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4.xml" ContentType="application/vnd.openxmlformats-officedocument.spreadsheetml.worksheet+xml"/>
  <Override PartName="/xl/charts/colors19.xml" ContentType="application/vnd.ms-office.chartcolorstyle+xml"/>
  <Override PartName="/xl/charts/style19.xml" ContentType="application/vnd.ms-office.chartstyle+xml"/>
  <Override PartName="/xl/charts/chart19.xml" ContentType="application/vnd.openxmlformats-officedocument.drawingml.chart+xml"/>
  <Override PartName="/xl/charts/colors18.xml" ContentType="application/vnd.ms-office.chartcolorstyle+xml"/>
  <Override PartName="/xl/charts/style18.xml" ContentType="application/vnd.ms-office.chartstyle+xml"/>
  <Override PartName="/xl/charts/chart18.xml" ContentType="application/vnd.openxmlformats-officedocument.drawingml.chart+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worksheets/sheet2.xml" ContentType="application/vnd.openxmlformats-officedocument.spreadsheetml.worksheet+xml"/>
  <Override PartName="/xl/worksheets/sheet3.xml" ContentType="application/vnd.openxmlformats-officedocument.spreadsheetml.worksheet+xml"/>
  <Override PartName="/xl/charts/colors17.xml" ContentType="application/vnd.ms-office.chartcolorstyle+xml"/>
  <Override PartName="/xl/charts/style17.xml" ContentType="application/vnd.ms-office.chartstyle+xml"/>
  <Override PartName="/xl/charts/chart17.xml" ContentType="application/vnd.openxmlformats-officedocument.drawingml.chart+xml"/>
  <Override PartName="/xl/worksheets/sheet1.xml" ContentType="application/vnd.openxmlformats-officedocument.spreadsheetml.worksheet+xml"/>
  <Override PartName="/xl/charts/style13.xml" ContentType="application/vnd.ms-office.chartstyle+xml"/>
  <Override PartName="/xl/charts/chart13.xml" ContentType="application/vnd.openxmlformats-officedocument.drawingml.chart+xml"/>
  <Override PartName="/xl/charts/colors12.xml" ContentType="application/vnd.ms-office.chartcolorstyle+xml"/>
  <Override PartName="/xl/charts/style12.xml" ContentType="application/vnd.ms-office.chartstyle+xml"/>
  <Override PartName="/xl/charts/chart12.xml" ContentType="application/vnd.openxmlformats-officedocument.drawingml.chart+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olors16.xml" ContentType="application/vnd.ms-office.chartcolorstyle+xml"/>
  <Override PartName="/xl/charts/style16.xml" ContentType="application/vnd.ms-office.chartstyle+xml"/>
  <Override PartName="/xl/charts/chart16.xml" ContentType="application/vnd.openxmlformats-officedocument.drawingml.chart+xml"/>
  <Override PartName="/xl/charts/colors15.xml" ContentType="application/vnd.ms-office.chartcolorstyle+xml"/>
  <Override PartName="/xl/charts/style15.xml" ContentType="application/vnd.ms-office.chartstyle+xml"/>
  <Override PartName="/xl/charts/chart15.xml" ContentType="application/vnd.openxmlformats-officedocument.drawingml.chart+xml"/>
  <Override PartName="/xl/charts/colors11.xml" ContentType="application/vnd.ms-office.chartcolorstyle+xml"/>
  <Override PartName="/xl/charts/colors13.xml" ContentType="application/vnd.ms-office.chartcolorstyle+xml"/>
  <Override PartName="/xl/charts/chart11.xml" ContentType="application/vnd.openxmlformats-officedocument.drawingml.chart+xml"/>
  <Override PartName="/xl/drawings/drawing3.xml" ContentType="application/vnd.openxmlformats-officedocument.drawing+xml"/>
  <Override PartName="/xl/charts/colors1.xml" ContentType="application/vnd.ms-office.chartcolorstyle+xml"/>
  <Override PartName="/xl/charts/style11.xml" ContentType="application/vnd.ms-office.chartstyle+xml"/>
  <Override PartName="/xl/charts/chart1.xml" ContentType="application/vnd.openxmlformats-officedocument.drawingml.chart+xml"/>
  <Override PartName="/xl/drawings/drawing5.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5.xml" ContentType="application/vnd.openxmlformats-officedocument.spreadsheetml.worksheet+xml"/>
  <Override PartName="/xl/worksheets/sheet14.xml" ContentType="application/vnd.openxmlformats-officedocument.spreadsheetml.worksheet+xml"/>
  <Override PartName="/xl/charts/chart2.xml" ContentType="application/vnd.openxmlformats-officedocument.drawingml.chart+xml"/>
  <Override PartName="/xl/charts/style1.xml" ContentType="application/vnd.ms-office.chartstyle+xml"/>
  <Override PartName="/xl/charts/colors5.xml" ContentType="application/vnd.ms-office.chartcolorstyle+xml"/>
  <Override PartName="/xl/charts/colors3.xml" ContentType="application/vnd.ms-office.chartcolorstyle+xml"/>
  <Override PartName="/xl/charts/style3.xml" ContentType="application/vnd.ms-office.chartstyle+xml"/>
  <Override PartName="/xl/charts/chart3.xml" ContentType="application/vnd.openxmlformats-officedocument.drawingml.chart+xml"/>
  <Override PartName="/xl/charts/colors2.xml" ContentType="application/vnd.ms-office.chartcolorstyle+xml"/>
  <Override PartName="/xl/charts/colors6.xml" ContentType="application/vnd.ms-office.chartcolorstyle+xml"/>
  <Override PartName="/xl/charts/chart4.xml" ContentType="application/vnd.openxmlformats-officedocument.drawingml.chart+xml"/>
  <Override PartName="/xl/charts/style4.xml" ContentType="application/vnd.ms-office.chartstyle+xml"/>
  <Override PartName="/xl/charts/style5.xml" ContentType="application/vnd.ms-office.chartstyle+xml"/>
  <Override PartName="/xl/charts/chart5.xml" ContentType="application/vnd.openxmlformats-officedocument.drawingml.chart+xml"/>
  <Override PartName="/xl/charts/style6.xml" ContentType="application/vnd.ms-office.chartstyle+xml"/>
  <Override PartName="/xl/charts/colors4.xml" ContentType="application/vnd.ms-office.chartcolorstyle+xml"/>
  <Override PartName="/xl/charts/chart6.xml" ContentType="application/vnd.openxmlformats-officedocument.drawingml.chart+xml"/>
  <Override PartName="/xl/charts/style2.xml" ContentType="application/vnd.ms-office.chartstyle+xml"/>
  <Override PartName="/xl/charts/colors10.xml" ContentType="application/vnd.ms-office.chartcolorstyle+xml"/>
  <Override PartName="/xl/charts/chart7.xml" ContentType="application/vnd.openxmlformats-officedocument.drawingml.chart+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hart9.xml" ContentType="application/vnd.openxmlformats-officedocument.drawingml.chart+xml"/>
  <Override PartName="/xl/charts/style9.xml" ContentType="application/vnd.ms-office.chartstyle+xml"/>
  <Override PartName="/xl/charts/style8.xml" ContentType="application/vnd.ms-office.chartstyle+xml"/>
  <Override PartName="/xl/charts/colors8.xml" ContentType="application/vnd.ms-office.chartcolorstyle+xml"/>
  <Override PartName="/xl/charts/style7.xml" ContentType="application/vnd.ms-office.chartstyle+xml"/>
  <Override PartName="/xl/charts/chart8.xml" ContentType="application/vnd.openxmlformats-officedocument.drawingml.chart+xml"/>
  <Override PartName="/xl/charts/colors7.xml" ContentType="application/vnd.ms-office.chartcolorstyle+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showInkAnnotation="0"/>
  <mc:AlternateContent xmlns:mc="http://schemas.openxmlformats.org/markup-compatibility/2006">
    <mc:Choice Requires="x15">
      <x15ac:absPath xmlns:x15ac="http://schemas.microsoft.com/office/spreadsheetml/2010/11/ac" url="C:\Users\BOU78864\AppData\Roaming\OpenText\OTEdit\EC_EUNAPiMS\c2104986779\"/>
    </mc:Choice>
  </mc:AlternateContent>
  <bookViews>
    <workbookView xWindow="0" yWindow="0" windowWidth="20490" windowHeight="6630"/>
  </bookViews>
  <sheets>
    <sheet name="Revision y Aviso Legal" sheetId="18" r:id="rId1"/>
    <sheet name="Instrucciones" sheetId="17" r:id="rId2"/>
    <sheet name="El sistema" sheetId="2" r:id="rId3"/>
    <sheet name="Aporte de datos" sheetId="4" r:id="rId4"/>
    <sheet name="Flujos y procesos" sheetId="15" r:id="rId5"/>
    <sheet name="Salida de datos" sheetId="8" r:id="rId6"/>
    <sheet name="Resumen de gastos" sheetId="19" r:id="rId7"/>
    <sheet name="Flujo de residuos" sheetId="5" r:id="rId8"/>
    <sheet name="Aprovechamiento de reciclables" sheetId="6" r:id="rId9"/>
    <sheet name="Centro de compostaje" sheetId="7" r:id="rId10"/>
    <sheet name="Recoleccion y transporte" sheetId="9" r:id="rId11"/>
    <sheet name="Estabilizacion" sheetId="10" r:id="rId12"/>
    <sheet name="Incineracion" sheetId="11" r:id="rId13"/>
    <sheet name="Disposicion" sheetId="12" r:id="rId14"/>
    <sheet name="Controles" sheetId="3" state="hidden" r:id="rId15"/>
  </sheets>
  <externalReferences>
    <externalReference r:id="rId16"/>
  </externalReferences>
  <definedNames>
    <definedName name="Collection_Capex_X" localSheetId="1">OFFSET('[1]Salida de datos'!$B$271,0,0,COUNT('[1]Salida de datos'!$E$271:$E$285),1)</definedName>
    <definedName name="Collection_Capex_X" localSheetId="0">OFFSET('[1]Salida de datos'!$B$271,0,0,COUNT('[1]Salida de datos'!$E$271:$E$285),1)</definedName>
    <definedName name="Collection_Capex_X">OFFSET('Salida de datos'!$B$101,0,0,COUNT('Salida de datos'!$E$101:$E$115),1)</definedName>
    <definedName name="Collection_Capex_Y" localSheetId="1">OFFSET('[1]Salida de datos'!$E$271,0,0,COUNT('[1]Salida de datos'!$E$271:$E$285),1)</definedName>
    <definedName name="Collection_Capex_Y" localSheetId="0">OFFSET('[1]Salida de datos'!$E$271,0,0,COUNT('[1]Salida de datos'!$E$271:$E$285),1)</definedName>
    <definedName name="Collection_Capex_Y">OFFSET('Salida de datos'!$E$101,0,0,COUNT('Salida de datos'!$E$101:$E$115),1)</definedName>
    <definedName name="Collection_Opex_X" localSheetId="1">OFFSET('[1]Salida de datos'!$B$254,0,0,COUNT('[1]Salida de datos'!$E$254:$E$268),1)</definedName>
    <definedName name="Collection_Opex_X" localSheetId="0">OFFSET('[1]Salida de datos'!$B$254,0,0,COUNT('[1]Salida de datos'!$E$254:$E$268),1)</definedName>
    <definedName name="Collection_Opex_X">OFFSET('Salida de datos'!$B$84,0,0,COUNT('Salida de datos'!$E$84:$E$98),1)</definedName>
    <definedName name="Collection_Opex_Y" localSheetId="1">OFFSET('[1]Salida de datos'!$E$254,0,0,COUNT('[1]Salida de datos'!$E$254:$E$268),1)</definedName>
    <definedName name="Collection_Opex_Y" localSheetId="0">OFFSET('[1]Salida de datos'!$E$254,0,0,COUNT('[1]Salida de datos'!$E$254:$E$268),1)</definedName>
    <definedName name="Collection_Opex_Y">OFFSET('Salida de datos'!$E$84,0,0,COUNT('Salida de datos'!$E$84:$E$98),1)</definedName>
    <definedName name="Composting_Capex_X" localSheetId="1">OFFSET('[1]Salida de datos'!$B$209,0,0,COUNT('[1]Salida de datos'!$E$209:$E$223),1)</definedName>
    <definedName name="Composting_Capex_X" localSheetId="0">OFFSET('[1]Salida de datos'!$B$209,0,0,COUNT('[1]Salida de datos'!$E$209:$E$223),1)</definedName>
    <definedName name="Composting_Capex_X">OFFSET('Salida de datos'!$B$295,0,0,COUNT('Salida de datos'!$E$295:$E$309),1)</definedName>
    <definedName name="Composting_Capex_Y" localSheetId="1">OFFSET('[1]Salida de datos'!$E$209,0,0,COUNT('[1]Salida de datos'!$E$209:$E$223),1)</definedName>
    <definedName name="Composting_Capex_Y" localSheetId="0">OFFSET('[1]Salida de datos'!$E$209,0,0,COUNT('[1]Salida de datos'!$E$209:$E$223),1)</definedName>
    <definedName name="Composting_Capex_Y">OFFSET('Salida de datos'!$E$295,0,0,COUNT('Salida de datos'!$E$295:$E$309),1)</definedName>
    <definedName name="Composting_Opex_X" localSheetId="1">OFFSET('[1]Salida de datos'!$B$192,0,0,COUNT('[1]Salida de datos'!$E$192:$E$206),1)</definedName>
    <definedName name="Composting_Opex_X" localSheetId="0">OFFSET('[1]Salida de datos'!$B$192,0,0,COUNT('[1]Salida de datos'!$E$192:$E$206),1)</definedName>
    <definedName name="Composting_Opex_X">OFFSET('Salida de datos'!$B$278,0,0,COUNT('Salida de datos'!$E$278:$E$292),1)</definedName>
    <definedName name="Composting_Opex_Y" localSheetId="1">OFFSET('[1]Salida de datos'!$E$192,0,0,COUNT('[1]Salida de datos'!$E$192:$E$206),1)</definedName>
    <definedName name="Composting_Opex_Y" localSheetId="0">OFFSET('[1]Salida de datos'!$E$192,0,0,COUNT('[1]Salida de datos'!$E$192:$E$206),1)</definedName>
    <definedName name="Composting_Opex_Y">OFFSET('Salida de datos'!$E$278,0,0,COUNT('Salida de datos'!$E$278:$E$292),1)</definedName>
    <definedName name="Incineration_Capex_X" localSheetId="1">OFFSET('[1]Salida de datos'!$B$345,0,0,COUNT('[1]Salida de datos'!$E$345:$E$359),1)</definedName>
    <definedName name="Incineration_Capex_X" localSheetId="0">OFFSET('[1]Salida de datos'!$B$345,0,0,COUNT('[1]Salida de datos'!$E$345:$E$359),1)</definedName>
    <definedName name="Incineration_Capex_X">OFFSET('Salida de datos'!$B$369,0,0,COUNT('Salida de datos'!$E$369:$E$383),1)</definedName>
    <definedName name="Incineration_Capex_Y" localSheetId="1">OFFSET('[1]Salida de datos'!$E$345,0,0,COUNT('[1]Salida de datos'!$E$345:$E$359),1)</definedName>
    <definedName name="Incineration_Capex_Y" localSheetId="0">OFFSET('[1]Salida de datos'!$E$345,0,0,COUNT('[1]Salida de datos'!$E$345:$E$359),1)</definedName>
    <definedName name="Incineration_Capex_Y">OFFSET('Salida de datos'!$E$369,0,0,COUNT('Salida de datos'!$E$369:$E$383),1)</definedName>
    <definedName name="Incineration_Opex_X" localSheetId="1">OFFSET('[1]Salida de datos'!$B$328,0,0,COUNT('[1]Salida de datos'!$E$328:$E$342),1)</definedName>
    <definedName name="Incineration_Opex_X" localSheetId="0">OFFSET('[1]Salida de datos'!$B$328,0,0,COUNT('[1]Salida de datos'!$E$328:$E$342),1)</definedName>
    <definedName name="Incineration_Opex_X">OFFSET('Salida de datos'!$B$352,0,0,COUNT('Salida de datos'!$E$352:$E$366),1)</definedName>
    <definedName name="Incineration_Opex_Y" localSheetId="1">OFFSET('[1]Salida de datos'!$E$328,0,0,COUNT('[1]Salida de datos'!$E$328:$E$342),1)</definedName>
    <definedName name="Incineration_Opex_Y" localSheetId="0">OFFSET('[1]Salida de datos'!$E$328,0,0,COUNT('[1]Salida de datos'!$E$328:$E$342),1)</definedName>
    <definedName name="Incineration_Opex_Y">OFFSET('Salida de datos'!$E$352,0,0,COUNT('Salida de datos'!$E$352:$E$366),1)</definedName>
    <definedName name="Landfill_Capex_X" localSheetId="1">OFFSET('[1]Salida de datos'!$B$382,0,0,COUNT('[1]Salida de datos'!$E$382:$E$396),1)</definedName>
    <definedName name="Landfill_Capex_X" localSheetId="0">OFFSET('[1]Salida de datos'!$B$382,0,0,COUNT('[1]Salida de datos'!$E$382:$E$396),1)</definedName>
    <definedName name="Landfill_Capex_X">OFFSET('Salida de datos'!$B$406,0,0,COUNT('Salida de datos'!$E$406:$E$420),1)</definedName>
    <definedName name="Landfill_Capex_Y" localSheetId="1">OFFSET('[1]Salida de datos'!$E$382,0,0,COUNT('[1]Salida de datos'!$E$382:$E$396),1)</definedName>
    <definedName name="Landfill_Capex_Y" localSheetId="0">OFFSET('[1]Salida de datos'!$E$382,0,0,COUNT('[1]Salida de datos'!$E$382:$E$396),1)</definedName>
    <definedName name="Landfill_Capex_Y">OFFSET('Salida de datos'!$E$406,0,0,COUNT('Salida de datos'!$E$406:$E$420),1)</definedName>
    <definedName name="Landfill_Opex_X" localSheetId="1">OFFSET('[1]Salida de datos'!$B$365,0,0,COUNT('[1]Salida de datos'!$E$365:$E$379),1)</definedName>
    <definedName name="Landfill_Opex_X" localSheetId="0">OFFSET('[1]Salida de datos'!$B$365,0,0,COUNT('[1]Salida de datos'!$E$365:$E$379),1)</definedName>
    <definedName name="Landfill_Opex_X">OFFSET('Salida de datos'!$B$389,0,0,COUNT('Salida de datos'!$E$389:$E$403),1)</definedName>
    <definedName name="Landfill_Opex_Y" localSheetId="1">OFFSET('[1]Salida de datos'!$E$365,0,0,COUNT('[1]Salida de datos'!$E$365:$E$379),1)</definedName>
    <definedName name="Landfill_Opex_Y" localSheetId="0">OFFSET('[1]Salida de datos'!$E$365,0,0,COUNT('[1]Salida de datos'!$E$365:$E$379),1)</definedName>
    <definedName name="Landfill_Opex_Y">OFFSET('Salida de datos'!$E$389,0,0,COUNT('Salida de datos'!$E$389:$E$403),1)</definedName>
    <definedName name="Recycling_Capex_X" localSheetId="1">OFFSET('[1]Salida de datos'!$B$135,0,0,COUNT('[1]Salida de datos'!$E$135:$E$149),1)</definedName>
    <definedName name="Recycling_Capex_X" localSheetId="0">OFFSET('[1]Salida de datos'!$B$135,0,0,COUNT('[1]Salida de datos'!$E$135:$E$149),1)</definedName>
    <definedName name="Recycling_Capex_X">OFFSET('Salida de datos'!$B$221,0,0,COUNT('Salida de datos'!$E$221:$E$235),1)</definedName>
    <definedName name="Recycling_Capex_Y" localSheetId="1">OFFSET('[1]Salida de datos'!$E$135,0,0,COUNT('[1]Salida de datos'!$E$135:$E$149),1)</definedName>
    <definedName name="Recycling_Capex_Y" localSheetId="0">OFFSET('[1]Salida de datos'!$E$135,0,0,COUNT('[1]Salida de datos'!$E$135:$E$149),1)</definedName>
    <definedName name="Recycling_Capex_Y">OFFSET('Salida de datos'!$E$221,0,0,COUNT('Salida de datos'!$E$221:$E$235),1)</definedName>
    <definedName name="Recycling_Opex_X" localSheetId="1">OFFSET('[1]Salida de datos'!$B$118,0,0,COUNT('[1]Salida de datos'!$E$118:$E$132),1)</definedName>
    <definedName name="Recycling_Opex_X" localSheetId="0">OFFSET('[1]Salida de datos'!$B$118,0,0,COUNT('[1]Salida de datos'!$E$118:$E$132),1)</definedName>
    <definedName name="Recycling_Opex_X">OFFSET('Salida de datos'!$B$204,0,0,COUNT('Salida de datos'!$E$204:$E$218),1)</definedName>
    <definedName name="Recycling_Opex_Y" localSheetId="1">OFFSET('[1]Salida de datos'!$E$118,0,0,COUNT('[1]Salida de datos'!$E$118:$E$132),1)</definedName>
    <definedName name="Recycling_Opex_Y" localSheetId="0">OFFSET('[1]Salida de datos'!$E$118,0,0,COUNT('[1]Salida de datos'!$E$118:$E$132),1)</definedName>
    <definedName name="Recycling_Opex_Y">OFFSET('Salida de datos'!$E$204,0,0,COUNT('Salida de datos'!$E$204:$E$218),1)</definedName>
    <definedName name="Stabilisation_Capex_X" localSheetId="1">OFFSET('[1]Salida de datos'!$B$308,0,0,COUNT('[1]Salida de datos'!$E$308:$E$322),1)</definedName>
    <definedName name="Stabilisation_Capex_X" localSheetId="0">OFFSET('[1]Salida de datos'!$B$308,0,0,COUNT('[1]Salida de datos'!$E$308:$E$322),1)</definedName>
    <definedName name="Stabilisation_Capex_X">OFFSET('Salida de datos'!$B$332,0,0,COUNT('Salida de datos'!$E$332:$E$346),1)</definedName>
    <definedName name="Stabilisation_Capex_Y" localSheetId="1">OFFSET('[1]Salida de datos'!$E$308,0,0,COUNT('[1]Salida de datos'!$E$308:$E$322),1)</definedName>
    <definedName name="Stabilisation_Capex_Y" localSheetId="0">OFFSET('[1]Salida de datos'!$E$308,0,0,COUNT('[1]Salida de datos'!$E$308:$E$322),1)</definedName>
    <definedName name="Stabilisation_Capex_Y">OFFSET('Salida de datos'!$E$332,0,0,COUNT('Salida de datos'!$E$332:$E$346),1)</definedName>
    <definedName name="Stabilisation_Opex_X" localSheetId="1">OFFSET('[1]Salida de datos'!$B$291,0,0,COUNT('[1]Salida de datos'!$E$291:$E$305),1)</definedName>
    <definedName name="Stabilisation_Opex_X" localSheetId="0">OFFSET('[1]Salida de datos'!$B$291,0,0,COUNT('[1]Salida de datos'!$E$291:$E$305),1)</definedName>
    <definedName name="Stabilisation_Opex_X">OFFSET('Salida de datos'!$B$315,0,0,COUNT('Salida de datos'!$E$315:$E$329),1)</definedName>
    <definedName name="Stabilisation_Opex_Y" localSheetId="1">OFFSET('[1]Salida de datos'!$E$291,0,0,COUNT('[1]Salida de datos'!$E$291:$E$305),1)</definedName>
    <definedName name="Stabilisation_Opex_Y" localSheetId="0">OFFSET('[1]Salida de datos'!$E$291,0,0,COUNT('[1]Salida de datos'!$E$291:$E$305),1)</definedName>
    <definedName name="Stabilisation_Opex_Y">OFFSET('Salida de datos'!$E$315,0,0,COUNT('Salida de datos'!$E$315:$E$329),1)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1" i="4" l="1"/>
  <c r="E69" i="4"/>
  <c r="E57" i="4"/>
  <c r="E45" i="4"/>
  <c r="B41" i="7"/>
  <c r="B40" i="7"/>
  <c r="B39" i="7"/>
  <c r="B38" i="7"/>
  <c r="B90" i="6"/>
  <c r="B84" i="6"/>
  <c r="B78" i="6"/>
  <c r="B72" i="6"/>
  <c r="B25" i="7"/>
  <c r="B24" i="7"/>
  <c r="B23" i="7"/>
  <c r="B22" i="7"/>
  <c r="B19" i="7"/>
  <c r="B18" i="7"/>
  <c r="B17" i="7"/>
  <c r="B16" i="7"/>
  <c r="B25" i="6"/>
  <c r="B24" i="6"/>
  <c r="B23" i="6"/>
  <c r="B22" i="6"/>
  <c r="B19" i="6"/>
  <c r="B18" i="6"/>
  <c r="B17" i="6"/>
  <c r="B16" i="6"/>
  <c r="B229" i="4"/>
  <c r="B228" i="4"/>
  <c r="B227" i="4"/>
  <c r="B226" i="4"/>
  <c r="B223" i="4"/>
  <c r="B222" i="4"/>
  <c r="B221" i="4"/>
  <c r="B220" i="4"/>
  <c r="E119" i="4" l="1"/>
  <c r="E180" i="4" s="1"/>
  <c r="B278" i="4" l="1"/>
  <c r="E557" i="4" l="1"/>
  <c r="B14" i="19" l="1"/>
  <c r="B15" i="19"/>
  <c r="B16" i="19"/>
  <c r="B17" i="19"/>
  <c r="E20" i="8" l="1"/>
  <c r="E21" i="8"/>
  <c r="E22" i="8"/>
  <c r="E23" i="8"/>
  <c r="E24" i="8"/>
  <c r="E25" i="8"/>
  <c r="E26" i="8"/>
  <c r="E27" i="8"/>
  <c r="E15" i="8"/>
  <c r="E16" i="8"/>
  <c r="E17" i="8"/>
  <c r="E18" i="8"/>
  <c r="E29" i="8" l="1"/>
  <c r="K7" i="19" s="1"/>
  <c r="B20" i="8"/>
  <c r="B18" i="19" s="1"/>
  <c r="B21" i="8"/>
  <c r="B19" i="19" s="1"/>
  <c r="B22" i="8"/>
  <c r="B20" i="19" s="1"/>
  <c r="B23" i="8"/>
  <c r="B21" i="19" s="1"/>
  <c r="B24" i="8"/>
  <c r="B22" i="19" s="1"/>
  <c r="B25" i="8"/>
  <c r="B23" i="19" s="1"/>
  <c r="B26" i="8"/>
  <c r="B24" i="19" s="1"/>
  <c r="B27" i="8"/>
  <c r="B25" i="19" s="1"/>
  <c r="E3" i="9" l="1"/>
  <c r="E4" i="9"/>
  <c r="E2" i="9"/>
  <c r="F2" i="9"/>
  <c r="F3" i="9"/>
  <c r="F83" i="4" l="1"/>
  <c r="G83" i="4" s="1"/>
  <c r="H83" i="4" s="1"/>
  <c r="I83" i="4" s="1"/>
  <c r="J83" i="4" s="1"/>
  <c r="K83" i="4" s="1"/>
  <c r="L83" i="4" s="1"/>
  <c r="M83" i="4" s="1"/>
  <c r="N83" i="4" s="1"/>
  <c r="O83" i="4" s="1"/>
  <c r="P83" i="4" s="1"/>
  <c r="Q83" i="4" s="1"/>
  <c r="R83" i="4" s="1"/>
  <c r="S83" i="4" s="1"/>
  <c r="T83" i="4" s="1"/>
  <c r="U83" i="4" s="1"/>
  <c r="V83" i="4" s="1"/>
  <c r="W83" i="4" s="1"/>
  <c r="X83" i="4" s="1"/>
  <c r="Y83" i="4" s="1"/>
  <c r="Z83" i="4" s="1"/>
  <c r="AA83" i="4" s="1"/>
  <c r="AB83" i="4" s="1"/>
  <c r="AC83" i="4" s="1"/>
  <c r="AD83" i="4" s="1"/>
  <c r="AE83" i="4" s="1"/>
  <c r="AF83" i="4" s="1"/>
  <c r="AG83" i="4" s="1"/>
  <c r="AH83" i="4" s="1"/>
  <c r="AI83" i="4" s="1"/>
  <c r="AJ83" i="4" s="1"/>
  <c r="F84" i="4"/>
  <c r="G84" i="4" s="1"/>
  <c r="H84" i="4" s="1"/>
  <c r="I84" i="4" s="1"/>
  <c r="J84" i="4" s="1"/>
  <c r="K84" i="4" s="1"/>
  <c r="L84" i="4" s="1"/>
  <c r="M84" i="4" s="1"/>
  <c r="N84" i="4" s="1"/>
  <c r="O84" i="4" s="1"/>
  <c r="P84" i="4" s="1"/>
  <c r="Q84" i="4" s="1"/>
  <c r="R84" i="4" s="1"/>
  <c r="S84" i="4" s="1"/>
  <c r="T84" i="4" s="1"/>
  <c r="U84" i="4" s="1"/>
  <c r="V84" i="4" s="1"/>
  <c r="W84" i="4" s="1"/>
  <c r="X84" i="4" s="1"/>
  <c r="Y84" i="4" s="1"/>
  <c r="Z84" i="4" s="1"/>
  <c r="AA84" i="4" s="1"/>
  <c r="AB84" i="4" s="1"/>
  <c r="AC84" i="4" s="1"/>
  <c r="AD84" i="4" s="1"/>
  <c r="AE84" i="4" s="1"/>
  <c r="AF84" i="4" s="1"/>
  <c r="AG84" i="4" s="1"/>
  <c r="AH84" i="4" s="1"/>
  <c r="AI84" i="4" s="1"/>
  <c r="AJ84" i="4" s="1"/>
  <c r="F85" i="4"/>
  <c r="G85" i="4" s="1"/>
  <c r="H85" i="4" s="1"/>
  <c r="I85" i="4" s="1"/>
  <c r="J85" i="4" s="1"/>
  <c r="K85" i="4" s="1"/>
  <c r="L85" i="4" s="1"/>
  <c r="M85" i="4" s="1"/>
  <c r="N85" i="4" s="1"/>
  <c r="O85" i="4" s="1"/>
  <c r="P85" i="4" s="1"/>
  <c r="Q85" i="4" s="1"/>
  <c r="R85" i="4" s="1"/>
  <c r="S85" i="4" s="1"/>
  <c r="T85" i="4" s="1"/>
  <c r="U85" i="4" s="1"/>
  <c r="V85" i="4" s="1"/>
  <c r="W85" i="4" s="1"/>
  <c r="X85" i="4" s="1"/>
  <c r="Y85" i="4" s="1"/>
  <c r="Z85" i="4" s="1"/>
  <c r="AA85" i="4" s="1"/>
  <c r="AB85" i="4" s="1"/>
  <c r="AC85" i="4" s="1"/>
  <c r="AD85" i="4" s="1"/>
  <c r="AE85" i="4" s="1"/>
  <c r="AF85" i="4" s="1"/>
  <c r="AG85" i="4" s="1"/>
  <c r="AH85" i="4" s="1"/>
  <c r="AI85" i="4" s="1"/>
  <c r="AJ85" i="4" s="1"/>
  <c r="F86" i="4"/>
  <c r="G86" i="4" s="1"/>
  <c r="H86" i="4" s="1"/>
  <c r="I86" i="4" s="1"/>
  <c r="J86" i="4" s="1"/>
  <c r="K86" i="4" s="1"/>
  <c r="L86" i="4" s="1"/>
  <c r="M86" i="4" s="1"/>
  <c r="N86" i="4" s="1"/>
  <c r="O86" i="4" s="1"/>
  <c r="P86" i="4" s="1"/>
  <c r="Q86" i="4" s="1"/>
  <c r="R86" i="4" s="1"/>
  <c r="S86" i="4" s="1"/>
  <c r="T86" i="4" s="1"/>
  <c r="U86" i="4" s="1"/>
  <c r="V86" i="4" s="1"/>
  <c r="W86" i="4" s="1"/>
  <c r="X86" i="4" s="1"/>
  <c r="Y86" i="4" s="1"/>
  <c r="Z86" i="4" s="1"/>
  <c r="AA86" i="4" s="1"/>
  <c r="AB86" i="4" s="1"/>
  <c r="AC86" i="4" s="1"/>
  <c r="AD86" i="4" s="1"/>
  <c r="AE86" i="4" s="1"/>
  <c r="AF86" i="4" s="1"/>
  <c r="AG86" i="4" s="1"/>
  <c r="AH86" i="4" s="1"/>
  <c r="AI86" i="4" s="1"/>
  <c r="AJ86" i="4" s="1"/>
  <c r="F87" i="4"/>
  <c r="G87" i="4" s="1"/>
  <c r="H87" i="4" s="1"/>
  <c r="I87" i="4" s="1"/>
  <c r="J87" i="4" s="1"/>
  <c r="K87" i="4" s="1"/>
  <c r="L87" i="4" s="1"/>
  <c r="M87" i="4" s="1"/>
  <c r="N87" i="4" s="1"/>
  <c r="O87" i="4" s="1"/>
  <c r="P87" i="4" s="1"/>
  <c r="Q87" i="4" s="1"/>
  <c r="R87" i="4" s="1"/>
  <c r="S87" i="4" s="1"/>
  <c r="T87" i="4" s="1"/>
  <c r="U87" i="4" s="1"/>
  <c r="V87" i="4" s="1"/>
  <c r="W87" i="4" s="1"/>
  <c r="X87" i="4" s="1"/>
  <c r="Y87" i="4" s="1"/>
  <c r="Z87" i="4" s="1"/>
  <c r="AA87" i="4" s="1"/>
  <c r="AB87" i="4" s="1"/>
  <c r="AC87" i="4" s="1"/>
  <c r="AD87" i="4" s="1"/>
  <c r="AE87" i="4" s="1"/>
  <c r="AF87" i="4" s="1"/>
  <c r="AG87" i="4" s="1"/>
  <c r="AH87" i="4" s="1"/>
  <c r="AI87" i="4" s="1"/>
  <c r="AJ87" i="4" s="1"/>
  <c r="F88" i="4"/>
  <c r="G88" i="4" s="1"/>
  <c r="H88" i="4" s="1"/>
  <c r="I88" i="4" s="1"/>
  <c r="J88" i="4" s="1"/>
  <c r="K88" i="4" s="1"/>
  <c r="L88" i="4" s="1"/>
  <c r="M88" i="4" s="1"/>
  <c r="N88" i="4" s="1"/>
  <c r="O88" i="4" s="1"/>
  <c r="P88" i="4" s="1"/>
  <c r="Q88" i="4" s="1"/>
  <c r="R88" i="4" s="1"/>
  <c r="S88" i="4" s="1"/>
  <c r="T88" i="4" s="1"/>
  <c r="U88" i="4" s="1"/>
  <c r="V88" i="4" s="1"/>
  <c r="W88" i="4" s="1"/>
  <c r="X88" i="4" s="1"/>
  <c r="Y88" i="4" s="1"/>
  <c r="Z88" i="4" s="1"/>
  <c r="AA88" i="4" s="1"/>
  <c r="AB88" i="4" s="1"/>
  <c r="AC88" i="4" s="1"/>
  <c r="AD88" i="4" s="1"/>
  <c r="AE88" i="4" s="1"/>
  <c r="AF88" i="4" s="1"/>
  <c r="AG88" i="4" s="1"/>
  <c r="AH88" i="4" s="1"/>
  <c r="AI88" i="4" s="1"/>
  <c r="AJ88" i="4" s="1"/>
  <c r="F89" i="4"/>
  <c r="G89" i="4" s="1"/>
  <c r="H89" i="4" s="1"/>
  <c r="I89" i="4" s="1"/>
  <c r="J89" i="4" s="1"/>
  <c r="K89" i="4" s="1"/>
  <c r="L89" i="4" s="1"/>
  <c r="M89" i="4" s="1"/>
  <c r="N89" i="4" s="1"/>
  <c r="O89" i="4" s="1"/>
  <c r="P89" i="4" s="1"/>
  <c r="Q89" i="4" s="1"/>
  <c r="R89" i="4" s="1"/>
  <c r="S89" i="4" s="1"/>
  <c r="T89" i="4" s="1"/>
  <c r="U89" i="4" s="1"/>
  <c r="V89" i="4" s="1"/>
  <c r="W89" i="4" s="1"/>
  <c r="X89" i="4" s="1"/>
  <c r="Y89" i="4" s="1"/>
  <c r="Z89" i="4" s="1"/>
  <c r="AA89" i="4" s="1"/>
  <c r="AB89" i="4" s="1"/>
  <c r="AC89" i="4" s="1"/>
  <c r="AD89" i="4" s="1"/>
  <c r="AE89" i="4" s="1"/>
  <c r="AF89" i="4" s="1"/>
  <c r="AG89" i="4" s="1"/>
  <c r="AH89" i="4" s="1"/>
  <c r="AI89" i="4" s="1"/>
  <c r="AJ89" i="4" s="1"/>
  <c r="F90" i="4"/>
  <c r="G90" i="4" s="1"/>
  <c r="H90" i="4" s="1"/>
  <c r="I90" i="4" s="1"/>
  <c r="J90" i="4" s="1"/>
  <c r="K90" i="4" s="1"/>
  <c r="L90" i="4" s="1"/>
  <c r="M90" i="4" s="1"/>
  <c r="N90" i="4" s="1"/>
  <c r="O90" i="4" s="1"/>
  <c r="P90" i="4" s="1"/>
  <c r="Q90" i="4" s="1"/>
  <c r="R90" i="4" s="1"/>
  <c r="S90" i="4" s="1"/>
  <c r="T90" i="4" s="1"/>
  <c r="U90" i="4" s="1"/>
  <c r="V90" i="4" s="1"/>
  <c r="W90" i="4" s="1"/>
  <c r="X90" i="4" s="1"/>
  <c r="Y90" i="4" s="1"/>
  <c r="Z90" i="4" s="1"/>
  <c r="AA90" i="4" s="1"/>
  <c r="AB90" i="4" s="1"/>
  <c r="AC90" i="4" s="1"/>
  <c r="AD90" i="4" s="1"/>
  <c r="AE90" i="4" s="1"/>
  <c r="AF90" i="4" s="1"/>
  <c r="AG90" i="4" s="1"/>
  <c r="AH90" i="4" s="1"/>
  <c r="AI90" i="4" s="1"/>
  <c r="AJ90" i="4" s="1"/>
  <c r="F71" i="4"/>
  <c r="G71" i="4" s="1"/>
  <c r="H71" i="4" s="1"/>
  <c r="I71" i="4" s="1"/>
  <c r="J71" i="4" s="1"/>
  <c r="K71" i="4" s="1"/>
  <c r="L71" i="4" s="1"/>
  <c r="M71" i="4" s="1"/>
  <c r="N71" i="4" s="1"/>
  <c r="O71" i="4" s="1"/>
  <c r="P71" i="4" s="1"/>
  <c r="Q71" i="4" s="1"/>
  <c r="R71" i="4" s="1"/>
  <c r="S71" i="4" s="1"/>
  <c r="T71" i="4" s="1"/>
  <c r="U71" i="4" s="1"/>
  <c r="V71" i="4" s="1"/>
  <c r="W71" i="4" s="1"/>
  <c r="X71" i="4" s="1"/>
  <c r="Y71" i="4" s="1"/>
  <c r="Z71" i="4" s="1"/>
  <c r="AA71" i="4" s="1"/>
  <c r="AB71" i="4" s="1"/>
  <c r="AC71" i="4" s="1"/>
  <c r="AD71" i="4" s="1"/>
  <c r="AE71" i="4" s="1"/>
  <c r="AF71" i="4" s="1"/>
  <c r="AG71" i="4" s="1"/>
  <c r="AH71" i="4" s="1"/>
  <c r="AI71" i="4" s="1"/>
  <c r="AJ71" i="4" s="1"/>
  <c r="F72" i="4"/>
  <c r="G72" i="4" s="1"/>
  <c r="H72" i="4" s="1"/>
  <c r="I72" i="4" s="1"/>
  <c r="J72" i="4" s="1"/>
  <c r="K72" i="4" s="1"/>
  <c r="L72" i="4" s="1"/>
  <c r="M72" i="4" s="1"/>
  <c r="N72" i="4" s="1"/>
  <c r="O72" i="4" s="1"/>
  <c r="P72" i="4" s="1"/>
  <c r="Q72" i="4" s="1"/>
  <c r="R72" i="4" s="1"/>
  <c r="S72" i="4" s="1"/>
  <c r="T72" i="4" s="1"/>
  <c r="U72" i="4" s="1"/>
  <c r="V72" i="4" s="1"/>
  <c r="W72" i="4" s="1"/>
  <c r="X72" i="4" s="1"/>
  <c r="Y72" i="4" s="1"/>
  <c r="Z72" i="4" s="1"/>
  <c r="AA72" i="4" s="1"/>
  <c r="AB72" i="4" s="1"/>
  <c r="AC72" i="4" s="1"/>
  <c r="AD72" i="4" s="1"/>
  <c r="AE72" i="4" s="1"/>
  <c r="AF72" i="4" s="1"/>
  <c r="AG72" i="4" s="1"/>
  <c r="AH72" i="4" s="1"/>
  <c r="AI72" i="4" s="1"/>
  <c r="AJ72" i="4" s="1"/>
  <c r="F73" i="4"/>
  <c r="G73" i="4" s="1"/>
  <c r="H73" i="4" s="1"/>
  <c r="I73" i="4" s="1"/>
  <c r="J73" i="4" s="1"/>
  <c r="K73" i="4" s="1"/>
  <c r="L73" i="4" s="1"/>
  <c r="M73" i="4" s="1"/>
  <c r="N73" i="4" s="1"/>
  <c r="O73" i="4" s="1"/>
  <c r="P73" i="4" s="1"/>
  <c r="Q73" i="4" s="1"/>
  <c r="R73" i="4" s="1"/>
  <c r="S73" i="4" s="1"/>
  <c r="T73" i="4" s="1"/>
  <c r="U73" i="4" s="1"/>
  <c r="V73" i="4" s="1"/>
  <c r="W73" i="4" s="1"/>
  <c r="X73" i="4" s="1"/>
  <c r="Y73" i="4" s="1"/>
  <c r="Z73" i="4" s="1"/>
  <c r="AA73" i="4" s="1"/>
  <c r="AB73" i="4" s="1"/>
  <c r="AC73" i="4" s="1"/>
  <c r="AD73" i="4" s="1"/>
  <c r="AE73" i="4" s="1"/>
  <c r="AF73" i="4" s="1"/>
  <c r="AG73" i="4" s="1"/>
  <c r="AH73" i="4" s="1"/>
  <c r="AI73" i="4" s="1"/>
  <c r="AJ73" i="4" s="1"/>
  <c r="F74" i="4"/>
  <c r="G74" i="4" s="1"/>
  <c r="H74" i="4" s="1"/>
  <c r="I74" i="4" s="1"/>
  <c r="J74" i="4" s="1"/>
  <c r="K74" i="4" s="1"/>
  <c r="L74" i="4" s="1"/>
  <c r="M74" i="4" s="1"/>
  <c r="N74" i="4" s="1"/>
  <c r="O74" i="4" s="1"/>
  <c r="P74" i="4" s="1"/>
  <c r="Q74" i="4" s="1"/>
  <c r="R74" i="4" s="1"/>
  <c r="S74" i="4" s="1"/>
  <c r="T74" i="4" s="1"/>
  <c r="U74" i="4" s="1"/>
  <c r="V74" i="4" s="1"/>
  <c r="W74" i="4" s="1"/>
  <c r="X74" i="4" s="1"/>
  <c r="Y74" i="4" s="1"/>
  <c r="Z74" i="4" s="1"/>
  <c r="AA74" i="4" s="1"/>
  <c r="AB74" i="4" s="1"/>
  <c r="AC74" i="4" s="1"/>
  <c r="AD74" i="4" s="1"/>
  <c r="AE74" i="4" s="1"/>
  <c r="AF74" i="4" s="1"/>
  <c r="AG74" i="4" s="1"/>
  <c r="AH74" i="4" s="1"/>
  <c r="AI74" i="4" s="1"/>
  <c r="AJ74" i="4" s="1"/>
  <c r="F75" i="4"/>
  <c r="G75" i="4" s="1"/>
  <c r="H75" i="4" s="1"/>
  <c r="I75" i="4" s="1"/>
  <c r="J75" i="4" s="1"/>
  <c r="K75" i="4" s="1"/>
  <c r="L75" i="4" s="1"/>
  <c r="M75" i="4" s="1"/>
  <c r="N75" i="4" s="1"/>
  <c r="O75" i="4" s="1"/>
  <c r="P75" i="4" s="1"/>
  <c r="Q75" i="4" s="1"/>
  <c r="R75" i="4" s="1"/>
  <c r="S75" i="4" s="1"/>
  <c r="T75" i="4" s="1"/>
  <c r="U75" i="4" s="1"/>
  <c r="V75" i="4" s="1"/>
  <c r="W75" i="4" s="1"/>
  <c r="X75" i="4" s="1"/>
  <c r="Y75" i="4" s="1"/>
  <c r="Z75" i="4" s="1"/>
  <c r="AA75" i="4" s="1"/>
  <c r="AB75" i="4" s="1"/>
  <c r="AC75" i="4" s="1"/>
  <c r="AD75" i="4" s="1"/>
  <c r="AE75" i="4" s="1"/>
  <c r="AF75" i="4" s="1"/>
  <c r="AG75" i="4" s="1"/>
  <c r="AH75" i="4" s="1"/>
  <c r="AI75" i="4" s="1"/>
  <c r="AJ75" i="4" s="1"/>
  <c r="F76" i="4"/>
  <c r="G76" i="4" s="1"/>
  <c r="H76" i="4" s="1"/>
  <c r="I76" i="4" s="1"/>
  <c r="J76" i="4" s="1"/>
  <c r="K76" i="4" s="1"/>
  <c r="L76" i="4" s="1"/>
  <c r="M76" i="4" s="1"/>
  <c r="N76" i="4" s="1"/>
  <c r="O76" i="4" s="1"/>
  <c r="P76" i="4" s="1"/>
  <c r="Q76" i="4" s="1"/>
  <c r="R76" i="4" s="1"/>
  <c r="S76" i="4" s="1"/>
  <c r="T76" i="4" s="1"/>
  <c r="U76" i="4" s="1"/>
  <c r="V76" i="4" s="1"/>
  <c r="W76" i="4" s="1"/>
  <c r="X76" i="4" s="1"/>
  <c r="Y76" i="4" s="1"/>
  <c r="Z76" i="4" s="1"/>
  <c r="AA76" i="4" s="1"/>
  <c r="AB76" i="4" s="1"/>
  <c r="AC76" i="4" s="1"/>
  <c r="AD76" i="4" s="1"/>
  <c r="AE76" i="4" s="1"/>
  <c r="AF76" i="4" s="1"/>
  <c r="AG76" i="4" s="1"/>
  <c r="AH76" i="4" s="1"/>
  <c r="AI76" i="4" s="1"/>
  <c r="AJ76" i="4" s="1"/>
  <c r="F77" i="4"/>
  <c r="G77" i="4" s="1"/>
  <c r="H77" i="4" s="1"/>
  <c r="I77" i="4" s="1"/>
  <c r="J77" i="4" s="1"/>
  <c r="K77" i="4" s="1"/>
  <c r="L77" i="4" s="1"/>
  <c r="M77" i="4" s="1"/>
  <c r="N77" i="4" s="1"/>
  <c r="O77" i="4" s="1"/>
  <c r="P77" i="4" s="1"/>
  <c r="Q77" i="4" s="1"/>
  <c r="R77" i="4" s="1"/>
  <c r="S77" i="4" s="1"/>
  <c r="T77" i="4" s="1"/>
  <c r="U77" i="4" s="1"/>
  <c r="V77" i="4" s="1"/>
  <c r="W77" i="4" s="1"/>
  <c r="X77" i="4" s="1"/>
  <c r="Y77" i="4" s="1"/>
  <c r="Z77" i="4" s="1"/>
  <c r="AA77" i="4" s="1"/>
  <c r="AB77" i="4" s="1"/>
  <c r="AC77" i="4" s="1"/>
  <c r="AD77" i="4" s="1"/>
  <c r="AE77" i="4" s="1"/>
  <c r="AF77" i="4" s="1"/>
  <c r="AG77" i="4" s="1"/>
  <c r="AH77" i="4" s="1"/>
  <c r="AI77" i="4" s="1"/>
  <c r="AJ77" i="4" s="1"/>
  <c r="F78" i="4"/>
  <c r="G78" i="4" s="1"/>
  <c r="H78" i="4" s="1"/>
  <c r="I78" i="4" s="1"/>
  <c r="J78" i="4" s="1"/>
  <c r="K78" i="4" s="1"/>
  <c r="L78" i="4" s="1"/>
  <c r="M78" i="4" s="1"/>
  <c r="N78" i="4" s="1"/>
  <c r="O78" i="4" s="1"/>
  <c r="P78" i="4" s="1"/>
  <c r="Q78" i="4" s="1"/>
  <c r="R78" i="4" s="1"/>
  <c r="S78" i="4" s="1"/>
  <c r="T78" i="4" s="1"/>
  <c r="U78" i="4" s="1"/>
  <c r="V78" i="4" s="1"/>
  <c r="W78" i="4" s="1"/>
  <c r="X78" i="4" s="1"/>
  <c r="Y78" i="4" s="1"/>
  <c r="Z78" i="4" s="1"/>
  <c r="AA78" i="4" s="1"/>
  <c r="AB78" i="4" s="1"/>
  <c r="AC78" i="4" s="1"/>
  <c r="AD78" i="4" s="1"/>
  <c r="AE78" i="4" s="1"/>
  <c r="AF78" i="4" s="1"/>
  <c r="AG78" i="4" s="1"/>
  <c r="AH78" i="4" s="1"/>
  <c r="AI78" i="4" s="1"/>
  <c r="AJ78" i="4" s="1"/>
  <c r="F59" i="4"/>
  <c r="G59" i="4" s="1"/>
  <c r="H59" i="4" s="1"/>
  <c r="I59" i="4" s="1"/>
  <c r="J59" i="4" s="1"/>
  <c r="K59" i="4" s="1"/>
  <c r="L59" i="4" s="1"/>
  <c r="M59" i="4" s="1"/>
  <c r="N59" i="4" s="1"/>
  <c r="O59" i="4" s="1"/>
  <c r="P59" i="4" s="1"/>
  <c r="Q59" i="4" s="1"/>
  <c r="R59" i="4" s="1"/>
  <c r="S59" i="4" s="1"/>
  <c r="T59" i="4" s="1"/>
  <c r="U59" i="4" s="1"/>
  <c r="V59" i="4" s="1"/>
  <c r="W59" i="4" s="1"/>
  <c r="X59" i="4" s="1"/>
  <c r="Y59" i="4" s="1"/>
  <c r="Z59" i="4" s="1"/>
  <c r="AA59" i="4" s="1"/>
  <c r="AB59" i="4" s="1"/>
  <c r="AC59" i="4" s="1"/>
  <c r="AD59" i="4" s="1"/>
  <c r="AE59" i="4" s="1"/>
  <c r="AF59" i="4" s="1"/>
  <c r="AG59" i="4" s="1"/>
  <c r="AH59" i="4" s="1"/>
  <c r="AI59" i="4" s="1"/>
  <c r="AJ59" i="4" s="1"/>
  <c r="F60" i="4"/>
  <c r="G60" i="4" s="1"/>
  <c r="H60" i="4" s="1"/>
  <c r="I60" i="4" s="1"/>
  <c r="J60" i="4" s="1"/>
  <c r="K60" i="4" s="1"/>
  <c r="L60" i="4" s="1"/>
  <c r="M60" i="4" s="1"/>
  <c r="N60" i="4" s="1"/>
  <c r="O60" i="4" s="1"/>
  <c r="P60" i="4" s="1"/>
  <c r="Q60" i="4" s="1"/>
  <c r="R60" i="4" s="1"/>
  <c r="S60" i="4" s="1"/>
  <c r="T60" i="4" s="1"/>
  <c r="U60" i="4" s="1"/>
  <c r="V60" i="4" s="1"/>
  <c r="W60" i="4" s="1"/>
  <c r="X60" i="4" s="1"/>
  <c r="Y60" i="4" s="1"/>
  <c r="Z60" i="4" s="1"/>
  <c r="AA60" i="4" s="1"/>
  <c r="AB60" i="4" s="1"/>
  <c r="AC60" i="4" s="1"/>
  <c r="AD60" i="4" s="1"/>
  <c r="AE60" i="4" s="1"/>
  <c r="AF60" i="4" s="1"/>
  <c r="AG60" i="4" s="1"/>
  <c r="AH60" i="4" s="1"/>
  <c r="AI60" i="4" s="1"/>
  <c r="AJ60" i="4" s="1"/>
  <c r="F61" i="4"/>
  <c r="G61" i="4" s="1"/>
  <c r="H61" i="4" s="1"/>
  <c r="I61" i="4" s="1"/>
  <c r="J61" i="4" s="1"/>
  <c r="K61" i="4" s="1"/>
  <c r="L61" i="4" s="1"/>
  <c r="M61" i="4" s="1"/>
  <c r="N61" i="4" s="1"/>
  <c r="O61" i="4" s="1"/>
  <c r="P61" i="4" s="1"/>
  <c r="Q61" i="4" s="1"/>
  <c r="R61" i="4" s="1"/>
  <c r="S61" i="4" s="1"/>
  <c r="T61" i="4" s="1"/>
  <c r="U61" i="4" s="1"/>
  <c r="V61" i="4" s="1"/>
  <c r="W61" i="4" s="1"/>
  <c r="X61" i="4" s="1"/>
  <c r="Y61" i="4" s="1"/>
  <c r="Z61" i="4" s="1"/>
  <c r="AA61" i="4" s="1"/>
  <c r="AB61" i="4" s="1"/>
  <c r="AC61" i="4" s="1"/>
  <c r="AD61" i="4" s="1"/>
  <c r="AE61" i="4" s="1"/>
  <c r="AF61" i="4" s="1"/>
  <c r="AG61" i="4" s="1"/>
  <c r="AH61" i="4" s="1"/>
  <c r="AI61" i="4" s="1"/>
  <c r="AJ61" i="4" s="1"/>
  <c r="F62" i="4"/>
  <c r="G62" i="4" s="1"/>
  <c r="H62" i="4" s="1"/>
  <c r="I62" i="4" s="1"/>
  <c r="J62" i="4" s="1"/>
  <c r="K62" i="4" s="1"/>
  <c r="L62" i="4" s="1"/>
  <c r="M62" i="4" s="1"/>
  <c r="N62" i="4" s="1"/>
  <c r="O62" i="4" s="1"/>
  <c r="P62" i="4" s="1"/>
  <c r="Q62" i="4" s="1"/>
  <c r="R62" i="4" s="1"/>
  <c r="S62" i="4" s="1"/>
  <c r="T62" i="4" s="1"/>
  <c r="U62" i="4" s="1"/>
  <c r="V62" i="4" s="1"/>
  <c r="W62" i="4" s="1"/>
  <c r="X62" i="4" s="1"/>
  <c r="Y62" i="4" s="1"/>
  <c r="Z62" i="4" s="1"/>
  <c r="AA62" i="4" s="1"/>
  <c r="AB62" i="4" s="1"/>
  <c r="AC62" i="4" s="1"/>
  <c r="AD62" i="4" s="1"/>
  <c r="AE62" i="4" s="1"/>
  <c r="AF62" i="4" s="1"/>
  <c r="AG62" i="4" s="1"/>
  <c r="AH62" i="4" s="1"/>
  <c r="AI62" i="4" s="1"/>
  <c r="AJ62" i="4" s="1"/>
  <c r="F63" i="4"/>
  <c r="G63" i="4" s="1"/>
  <c r="H63" i="4" s="1"/>
  <c r="I63" i="4" s="1"/>
  <c r="J63" i="4" s="1"/>
  <c r="K63" i="4" s="1"/>
  <c r="L63" i="4" s="1"/>
  <c r="M63" i="4" s="1"/>
  <c r="N63" i="4" s="1"/>
  <c r="O63" i="4" s="1"/>
  <c r="P63" i="4" s="1"/>
  <c r="Q63" i="4" s="1"/>
  <c r="R63" i="4" s="1"/>
  <c r="S63" i="4" s="1"/>
  <c r="T63" i="4" s="1"/>
  <c r="U63" i="4" s="1"/>
  <c r="V63" i="4" s="1"/>
  <c r="W63" i="4" s="1"/>
  <c r="X63" i="4" s="1"/>
  <c r="Y63" i="4" s="1"/>
  <c r="Z63" i="4" s="1"/>
  <c r="AA63" i="4" s="1"/>
  <c r="AB63" i="4" s="1"/>
  <c r="AC63" i="4" s="1"/>
  <c r="AD63" i="4" s="1"/>
  <c r="AE63" i="4" s="1"/>
  <c r="AF63" i="4" s="1"/>
  <c r="AG63" i="4" s="1"/>
  <c r="AH63" i="4" s="1"/>
  <c r="AI63" i="4" s="1"/>
  <c r="AJ63" i="4" s="1"/>
  <c r="F64" i="4"/>
  <c r="G64" i="4" s="1"/>
  <c r="H64" i="4" s="1"/>
  <c r="I64" i="4" s="1"/>
  <c r="J64" i="4" s="1"/>
  <c r="K64" i="4" s="1"/>
  <c r="L64" i="4" s="1"/>
  <c r="M64" i="4" s="1"/>
  <c r="N64" i="4" s="1"/>
  <c r="O64" i="4" s="1"/>
  <c r="P64" i="4" s="1"/>
  <c r="Q64" i="4" s="1"/>
  <c r="R64" i="4" s="1"/>
  <c r="S64" i="4" s="1"/>
  <c r="T64" i="4" s="1"/>
  <c r="U64" i="4" s="1"/>
  <c r="V64" i="4" s="1"/>
  <c r="W64" i="4" s="1"/>
  <c r="X64" i="4" s="1"/>
  <c r="Y64" i="4" s="1"/>
  <c r="Z64" i="4" s="1"/>
  <c r="AA64" i="4" s="1"/>
  <c r="AB64" i="4" s="1"/>
  <c r="AC64" i="4" s="1"/>
  <c r="AD64" i="4" s="1"/>
  <c r="AE64" i="4" s="1"/>
  <c r="AF64" i="4" s="1"/>
  <c r="AG64" i="4" s="1"/>
  <c r="AH64" i="4" s="1"/>
  <c r="AI64" i="4" s="1"/>
  <c r="AJ64" i="4" s="1"/>
  <c r="F65" i="4"/>
  <c r="G65" i="4" s="1"/>
  <c r="H65" i="4" s="1"/>
  <c r="I65" i="4" s="1"/>
  <c r="J65" i="4" s="1"/>
  <c r="K65" i="4" s="1"/>
  <c r="L65" i="4" s="1"/>
  <c r="M65" i="4" s="1"/>
  <c r="N65" i="4" s="1"/>
  <c r="O65" i="4" s="1"/>
  <c r="P65" i="4" s="1"/>
  <c r="Q65" i="4" s="1"/>
  <c r="R65" i="4" s="1"/>
  <c r="S65" i="4" s="1"/>
  <c r="T65" i="4" s="1"/>
  <c r="U65" i="4" s="1"/>
  <c r="V65" i="4" s="1"/>
  <c r="W65" i="4" s="1"/>
  <c r="X65" i="4" s="1"/>
  <c r="Y65" i="4" s="1"/>
  <c r="Z65" i="4" s="1"/>
  <c r="AA65" i="4" s="1"/>
  <c r="AB65" i="4" s="1"/>
  <c r="AC65" i="4" s="1"/>
  <c r="AD65" i="4" s="1"/>
  <c r="AE65" i="4" s="1"/>
  <c r="AF65" i="4" s="1"/>
  <c r="AG65" i="4" s="1"/>
  <c r="AH65" i="4" s="1"/>
  <c r="AI65" i="4" s="1"/>
  <c r="AJ65" i="4" s="1"/>
  <c r="F66" i="4"/>
  <c r="G66" i="4" s="1"/>
  <c r="H66" i="4" s="1"/>
  <c r="I66" i="4" s="1"/>
  <c r="J66" i="4" s="1"/>
  <c r="K66" i="4" s="1"/>
  <c r="L66" i="4" s="1"/>
  <c r="M66" i="4" s="1"/>
  <c r="N66" i="4" s="1"/>
  <c r="O66" i="4" s="1"/>
  <c r="P66" i="4" s="1"/>
  <c r="Q66" i="4" s="1"/>
  <c r="R66" i="4" s="1"/>
  <c r="S66" i="4" s="1"/>
  <c r="T66" i="4" s="1"/>
  <c r="U66" i="4" s="1"/>
  <c r="V66" i="4" s="1"/>
  <c r="W66" i="4" s="1"/>
  <c r="X66" i="4" s="1"/>
  <c r="Y66" i="4" s="1"/>
  <c r="Z66" i="4" s="1"/>
  <c r="AA66" i="4" s="1"/>
  <c r="AB66" i="4" s="1"/>
  <c r="AC66" i="4" s="1"/>
  <c r="AD66" i="4" s="1"/>
  <c r="AE66" i="4" s="1"/>
  <c r="AF66" i="4" s="1"/>
  <c r="AG66" i="4" s="1"/>
  <c r="AH66" i="4" s="1"/>
  <c r="AI66" i="4" s="1"/>
  <c r="AJ66" i="4" s="1"/>
  <c r="F47" i="4"/>
  <c r="G47" i="4" s="1"/>
  <c r="H47" i="4" s="1"/>
  <c r="I47" i="4" s="1"/>
  <c r="J47" i="4" s="1"/>
  <c r="K47" i="4" s="1"/>
  <c r="L47" i="4" s="1"/>
  <c r="M47" i="4" s="1"/>
  <c r="N47" i="4" s="1"/>
  <c r="O47" i="4" s="1"/>
  <c r="P47" i="4" s="1"/>
  <c r="Q47" i="4" s="1"/>
  <c r="R47" i="4" s="1"/>
  <c r="S47" i="4" s="1"/>
  <c r="T47" i="4" s="1"/>
  <c r="U47" i="4" s="1"/>
  <c r="V47" i="4" s="1"/>
  <c r="W47" i="4" s="1"/>
  <c r="X47" i="4" s="1"/>
  <c r="Y47" i="4" s="1"/>
  <c r="Z47" i="4" s="1"/>
  <c r="AA47" i="4" s="1"/>
  <c r="AB47" i="4" s="1"/>
  <c r="AC47" i="4" s="1"/>
  <c r="AD47" i="4" s="1"/>
  <c r="AE47" i="4" s="1"/>
  <c r="AF47" i="4" s="1"/>
  <c r="AG47" i="4" s="1"/>
  <c r="AH47" i="4" s="1"/>
  <c r="AI47" i="4" s="1"/>
  <c r="AJ47" i="4" s="1"/>
  <c r="F48" i="4"/>
  <c r="G48" i="4" s="1"/>
  <c r="H48" i="4" s="1"/>
  <c r="I48" i="4" s="1"/>
  <c r="J48" i="4" s="1"/>
  <c r="K48" i="4" s="1"/>
  <c r="L48" i="4" s="1"/>
  <c r="M48" i="4" s="1"/>
  <c r="N48" i="4" s="1"/>
  <c r="O48" i="4" s="1"/>
  <c r="P48" i="4" s="1"/>
  <c r="Q48" i="4" s="1"/>
  <c r="R48" i="4" s="1"/>
  <c r="S48" i="4" s="1"/>
  <c r="T48" i="4" s="1"/>
  <c r="U48" i="4" s="1"/>
  <c r="V48" i="4" s="1"/>
  <c r="W48" i="4" s="1"/>
  <c r="X48" i="4" s="1"/>
  <c r="Y48" i="4" s="1"/>
  <c r="Z48" i="4" s="1"/>
  <c r="AA48" i="4" s="1"/>
  <c r="AB48" i="4" s="1"/>
  <c r="AC48" i="4" s="1"/>
  <c r="AD48" i="4" s="1"/>
  <c r="AE48" i="4" s="1"/>
  <c r="AF48" i="4" s="1"/>
  <c r="AG48" i="4" s="1"/>
  <c r="AH48" i="4" s="1"/>
  <c r="AI48" i="4" s="1"/>
  <c r="AJ48" i="4" s="1"/>
  <c r="F49" i="4"/>
  <c r="G49" i="4" s="1"/>
  <c r="H49" i="4" s="1"/>
  <c r="I49" i="4" s="1"/>
  <c r="J49" i="4" s="1"/>
  <c r="K49" i="4" s="1"/>
  <c r="L49" i="4" s="1"/>
  <c r="M49" i="4" s="1"/>
  <c r="N49" i="4" s="1"/>
  <c r="O49" i="4" s="1"/>
  <c r="P49" i="4" s="1"/>
  <c r="Q49" i="4" s="1"/>
  <c r="R49" i="4" s="1"/>
  <c r="S49" i="4" s="1"/>
  <c r="T49" i="4" s="1"/>
  <c r="U49" i="4" s="1"/>
  <c r="V49" i="4" s="1"/>
  <c r="W49" i="4" s="1"/>
  <c r="X49" i="4" s="1"/>
  <c r="Y49" i="4" s="1"/>
  <c r="Z49" i="4" s="1"/>
  <c r="AA49" i="4" s="1"/>
  <c r="AB49" i="4" s="1"/>
  <c r="AC49" i="4" s="1"/>
  <c r="AD49" i="4" s="1"/>
  <c r="AE49" i="4" s="1"/>
  <c r="AF49" i="4" s="1"/>
  <c r="AG49" i="4" s="1"/>
  <c r="AH49" i="4" s="1"/>
  <c r="AI49" i="4" s="1"/>
  <c r="AJ49" i="4" s="1"/>
  <c r="F50" i="4"/>
  <c r="G50" i="4" s="1"/>
  <c r="H50" i="4" s="1"/>
  <c r="I50" i="4" s="1"/>
  <c r="J50" i="4" s="1"/>
  <c r="K50" i="4" s="1"/>
  <c r="L50" i="4" s="1"/>
  <c r="M50" i="4" s="1"/>
  <c r="N50" i="4" s="1"/>
  <c r="O50" i="4" s="1"/>
  <c r="P50" i="4" s="1"/>
  <c r="Q50" i="4" s="1"/>
  <c r="R50" i="4" s="1"/>
  <c r="S50" i="4" s="1"/>
  <c r="T50" i="4" s="1"/>
  <c r="U50" i="4" s="1"/>
  <c r="V50" i="4" s="1"/>
  <c r="W50" i="4" s="1"/>
  <c r="X50" i="4" s="1"/>
  <c r="Y50" i="4" s="1"/>
  <c r="Z50" i="4" s="1"/>
  <c r="AA50" i="4" s="1"/>
  <c r="AB50" i="4" s="1"/>
  <c r="AC50" i="4" s="1"/>
  <c r="AD50" i="4" s="1"/>
  <c r="AE50" i="4" s="1"/>
  <c r="AF50" i="4" s="1"/>
  <c r="AG50" i="4" s="1"/>
  <c r="AH50" i="4" s="1"/>
  <c r="AI50" i="4" s="1"/>
  <c r="AJ50" i="4" s="1"/>
  <c r="F51" i="4"/>
  <c r="G51" i="4" s="1"/>
  <c r="H51" i="4" s="1"/>
  <c r="I51" i="4" s="1"/>
  <c r="J51" i="4" s="1"/>
  <c r="K51" i="4" s="1"/>
  <c r="L51" i="4" s="1"/>
  <c r="M51" i="4" s="1"/>
  <c r="N51" i="4" s="1"/>
  <c r="O51" i="4" s="1"/>
  <c r="P51" i="4" s="1"/>
  <c r="Q51" i="4" s="1"/>
  <c r="R51" i="4" s="1"/>
  <c r="S51" i="4" s="1"/>
  <c r="T51" i="4" s="1"/>
  <c r="U51" i="4" s="1"/>
  <c r="V51" i="4" s="1"/>
  <c r="W51" i="4" s="1"/>
  <c r="X51" i="4" s="1"/>
  <c r="Y51" i="4" s="1"/>
  <c r="Z51" i="4" s="1"/>
  <c r="AA51" i="4" s="1"/>
  <c r="AB51" i="4" s="1"/>
  <c r="AC51" i="4" s="1"/>
  <c r="AD51" i="4" s="1"/>
  <c r="AE51" i="4" s="1"/>
  <c r="AF51" i="4" s="1"/>
  <c r="AG51" i="4" s="1"/>
  <c r="AH51" i="4" s="1"/>
  <c r="AI51" i="4" s="1"/>
  <c r="AJ51" i="4" s="1"/>
  <c r="F52" i="4"/>
  <c r="G52" i="4" s="1"/>
  <c r="H52" i="4" s="1"/>
  <c r="I52" i="4" s="1"/>
  <c r="J52" i="4" s="1"/>
  <c r="K52" i="4" s="1"/>
  <c r="L52" i="4" s="1"/>
  <c r="M52" i="4" s="1"/>
  <c r="N52" i="4" s="1"/>
  <c r="O52" i="4" s="1"/>
  <c r="P52" i="4" s="1"/>
  <c r="Q52" i="4" s="1"/>
  <c r="R52" i="4" s="1"/>
  <c r="S52" i="4" s="1"/>
  <c r="T52" i="4" s="1"/>
  <c r="U52" i="4" s="1"/>
  <c r="V52" i="4" s="1"/>
  <c r="W52" i="4" s="1"/>
  <c r="X52" i="4" s="1"/>
  <c r="Y52" i="4" s="1"/>
  <c r="Z52" i="4" s="1"/>
  <c r="AA52" i="4" s="1"/>
  <c r="AB52" i="4" s="1"/>
  <c r="AC52" i="4" s="1"/>
  <c r="AD52" i="4" s="1"/>
  <c r="AE52" i="4" s="1"/>
  <c r="AF52" i="4" s="1"/>
  <c r="AG52" i="4" s="1"/>
  <c r="AH52" i="4" s="1"/>
  <c r="AI52" i="4" s="1"/>
  <c r="AJ52" i="4" s="1"/>
  <c r="F53" i="4"/>
  <c r="G53" i="4" s="1"/>
  <c r="H53" i="4" s="1"/>
  <c r="I53" i="4" s="1"/>
  <c r="J53" i="4" s="1"/>
  <c r="K53" i="4" s="1"/>
  <c r="L53" i="4" s="1"/>
  <c r="M53" i="4" s="1"/>
  <c r="N53" i="4" s="1"/>
  <c r="O53" i="4" s="1"/>
  <c r="P53" i="4" s="1"/>
  <c r="Q53" i="4" s="1"/>
  <c r="R53" i="4" s="1"/>
  <c r="S53" i="4" s="1"/>
  <c r="T53" i="4" s="1"/>
  <c r="U53" i="4" s="1"/>
  <c r="V53" i="4" s="1"/>
  <c r="W53" i="4" s="1"/>
  <c r="X53" i="4" s="1"/>
  <c r="Y53" i="4" s="1"/>
  <c r="Z53" i="4" s="1"/>
  <c r="AA53" i="4" s="1"/>
  <c r="AB53" i="4" s="1"/>
  <c r="AC53" i="4" s="1"/>
  <c r="AD53" i="4" s="1"/>
  <c r="AE53" i="4" s="1"/>
  <c r="AF53" i="4" s="1"/>
  <c r="AG53" i="4" s="1"/>
  <c r="AH53" i="4" s="1"/>
  <c r="AI53" i="4" s="1"/>
  <c r="AJ53" i="4" s="1"/>
  <c r="F54" i="4"/>
  <c r="G54" i="4" s="1"/>
  <c r="H54" i="4" s="1"/>
  <c r="I54" i="4" s="1"/>
  <c r="J54" i="4" s="1"/>
  <c r="K54" i="4" s="1"/>
  <c r="L54" i="4" s="1"/>
  <c r="M54" i="4" s="1"/>
  <c r="N54" i="4" s="1"/>
  <c r="O54" i="4" s="1"/>
  <c r="P54" i="4" s="1"/>
  <c r="Q54" i="4" s="1"/>
  <c r="R54" i="4" s="1"/>
  <c r="S54" i="4" s="1"/>
  <c r="T54" i="4" s="1"/>
  <c r="U54" i="4" s="1"/>
  <c r="V54" i="4" s="1"/>
  <c r="W54" i="4" s="1"/>
  <c r="X54" i="4" s="1"/>
  <c r="Y54" i="4" s="1"/>
  <c r="Z54" i="4" s="1"/>
  <c r="AA54" i="4" s="1"/>
  <c r="AB54" i="4" s="1"/>
  <c r="AC54" i="4" s="1"/>
  <c r="AD54" i="4" s="1"/>
  <c r="AE54" i="4" s="1"/>
  <c r="AF54" i="4" s="1"/>
  <c r="AG54" i="4" s="1"/>
  <c r="AH54" i="4" s="1"/>
  <c r="AI54" i="4" s="1"/>
  <c r="AJ54" i="4" s="1"/>
  <c r="E15" i="12" l="1"/>
  <c r="E14" i="12"/>
  <c r="E3" i="12" l="1"/>
  <c r="E4" i="12"/>
  <c r="E2" i="12"/>
  <c r="F2" i="12"/>
  <c r="F3" i="12"/>
  <c r="E3" i="11"/>
  <c r="E4" i="11"/>
  <c r="E2" i="11"/>
  <c r="F2" i="11"/>
  <c r="F3" i="11"/>
  <c r="E3" i="10"/>
  <c r="E4" i="10"/>
  <c r="E2" i="10"/>
  <c r="F2" i="10"/>
  <c r="F3" i="10"/>
  <c r="E63" i="9" l="1"/>
  <c r="E64" i="9"/>
  <c r="E3" i="7"/>
  <c r="E4" i="7"/>
  <c r="E2" i="7"/>
  <c r="F2" i="7"/>
  <c r="F3" i="7"/>
  <c r="B64" i="6"/>
  <c r="B106" i="6" s="1"/>
  <c r="B137" i="6" s="1"/>
  <c r="B165" i="6" s="1"/>
  <c r="B65" i="6"/>
  <c r="B107" i="6" s="1"/>
  <c r="B138" i="6" s="1"/>
  <c r="B166" i="6" s="1"/>
  <c r="B66" i="6"/>
  <c r="B108" i="6" s="1"/>
  <c r="B139" i="6" s="1"/>
  <c r="B167" i="6" s="1"/>
  <c r="B67" i="6"/>
  <c r="B109" i="6" s="1"/>
  <c r="B140" i="6" s="1"/>
  <c r="B168" i="6" s="1"/>
  <c r="E3" i="6"/>
  <c r="E4" i="6"/>
  <c r="E2" i="6"/>
  <c r="F2" i="6"/>
  <c r="F3" i="6"/>
  <c r="E3" i="5"/>
  <c r="E4" i="5"/>
  <c r="E2" i="5"/>
  <c r="F2" i="5"/>
  <c r="F3" i="5"/>
  <c r="E9" i="8"/>
  <c r="E8" i="8"/>
  <c r="E7" i="8"/>
  <c r="E6" i="8"/>
  <c r="E455" i="4"/>
  <c r="E33" i="12"/>
  <c r="E25" i="12"/>
  <c r="E17" i="12"/>
  <c r="E6" i="11"/>
  <c r="E6" i="10"/>
  <c r="E6" i="7"/>
  <c r="E6" i="6"/>
  <c r="E181" i="4" l="1"/>
  <c r="E151" i="9" l="1"/>
  <c r="E188" i="9"/>
  <c r="E189" i="9"/>
  <c r="B45" i="6" l="1"/>
  <c r="B46" i="6"/>
  <c r="B47" i="6"/>
  <c r="B48" i="6"/>
  <c r="B49" i="6"/>
  <c r="B261" i="4"/>
  <c r="B56" i="6" s="1"/>
  <c r="B98" i="6" s="1"/>
  <c r="B129" i="6" s="1"/>
  <c r="B157" i="6" s="1"/>
  <c r="B262" i="4"/>
  <c r="B57" i="6" s="1"/>
  <c r="B99" i="6" s="1"/>
  <c r="B130" i="6" s="1"/>
  <c r="B158" i="6" s="1"/>
  <c r="B263" i="4"/>
  <c r="B58" i="6" s="1"/>
  <c r="B100" i="6" s="1"/>
  <c r="B131" i="6" s="1"/>
  <c r="B159" i="6" s="1"/>
  <c r="B264" i="4"/>
  <c r="B59" i="6" s="1"/>
  <c r="B101" i="6" s="1"/>
  <c r="B132" i="6" s="1"/>
  <c r="B160" i="6" s="1"/>
  <c r="B265" i="4"/>
  <c r="B60" i="6" s="1"/>
  <c r="B102" i="6" s="1"/>
  <c r="B133" i="6" s="1"/>
  <c r="B161" i="6" s="1"/>
  <c r="E10" i="9" l="1"/>
  <c r="E11" i="9"/>
  <c r="E237" i="4"/>
  <c r="E152" i="9" l="1"/>
  <c r="E148" i="9"/>
  <c r="E150" i="9" s="1"/>
  <c r="E147" i="9"/>
  <c r="E456" i="4"/>
  <c r="E146" i="9" s="1"/>
  <c r="E145" i="9"/>
  <c r="E171" i="9" l="1"/>
  <c r="E162" i="9"/>
  <c r="E149" i="9"/>
  <c r="E187" i="9"/>
  <c r="E199" i="9"/>
  <c r="E190" i="9"/>
  <c r="E198" i="9" l="1"/>
  <c r="E37" i="6"/>
  <c r="E38" i="6"/>
  <c r="E16" i="7" l="1"/>
  <c r="E17" i="7"/>
  <c r="E18" i="7"/>
  <c r="E19" i="7"/>
  <c r="E22" i="7"/>
  <c r="E23" i="7"/>
  <c r="E24" i="7"/>
  <c r="E25" i="7"/>
  <c r="E22" i="6"/>
  <c r="E23" i="6"/>
  <c r="E24" i="6"/>
  <c r="E25" i="6"/>
  <c r="E16" i="6"/>
  <c r="E17" i="6"/>
  <c r="E18" i="6"/>
  <c r="E19" i="6"/>
  <c r="A352" i="8" a="1"/>
  <c r="A352" i="8" s="1"/>
  <c r="E429" i="4"/>
  <c r="A84" i="8" a="1"/>
  <c r="A84" i="8" s="1"/>
  <c r="A353" i="8" l="1" a="1"/>
  <c r="A353" i="8" s="1"/>
  <c r="A85" i="8" a="1"/>
  <c r="A85" i="8" s="1"/>
  <c r="A86" i="8" s="1" a="1"/>
  <c r="A86" i="8" s="1"/>
  <c r="A354" i="8" l="1" a="1"/>
  <c r="A354" i="8" s="1"/>
  <c r="A87" i="8" a="1"/>
  <c r="A87" i="8" s="1"/>
  <c r="A88" i="8" s="1" a="1"/>
  <c r="A88" i="8" s="1"/>
  <c r="A355" i="8" l="1" a="1"/>
  <c r="A355" i="8" s="1"/>
  <c r="A89" i="8" a="1"/>
  <c r="A89" i="8" s="1"/>
  <c r="A90" i="8" s="1" a="1"/>
  <c r="A90" i="8" s="1"/>
  <c r="A356" i="8" l="1" a="1"/>
  <c r="A356" i="8" s="1"/>
  <c r="A357" i="8" s="1" a="1"/>
  <c r="A357" i="8" s="1"/>
  <c r="A91" i="8" a="1"/>
  <c r="A91" i="8" s="1"/>
  <c r="A92" i="8" s="1" a="1"/>
  <c r="A92" i="8" s="1"/>
  <c r="A93" i="8" s="1" a="1"/>
  <c r="A93" i="8" s="1"/>
  <c r="A358" i="8" l="1" a="1"/>
  <c r="A358" i="8" s="1"/>
  <c r="A94" i="8" a="1"/>
  <c r="A94" i="8" s="1"/>
  <c r="A359" i="8" l="1" a="1"/>
  <c r="A359" i="8" s="1"/>
  <c r="A95" i="8" a="1"/>
  <c r="A95" i="8" s="1"/>
  <c r="A96" i="8" s="1" a="1"/>
  <c r="A96" i="8" s="1"/>
  <c r="A360" i="8" l="1" a="1"/>
  <c r="A360" i="8" s="1"/>
  <c r="A361" i="8" s="1" a="1"/>
  <c r="A361" i="8" s="1"/>
  <c r="A362" i="8" s="1" a="1"/>
  <c r="A362" i="8" s="1"/>
  <c r="A363" i="8" s="1" a="1"/>
  <c r="A363" i="8" s="1"/>
  <c r="A364" i="8" s="1" a="1"/>
  <c r="A364" i="8" s="1"/>
  <c r="A365" i="8" s="1" a="1"/>
  <c r="A365" i="8" s="1"/>
  <c r="A366" i="8" s="1" a="1"/>
  <c r="A366" i="8" s="1"/>
  <c r="A97" i="8" a="1"/>
  <c r="A97" i="8" s="1"/>
  <c r="A98" i="8" s="1" a="1"/>
  <c r="A98" i="8" s="1"/>
  <c r="E48" i="6" l="1"/>
  <c r="E49" i="6"/>
  <c r="E50" i="6"/>
  <c r="E51" i="6"/>
  <c r="E52" i="6"/>
  <c r="B50" i="6"/>
  <c r="B51" i="6"/>
  <c r="B52" i="6"/>
  <c r="B266" i="4"/>
  <c r="B61" i="6" s="1"/>
  <c r="B103" i="6" s="1"/>
  <c r="B134" i="6" s="1"/>
  <c r="B162" i="6" s="1"/>
  <c r="B267" i="4"/>
  <c r="B62" i="6" s="1"/>
  <c r="B104" i="6" s="1"/>
  <c r="B135" i="6" s="1"/>
  <c r="B163" i="6" s="1"/>
  <c r="B268" i="4"/>
  <c r="B63" i="6" s="1"/>
  <c r="B105" i="6" s="1"/>
  <c r="B136" i="6" s="1"/>
  <c r="B164" i="6" s="1"/>
  <c r="E59" i="6"/>
  <c r="E60" i="6"/>
  <c r="E61" i="6"/>
  <c r="E62" i="6"/>
  <c r="E63" i="6"/>
  <c r="H262" i="4"/>
  <c r="F57" i="6" s="1"/>
  <c r="H263" i="4"/>
  <c r="F58" i="6" s="1"/>
  <c r="H264" i="4"/>
  <c r="F59" i="6" s="1"/>
  <c r="H265" i="4"/>
  <c r="F60" i="6" s="1"/>
  <c r="H266" i="4"/>
  <c r="F61" i="6" s="1"/>
  <c r="H267" i="4"/>
  <c r="F62" i="6" s="1"/>
  <c r="H268" i="4"/>
  <c r="F63" i="6" s="1"/>
  <c r="H269" i="4"/>
  <c r="F64" i="6" s="1"/>
  <c r="H270" i="4"/>
  <c r="F65" i="6" s="1"/>
  <c r="H271" i="4"/>
  <c r="F66" i="6" s="1"/>
  <c r="H272" i="4"/>
  <c r="F67" i="6" s="1"/>
  <c r="F134" i="8"/>
  <c r="V253" i="8" l="1"/>
  <c r="F253" i="8"/>
  <c r="U134" i="8"/>
  <c r="AH253" i="8"/>
  <c r="R253" i="8"/>
  <c r="AG134" i="8"/>
  <c r="Q134" i="8"/>
  <c r="AD253" i="8"/>
  <c r="N253" i="8"/>
  <c r="AC134" i="8"/>
  <c r="M134" i="8"/>
  <c r="Z253" i="8"/>
  <c r="J253" i="8"/>
  <c r="Y134" i="8"/>
  <c r="I134" i="8"/>
  <c r="AG253" i="8"/>
  <c r="AC253" i="8"/>
  <c r="Y253" i="8"/>
  <c r="U253" i="8"/>
  <c r="Q253" i="8"/>
  <c r="M253" i="8"/>
  <c r="I253" i="8"/>
  <c r="AJ134" i="8"/>
  <c r="AF134" i="8"/>
  <c r="AB134" i="8"/>
  <c r="X134" i="8"/>
  <c r="T134" i="8"/>
  <c r="P134" i="8"/>
  <c r="L134" i="8"/>
  <c r="H134" i="8"/>
  <c r="AJ253" i="8"/>
  <c r="AF253" i="8"/>
  <c r="AB253" i="8"/>
  <c r="X253" i="8"/>
  <c r="T253" i="8"/>
  <c r="P253" i="8"/>
  <c r="L253" i="8"/>
  <c r="H253" i="8"/>
  <c r="AI134" i="8"/>
  <c r="AE134" i="8"/>
  <c r="AA134" i="8"/>
  <c r="W134" i="8"/>
  <c r="S134" i="8"/>
  <c r="O134" i="8"/>
  <c r="K134" i="8"/>
  <c r="G134" i="8"/>
  <c r="AI253" i="8"/>
  <c r="AE253" i="8"/>
  <c r="AA253" i="8"/>
  <c r="W253" i="8"/>
  <c r="S253" i="8"/>
  <c r="O253" i="8"/>
  <c r="K253" i="8"/>
  <c r="G253" i="8"/>
  <c r="AH134" i="8"/>
  <c r="AD134" i="8"/>
  <c r="Z134" i="8"/>
  <c r="V134" i="8"/>
  <c r="R134" i="8"/>
  <c r="N134" i="8"/>
  <c r="J134" i="8"/>
  <c r="E241" i="8" l="1"/>
  <c r="B247" i="8" s="1"/>
  <c r="E30" i="7"/>
  <c r="E13" i="7"/>
  <c r="E68" i="9" l="1"/>
  <c r="E127" i="9" s="1"/>
  <c r="E55" i="9"/>
  <c r="E56" i="9"/>
  <c r="E214" i="9" l="1"/>
  <c r="E173" i="9"/>
  <c r="E67" i="9"/>
  <c r="E112" i="9" s="1"/>
  <c r="E213" i="9" l="1"/>
  <c r="E172" i="9"/>
  <c r="E375" i="4" l="1"/>
  <c r="G3" i="4"/>
  <c r="H3" i="4" s="1"/>
  <c r="H3" i="8" s="1"/>
  <c r="F3" i="8"/>
  <c r="G3" i="6" l="1"/>
  <c r="H3" i="5"/>
  <c r="H3" i="10"/>
  <c r="H3" i="7"/>
  <c r="H3" i="6"/>
  <c r="G3" i="11"/>
  <c r="G3" i="12"/>
  <c r="H3" i="12"/>
  <c r="H3" i="11"/>
  <c r="H3" i="9"/>
  <c r="I3" i="4"/>
  <c r="G3" i="5"/>
  <c r="G3" i="10"/>
  <c r="G3" i="8"/>
  <c r="G3" i="9"/>
  <c r="G3" i="7"/>
  <c r="I3" i="5" l="1"/>
  <c r="I3" i="10"/>
  <c r="I3" i="9"/>
  <c r="I3" i="8"/>
  <c r="J3" i="4"/>
  <c r="I3" i="12"/>
  <c r="I3" i="11"/>
  <c r="I3" i="6"/>
  <c r="I3" i="7"/>
  <c r="A406" i="8" a="1"/>
  <c r="A406" i="8" s="1"/>
  <c r="B406" i="8" s="1"/>
  <c r="A389" i="8" a="1"/>
  <c r="A389" i="8" s="1"/>
  <c r="B389" i="8" s="1"/>
  <c r="B141" i="19" s="1"/>
  <c r="A369" i="8" a="1"/>
  <c r="A369" i="8" s="1"/>
  <c r="B369" i="8" s="1"/>
  <c r="G119" i="19" s="1"/>
  <c r="B352" i="8"/>
  <c r="A332" i="8" a="1"/>
  <c r="A332" i="8" s="1"/>
  <c r="B332" i="8" s="1"/>
  <c r="A315" i="8" a="1"/>
  <c r="A315" i="8" s="1"/>
  <c r="A316" i="8" s="1" a="1"/>
  <c r="A316" i="8" s="1"/>
  <c r="A101" i="8" a="1"/>
  <c r="A101" i="8" s="1"/>
  <c r="B85" i="8"/>
  <c r="B32" i="19" s="1"/>
  <c r="E406" i="8" l="1"/>
  <c r="J141" i="19" s="1"/>
  <c r="G141" i="19"/>
  <c r="B119" i="19"/>
  <c r="E332" i="8"/>
  <c r="J97" i="19" s="1"/>
  <c r="G97" i="19"/>
  <c r="K3" i="4"/>
  <c r="J3" i="12"/>
  <c r="J3" i="10"/>
  <c r="J3" i="7"/>
  <c r="J3" i="6"/>
  <c r="J3" i="9"/>
  <c r="J3" i="11"/>
  <c r="J3" i="5"/>
  <c r="J3" i="8"/>
  <c r="A390" i="8" a="1"/>
  <c r="A390" i="8" s="1"/>
  <c r="A391" i="8" s="1" a="1"/>
  <c r="A391" i="8" s="1"/>
  <c r="B391" i="8" s="1"/>
  <c r="A407" i="8" a="1"/>
  <c r="A407" i="8" s="1"/>
  <c r="A408" i="8" s="1" a="1"/>
  <c r="A408" i="8" s="1"/>
  <c r="B408" i="8" s="1"/>
  <c r="B101" i="8"/>
  <c r="G31" i="19" s="1"/>
  <c r="A102" i="8" a="1"/>
  <c r="A102" i="8" s="1"/>
  <c r="B102" i="8" s="1"/>
  <c r="G32" i="19" s="1"/>
  <c r="B84" i="8"/>
  <c r="B31" i="19" s="1"/>
  <c r="A333" i="8" a="1"/>
  <c r="A333" i="8" s="1"/>
  <c r="A334" i="8" s="1" a="1"/>
  <c r="A334" i="8" s="1"/>
  <c r="B353" i="8"/>
  <c r="B120" i="19" s="1"/>
  <c r="A370" i="8" a="1"/>
  <c r="A370" i="8" s="1"/>
  <c r="A371" i="8" s="1" a="1"/>
  <c r="A371" i="8" s="1"/>
  <c r="B371" i="8" s="1"/>
  <c r="A317" i="8" a="1"/>
  <c r="A317" i="8" s="1"/>
  <c r="B317" i="8" s="1"/>
  <c r="B315" i="8"/>
  <c r="B97" i="19" s="1"/>
  <c r="B316" i="8"/>
  <c r="B86" i="8"/>
  <c r="B33" i="19" s="1"/>
  <c r="E408" i="8" l="1"/>
  <c r="J143" i="19" s="1"/>
  <c r="G143" i="19"/>
  <c r="E391" i="8"/>
  <c r="E143" i="19" s="1"/>
  <c r="B143" i="19"/>
  <c r="E371" i="8"/>
  <c r="J121" i="19" s="1"/>
  <c r="G121" i="19"/>
  <c r="E316" i="8"/>
  <c r="E98" i="19" s="1"/>
  <c r="B98" i="19"/>
  <c r="E317" i="8"/>
  <c r="E99" i="19" s="1"/>
  <c r="B99" i="19"/>
  <c r="K3" i="11"/>
  <c r="L3" i="4"/>
  <c r="K3" i="12"/>
  <c r="K3" i="6"/>
  <c r="K3" i="8"/>
  <c r="K3" i="7"/>
  <c r="K3" i="5"/>
  <c r="K3" i="9"/>
  <c r="K3" i="10"/>
  <c r="B390" i="8"/>
  <c r="B354" i="8"/>
  <c r="B121" i="19" s="1"/>
  <c r="A103" i="8" a="1"/>
  <c r="A103" i="8" s="1"/>
  <c r="B407" i="8"/>
  <c r="B370" i="8"/>
  <c r="B87" i="8"/>
  <c r="B34" i="19" s="1"/>
  <c r="B334" i="8"/>
  <c r="B333" i="8"/>
  <c r="A335" i="8" a="1"/>
  <c r="A335" i="8" s="1"/>
  <c r="B335" i="8" s="1"/>
  <c r="A409" i="8" a="1"/>
  <c r="A409" i="8" s="1"/>
  <c r="B409" i="8" s="1"/>
  <c r="A392" i="8" a="1"/>
  <c r="A392" i="8" s="1"/>
  <c r="A393" i="8" s="1" a="1"/>
  <c r="A393" i="8" s="1"/>
  <c r="B393" i="8" s="1"/>
  <c r="A372" i="8" a="1"/>
  <c r="A372" i="8" s="1"/>
  <c r="A373" i="8" s="1" a="1"/>
  <c r="A373" i="8" s="1"/>
  <c r="B373" i="8" s="1"/>
  <c r="A318" i="8" a="1"/>
  <c r="A318" i="8" s="1"/>
  <c r="A319" i="8" s="1" a="1"/>
  <c r="A319" i="8" s="1"/>
  <c r="E390" i="8" l="1"/>
  <c r="E142" i="19" s="1"/>
  <c r="B142" i="19"/>
  <c r="E407" i="8"/>
  <c r="J142" i="19" s="1"/>
  <c r="G142" i="19"/>
  <c r="E393" i="8"/>
  <c r="E145" i="19" s="1"/>
  <c r="B145" i="19"/>
  <c r="E409" i="8"/>
  <c r="J144" i="19" s="1"/>
  <c r="G144" i="19"/>
  <c r="E370" i="8"/>
  <c r="J120" i="19" s="1"/>
  <c r="G120" i="19"/>
  <c r="E373" i="8"/>
  <c r="J123" i="19" s="1"/>
  <c r="G123" i="19"/>
  <c r="E333" i="8"/>
  <c r="J98" i="19" s="1"/>
  <c r="G98" i="19"/>
  <c r="E334" i="8"/>
  <c r="J99" i="19" s="1"/>
  <c r="G99" i="19"/>
  <c r="E335" i="8"/>
  <c r="J100" i="19" s="1"/>
  <c r="G100" i="19"/>
  <c r="L3" i="11"/>
  <c r="L3" i="9"/>
  <c r="M3" i="4"/>
  <c r="L3" i="10"/>
  <c r="L3" i="5"/>
  <c r="L3" i="7"/>
  <c r="L3" i="6"/>
  <c r="L3" i="12"/>
  <c r="L3" i="8"/>
  <c r="B356" i="8"/>
  <c r="B88" i="8"/>
  <c r="B35" i="19" s="1"/>
  <c r="B103" i="8"/>
  <c r="G33" i="19" s="1"/>
  <c r="A104" i="8" a="1"/>
  <c r="A104" i="8" s="1"/>
  <c r="A410" i="8" a="1"/>
  <c r="A410" i="8" s="1"/>
  <c r="B410" i="8" s="1"/>
  <c r="A336" i="8" a="1"/>
  <c r="A336" i="8" s="1"/>
  <c r="A394" i="8" a="1"/>
  <c r="A394" i="8" s="1"/>
  <c r="B392" i="8"/>
  <c r="B372" i="8"/>
  <c r="A374" i="8" a="1"/>
  <c r="A374" i="8" s="1"/>
  <c r="A375" i="8" s="1" a="1"/>
  <c r="A375" i="8" s="1"/>
  <c r="B375" i="8" s="1"/>
  <c r="A320" i="8" a="1"/>
  <c r="A320" i="8" s="1"/>
  <c r="A321" i="8" s="1" a="1"/>
  <c r="A321" i="8" s="1"/>
  <c r="B318" i="8"/>
  <c r="E410" i="8" l="1"/>
  <c r="J145" i="19" s="1"/>
  <c r="G145" i="19"/>
  <c r="E392" i="8"/>
  <c r="E144" i="19" s="1"/>
  <c r="B144" i="19"/>
  <c r="E375" i="8"/>
  <c r="J125" i="19" s="1"/>
  <c r="G125" i="19"/>
  <c r="E372" i="8"/>
  <c r="J122" i="19" s="1"/>
  <c r="G122" i="19"/>
  <c r="B123" i="19"/>
  <c r="E318" i="8"/>
  <c r="E100" i="19" s="1"/>
  <c r="B100" i="19"/>
  <c r="M3" i="5"/>
  <c r="M3" i="12"/>
  <c r="M3" i="11"/>
  <c r="M3" i="8"/>
  <c r="M3" i="10"/>
  <c r="M3" i="7"/>
  <c r="M3" i="6"/>
  <c r="N3" i="4"/>
  <c r="M3" i="9"/>
  <c r="B357" i="8"/>
  <c r="B355" i="8"/>
  <c r="B122" i="19" s="1"/>
  <c r="B89" i="8"/>
  <c r="B36" i="19" s="1"/>
  <c r="B104" i="8"/>
  <c r="A105" i="8" a="1"/>
  <c r="A105" i="8" s="1"/>
  <c r="B105" i="8" s="1"/>
  <c r="A411" i="8" a="1"/>
  <c r="A411" i="8" s="1"/>
  <c r="B411" i="8" s="1"/>
  <c r="A322" i="8" a="1"/>
  <c r="A322" i="8" s="1"/>
  <c r="A323" i="8" s="1" a="1"/>
  <c r="A323" i="8" s="1"/>
  <c r="A324" i="8" s="1" a="1"/>
  <c r="A324" i="8" s="1"/>
  <c r="B320" i="8"/>
  <c r="B336" i="8"/>
  <c r="A337" i="8" a="1"/>
  <c r="A337" i="8" s="1"/>
  <c r="B337" i="8" s="1"/>
  <c r="B394" i="8"/>
  <c r="A395" i="8" a="1"/>
  <c r="A395" i="8" s="1"/>
  <c r="B374" i="8"/>
  <c r="A376" i="8" a="1"/>
  <c r="A376" i="8" s="1"/>
  <c r="B319" i="8"/>
  <c r="B321" i="8"/>
  <c r="E394" i="8" l="1"/>
  <c r="E146" i="19" s="1"/>
  <c r="B146" i="19"/>
  <c r="E411" i="8"/>
  <c r="J146" i="19" s="1"/>
  <c r="G146" i="19"/>
  <c r="E374" i="8"/>
  <c r="J124" i="19" s="1"/>
  <c r="G124" i="19"/>
  <c r="B124" i="19"/>
  <c r="E337" i="8"/>
  <c r="J102" i="19" s="1"/>
  <c r="G102" i="19"/>
  <c r="E336" i="8"/>
  <c r="J101" i="19" s="1"/>
  <c r="G101" i="19"/>
  <c r="E321" i="8"/>
  <c r="E103" i="19" s="1"/>
  <c r="B103" i="19"/>
  <c r="E320" i="8"/>
  <c r="E102" i="19" s="1"/>
  <c r="B102" i="19"/>
  <c r="E319" i="8"/>
  <c r="E101" i="19" s="1"/>
  <c r="B101" i="19"/>
  <c r="E105" i="8"/>
  <c r="J35" i="19" s="1"/>
  <c r="G35" i="19"/>
  <c r="E104" i="8"/>
  <c r="J34" i="19" s="1"/>
  <c r="G34" i="19"/>
  <c r="O3" i="4"/>
  <c r="N3" i="12"/>
  <c r="N3" i="10"/>
  <c r="N3" i="7"/>
  <c r="N3" i="8"/>
  <c r="N3" i="9"/>
  <c r="N3" i="11"/>
  <c r="N3" i="5"/>
  <c r="N3" i="6"/>
  <c r="B358" i="8"/>
  <c r="B90" i="8"/>
  <c r="B37" i="19" s="1"/>
  <c r="A106" i="8" a="1"/>
  <c r="A106" i="8" s="1"/>
  <c r="B106" i="8" s="1"/>
  <c r="A412" i="8" a="1"/>
  <c r="A412" i="8" s="1"/>
  <c r="A413" i="8" s="1" a="1"/>
  <c r="A413" i="8" s="1"/>
  <c r="B413" i="8" s="1"/>
  <c r="A338" i="8" a="1"/>
  <c r="A338" i="8" s="1"/>
  <c r="B395" i="8"/>
  <c r="A396" i="8" a="1"/>
  <c r="A396" i="8" s="1"/>
  <c r="B396" i="8" s="1"/>
  <c r="B376" i="8"/>
  <c r="A377" i="8" a="1"/>
  <c r="A377" i="8" s="1"/>
  <c r="A378" i="8" s="1" a="1"/>
  <c r="A378" i="8" s="1"/>
  <c r="B378" i="8" s="1"/>
  <c r="A325" i="8" a="1"/>
  <c r="A325" i="8" s="1"/>
  <c r="E413" i="8" l="1"/>
  <c r="J148" i="19" s="1"/>
  <c r="G148" i="19"/>
  <c r="E396" i="8"/>
  <c r="E148" i="19" s="1"/>
  <c r="B148" i="19"/>
  <c r="E395" i="8"/>
  <c r="E147" i="19" s="1"/>
  <c r="B147" i="19"/>
  <c r="E378" i="8"/>
  <c r="J128" i="19" s="1"/>
  <c r="G128" i="19"/>
  <c r="E376" i="8"/>
  <c r="J126" i="19" s="1"/>
  <c r="G126" i="19"/>
  <c r="E358" i="8"/>
  <c r="E125" i="19" s="1"/>
  <c r="B125" i="19"/>
  <c r="E106" i="8"/>
  <c r="J36" i="19" s="1"/>
  <c r="G36" i="19"/>
  <c r="O3" i="11"/>
  <c r="P3" i="4"/>
  <c r="O3" i="12"/>
  <c r="O3" i="6"/>
  <c r="O3" i="8"/>
  <c r="O3" i="9"/>
  <c r="O3" i="10"/>
  <c r="O3" i="7"/>
  <c r="O3" i="5"/>
  <c r="B360" i="8"/>
  <c r="A107" i="8" a="1"/>
  <c r="A107" i="8" s="1"/>
  <c r="A108" i="8" s="1" a="1"/>
  <c r="A108" i="8" s="1"/>
  <c r="B108" i="8" s="1"/>
  <c r="A414" i="8" a="1"/>
  <c r="A414" i="8" s="1"/>
  <c r="B414" i="8" s="1"/>
  <c r="B92" i="8"/>
  <c r="B39" i="19" s="1"/>
  <c r="A397" i="8" a="1"/>
  <c r="A397" i="8" s="1"/>
  <c r="B397" i="8" s="1"/>
  <c r="B412" i="8"/>
  <c r="B338" i="8"/>
  <c r="A339" i="8" a="1"/>
  <c r="A339" i="8" s="1"/>
  <c r="B377" i="8"/>
  <c r="A379" i="8" a="1"/>
  <c r="A379" i="8" s="1"/>
  <c r="A326" i="8" a="1"/>
  <c r="A326" i="8" s="1"/>
  <c r="A327" i="8" s="1" a="1"/>
  <c r="A327" i="8" s="1"/>
  <c r="B322" i="8"/>
  <c r="B323" i="8"/>
  <c r="E9" i="12"/>
  <c r="E8" i="12"/>
  <c r="E27" i="11"/>
  <c r="E25" i="11"/>
  <c r="E24" i="11"/>
  <c r="E23" i="11"/>
  <c r="E15" i="11"/>
  <c r="E13" i="11"/>
  <c r="E12" i="11"/>
  <c r="AG41" i="11" s="1"/>
  <c r="E11" i="11"/>
  <c r="W60" i="11" s="1"/>
  <c r="E13" i="10"/>
  <c r="E12" i="10"/>
  <c r="E11" i="10"/>
  <c r="Y32" i="10" s="1"/>
  <c r="F81" i="9"/>
  <c r="AJ80" i="9"/>
  <c r="AI80" i="9"/>
  <c r="AH80" i="9"/>
  <c r="AG80" i="9"/>
  <c r="AF80" i="9"/>
  <c r="AE80" i="9"/>
  <c r="AD80" i="9"/>
  <c r="AC80" i="9"/>
  <c r="AB80" i="9"/>
  <c r="AA80" i="9"/>
  <c r="Z80" i="9"/>
  <c r="Y80" i="9"/>
  <c r="X80" i="9"/>
  <c r="W80" i="9"/>
  <c r="V80" i="9"/>
  <c r="U80" i="9"/>
  <c r="T80" i="9"/>
  <c r="S80" i="9"/>
  <c r="R80" i="9"/>
  <c r="Q80" i="9"/>
  <c r="P80" i="9"/>
  <c r="O80" i="9"/>
  <c r="N80" i="9"/>
  <c r="M80" i="9"/>
  <c r="L80" i="9"/>
  <c r="K80" i="9"/>
  <c r="J80" i="9"/>
  <c r="I80" i="9"/>
  <c r="H80" i="9"/>
  <c r="G80" i="9"/>
  <c r="F80" i="9"/>
  <c r="E77" i="9"/>
  <c r="E76" i="9"/>
  <c r="E75" i="9"/>
  <c r="E71" i="9"/>
  <c r="E66" i="9"/>
  <c r="E65" i="9"/>
  <c r="E62" i="9"/>
  <c r="E54" i="9"/>
  <c r="E53" i="9"/>
  <c r="E52" i="9"/>
  <c r="E51" i="9"/>
  <c r="E50" i="9"/>
  <c r="E49" i="9"/>
  <c r="E48" i="9"/>
  <c r="E40" i="9"/>
  <c r="E33" i="9"/>
  <c r="E32" i="9"/>
  <c r="E31" i="9"/>
  <c r="E29" i="9"/>
  <c r="E28" i="9"/>
  <c r="E27" i="9"/>
  <c r="E24" i="9"/>
  <c r="E23" i="9"/>
  <c r="E22" i="9"/>
  <c r="E21" i="9"/>
  <c r="E20" i="9"/>
  <c r="E17" i="9"/>
  <c r="E16" i="9"/>
  <c r="E15" i="9"/>
  <c r="E14" i="9"/>
  <c r="E9" i="9"/>
  <c r="T268" i="9" s="1"/>
  <c r="E32" i="7"/>
  <c r="E31" i="7"/>
  <c r="E29" i="7"/>
  <c r="E28" i="7"/>
  <c r="E12" i="7"/>
  <c r="E11" i="7"/>
  <c r="A115" i="6"/>
  <c r="E67" i="6"/>
  <c r="E66" i="6"/>
  <c r="E65" i="6"/>
  <c r="E64" i="6"/>
  <c r="E58" i="6"/>
  <c r="E57" i="6"/>
  <c r="E56" i="6"/>
  <c r="E47" i="6"/>
  <c r="E46" i="6"/>
  <c r="E45" i="6"/>
  <c r="E41" i="6"/>
  <c r="E30" i="6"/>
  <c r="E29" i="6"/>
  <c r="E28" i="6"/>
  <c r="E31" i="6"/>
  <c r="E13" i="6"/>
  <c r="E12" i="6"/>
  <c r="E11" i="6"/>
  <c r="AJ46" i="5"/>
  <c r="AI46" i="5"/>
  <c r="AH46" i="5"/>
  <c r="AG46" i="5"/>
  <c r="AF46" i="5"/>
  <c r="AE46" i="5"/>
  <c r="AD46" i="5"/>
  <c r="AC46" i="5"/>
  <c r="AB46" i="5"/>
  <c r="AA46" i="5"/>
  <c r="Z46" i="5"/>
  <c r="Y46" i="5"/>
  <c r="X46" i="5"/>
  <c r="W46" i="5"/>
  <c r="V46" i="5"/>
  <c r="U46" i="5"/>
  <c r="T46" i="5"/>
  <c r="S46" i="5"/>
  <c r="R46" i="5"/>
  <c r="Q46" i="5"/>
  <c r="P46" i="5"/>
  <c r="O46" i="5"/>
  <c r="N46" i="5"/>
  <c r="M46" i="5"/>
  <c r="L46" i="5"/>
  <c r="K46" i="5"/>
  <c r="J46" i="5"/>
  <c r="I46" i="5"/>
  <c r="H46" i="5"/>
  <c r="G46" i="5"/>
  <c r="F46" i="5"/>
  <c r="AJ45" i="5"/>
  <c r="AI45" i="5"/>
  <c r="AH45" i="5"/>
  <c r="AG45" i="5"/>
  <c r="AF45" i="5"/>
  <c r="AE45" i="5"/>
  <c r="AD45" i="5"/>
  <c r="AC45" i="5"/>
  <c r="AB45" i="5"/>
  <c r="AA45" i="5"/>
  <c r="Z45" i="5"/>
  <c r="Y45" i="5"/>
  <c r="X45" i="5"/>
  <c r="W45" i="5"/>
  <c r="V45" i="5"/>
  <c r="U45" i="5"/>
  <c r="T45" i="5"/>
  <c r="S45" i="5"/>
  <c r="R45" i="5"/>
  <c r="Q45" i="5"/>
  <c r="P45" i="5"/>
  <c r="O45" i="5"/>
  <c r="N45" i="5"/>
  <c r="M45" i="5"/>
  <c r="L45" i="5"/>
  <c r="K45" i="5"/>
  <c r="J45" i="5"/>
  <c r="I45" i="5"/>
  <c r="H45" i="5"/>
  <c r="G45" i="5"/>
  <c r="F45" i="5"/>
  <c r="AJ44" i="5"/>
  <c r="AI44" i="5"/>
  <c r="AI92" i="6" s="1"/>
  <c r="AH44" i="5"/>
  <c r="AG44" i="5"/>
  <c r="AF44" i="5"/>
  <c r="AE44" i="5"/>
  <c r="AE92" i="6" s="1"/>
  <c r="AD44" i="5"/>
  <c r="AC44" i="5"/>
  <c r="AB44" i="5"/>
  <c r="AA44" i="5"/>
  <c r="AA92" i="6" s="1"/>
  <c r="Z44" i="5"/>
  <c r="Y44" i="5"/>
  <c r="X44" i="5"/>
  <c r="W44" i="5"/>
  <c r="W92" i="6" s="1"/>
  <c r="V44" i="5"/>
  <c r="V92" i="6" s="1"/>
  <c r="U44" i="5"/>
  <c r="T44" i="5"/>
  <c r="S44" i="5"/>
  <c r="S92" i="6" s="1"/>
  <c r="R44" i="5"/>
  <c r="R92" i="6" s="1"/>
  <c r="Q44" i="5"/>
  <c r="P44" i="5"/>
  <c r="O44" i="5"/>
  <c r="O92" i="6" s="1"/>
  <c r="N44" i="5"/>
  <c r="N92" i="6" s="1"/>
  <c r="M44" i="5"/>
  <c r="L44" i="5"/>
  <c r="K44" i="5"/>
  <c r="K92" i="6" s="1"/>
  <c r="J44" i="5"/>
  <c r="J92" i="6" s="1"/>
  <c r="I44" i="5"/>
  <c r="H44" i="5"/>
  <c r="G44" i="5"/>
  <c r="G92" i="6" s="1"/>
  <c r="F44" i="5"/>
  <c r="F92" i="6" s="1"/>
  <c r="AJ43" i="5"/>
  <c r="AI43" i="5"/>
  <c r="AH43" i="5"/>
  <c r="AH91" i="6" s="1"/>
  <c r="AG43" i="5"/>
  <c r="AG91" i="6" s="1"/>
  <c r="AF43" i="5"/>
  <c r="AE43" i="5"/>
  <c r="AD43" i="5"/>
  <c r="AD91" i="6" s="1"/>
  <c r="AC43" i="5"/>
  <c r="AC91" i="6" s="1"/>
  <c r="AB43" i="5"/>
  <c r="AA43" i="5"/>
  <c r="Z43" i="5"/>
  <c r="Z91" i="6" s="1"/>
  <c r="Y43" i="5"/>
  <c r="Y91" i="6" s="1"/>
  <c r="X43" i="5"/>
  <c r="W43" i="5"/>
  <c r="V43" i="5"/>
  <c r="V91" i="6" s="1"/>
  <c r="U43" i="5"/>
  <c r="U91" i="6" s="1"/>
  <c r="T43" i="5"/>
  <c r="S43" i="5"/>
  <c r="R43" i="5"/>
  <c r="R91" i="6" s="1"/>
  <c r="Q43" i="5"/>
  <c r="Q91" i="6" s="1"/>
  <c r="P43" i="5"/>
  <c r="O43" i="5"/>
  <c r="N43" i="5"/>
  <c r="N91" i="6" s="1"/>
  <c r="M43" i="5"/>
  <c r="M91" i="6" s="1"/>
  <c r="L43" i="5"/>
  <c r="K43" i="5"/>
  <c r="J43" i="5"/>
  <c r="J91" i="6" s="1"/>
  <c r="I43" i="5"/>
  <c r="I91" i="6" s="1"/>
  <c r="H43" i="5"/>
  <c r="G43" i="5"/>
  <c r="F43" i="5"/>
  <c r="F91" i="6" s="1"/>
  <c r="AJ42" i="5"/>
  <c r="AI42" i="5"/>
  <c r="AH42" i="5"/>
  <c r="AG42" i="5"/>
  <c r="AF42" i="5"/>
  <c r="AE42" i="5"/>
  <c r="AD42" i="5"/>
  <c r="AC42" i="5"/>
  <c r="AB42" i="5"/>
  <c r="AA42" i="5"/>
  <c r="Z42" i="5"/>
  <c r="Y42" i="5"/>
  <c r="X42" i="5"/>
  <c r="W42" i="5"/>
  <c r="V42" i="5"/>
  <c r="U42" i="5"/>
  <c r="T42" i="5"/>
  <c r="S42" i="5"/>
  <c r="R42" i="5"/>
  <c r="Q42" i="5"/>
  <c r="P42" i="5"/>
  <c r="O42" i="5"/>
  <c r="N42" i="5"/>
  <c r="M42" i="5"/>
  <c r="L42" i="5"/>
  <c r="K42" i="5"/>
  <c r="J42" i="5"/>
  <c r="I42" i="5"/>
  <c r="H42" i="5"/>
  <c r="G42" i="5"/>
  <c r="F42" i="5"/>
  <c r="AJ41" i="5"/>
  <c r="AI41" i="5"/>
  <c r="AH41" i="5"/>
  <c r="AG41" i="5"/>
  <c r="AF41" i="5"/>
  <c r="AE41" i="5"/>
  <c r="AD41" i="5"/>
  <c r="AC41" i="5"/>
  <c r="AB41" i="5"/>
  <c r="AA41" i="5"/>
  <c r="Z41" i="5"/>
  <c r="Y41" i="5"/>
  <c r="X41" i="5"/>
  <c r="W41" i="5"/>
  <c r="V41" i="5"/>
  <c r="U41" i="5"/>
  <c r="T41" i="5"/>
  <c r="S41" i="5"/>
  <c r="R41" i="5"/>
  <c r="Q41" i="5"/>
  <c r="P41" i="5"/>
  <c r="O41" i="5"/>
  <c r="N41" i="5"/>
  <c r="M41" i="5"/>
  <c r="L41" i="5"/>
  <c r="K41" i="5"/>
  <c r="J41" i="5"/>
  <c r="I41" i="5"/>
  <c r="H41" i="5"/>
  <c r="G41" i="5"/>
  <c r="F41" i="5"/>
  <c r="AJ40" i="5"/>
  <c r="AI40" i="5"/>
  <c r="AH40" i="5"/>
  <c r="AG40" i="5"/>
  <c r="AF40" i="5"/>
  <c r="AE40" i="5"/>
  <c r="AD40" i="5"/>
  <c r="AC40" i="5"/>
  <c r="AB40" i="5"/>
  <c r="AA40" i="5"/>
  <c r="Z40" i="5"/>
  <c r="Y40" i="5"/>
  <c r="X40" i="5"/>
  <c r="W40" i="5"/>
  <c r="V40" i="5"/>
  <c r="U40" i="5"/>
  <c r="T40" i="5"/>
  <c r="S40" i="5"/>
  <c r="R40" i="5"/>
  <c r="Q40" i="5"/>
  <c r="P40" i="5"/>
  <c r="O40" i="5"/>
  <c r="N40" i="5"/>
  <c r="M40" i="5"/>
  <c r="L40" i="5"/>
  <c r="K40" i="5"/>
  <c r="J40" i="5"/>
  <c r="I40" i="5"/>
  <c r="H40" i="5"/>
  <c r="G40" i="5"/>
  <c r="F40" i="5"/>
  <c r="AJ39" i="5"/>
  <c r="AI39" i="5"/>
  <c r="AH39" i="5"/>
  <c r="AH41" i="7" s="1"/>
  <c r="AG39" i="5"/>
  <c r="AG41" i="7" s="1"/>
  <c r="AF39" i="5"/>
  <c r="AE39" i="5"/>
  <c r="AD39" i="5"/>
  <c r="AD41" i="7" s="1"/>
  <c r="AC39" i="5"/>
  <c r="AC41" i="7" s="1"/>
  <c r="AB39" i="5"/>
  <c r="AA39" i="5"/>
  <c r="Z39" i="5"/>
  <c r="Z41" i="7" s="1"/>
  <c r="Y39" i="5"/>
  <c r="Y41" i="7" s="1"/>
  <c r="X39" i="5"/>
  <c r="W39" i="5"/>
  <c r="V39" i="5"/>
  <c r="V41" i="7" s="1"/>
  <c r="U39" i="5"/>
  <c r="U41" i="7" s="1"/>
  <c r="T39" i="5"/>
  <c r="S39" i="5"/>
  <c r="R39" i="5"/>
  <c r="R41" i="7" s="1"/>
  <c r="Q39" i="5"/>
  <c r="Q41" i="7" s="1"/>
  <c r="P39" i="5"/>
  <c r="O39" i="5"/>
  <c r="N39" i="5"/>
  <c r="N41" i="7" s="1"/>
  <c r="M39" i="5"/>
  <c r="M41" i="7" s="1"/>
  <c r="L39" i="5"/>
  <c r="K39" i="5"/>
  <c r="J39" i="5"/>
  <c r="J41" i="7" s="1"/>
  <c r="I39" i="5"/>
  <c r="I41" i="7" s="1"/>
  <c r="H39" i="5"/>
  <c r="G39" i="5"/>
  <c r="F39" i="5"/>
  <c r="F41" i="7" s="1"/>
  <c r="B38" i="5"/>
  <c r="AJ36" i="5"/>
  <c r="AI36" i="5"/>
  <c r="AH36" i="5"/>
  <c r="AG36"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AJ35" i="5"/>
  <c r="AI35" i="5"/>
  <c r="AH35"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AJ34" i="5"/>
  <c r="AJ86" i="6" s="1"/>
  <c r="AI34" i="5"/>
  <c r="AH34" i="5"/>
  <c r="AG34" i="5"/>
  <c r="AF34" i="5"/>
  <c r="AF86" i="6" s="1"/>
  <c r="AE34" i="5"/>
  <c r="AD34" i="5"/>
  <c r="AC34" i="5"/>
  <c r="AB34" i="5"/>
  <c r="AB86" i="6" s="1"/>
  <c r="AA34" i="5"/>
  <c r="Z34" i="5"/>
  <c r="Y34" i="5"/>
  <c r="X34" i="5"/>
  <c r="X86" i="6" s="1"/>
  <c r="W34" i="5"/>
  <c r="V34" i="5"/>
  <c r="U34" i="5"/>
  <c r="T34" i="5"/>
  <c r="T86" i="6" s="1"/>
  <c r="S34" i="5"/>
  <c r="R34" i="5"/>
  <c r="Q34" i="5"/>
  <c r="P34" i="5"/>
  <c r="P86" i="6" s="1"/>
  <c r="O34" i="5"/>
  <c r="N34" i="5"/>
  <c r="M34" i="5"/>
  <c r="L34" i="5"/>
  <c r="L86" i="6" s="1"/>
  <c r="K34" i="5"/>
  <c r="J34" i="5"/>
  <c r="I34" i="5"/>
  <c r="H34" i="5"/>
  <c r="H86" i="6" s="1"/>
  <c r="G34" i="5"/>
  <c r="F34" i="5"/>
  <c r="AJ33" i="5"/>
  <c r="AI33" i="5"/>
  <c r="AI85" i="6" s="1"/>
  <c r="AH33" i="5"/>
  <c r="AG33" i="5"/>
  <c r="AF33" i="5"/>
  <c r="AE33" i="5"/>
  <c r="AE85" i="6" s="1"/>
  <c r="AD33" i="5"/>
  <c r="AC33" i="5"/>
  <c r="AB33" i="5"/>
  <c r="AA33" i="5"/>
  <c r="AA85" i="6" s="1"/>
  <c r="Z33" i="5"/>
  <c r="Y33" i="5"/>
  <c r="X33" i="5"/>
  <c r="W33" i="5"/>
  <c r="W85" i="6" s="1"/>
  <c r="V33" i="5"/>
  <c r="U33" i="5"/>
  <c r="T33" i="5"/>
  <c r="S33" i="5"/>
  <c r="S85" i="6" s="1"/>
  <c r="R33" i="5"/>
  <c r="Q33" i="5"/>
  <c r="P33" i="5"/>
  <c r="O33" i="5"/>
  <c r="O85" i="6" s="1"/>
  <c r="N33" i="5"/>
  <c r="M33" i="5"/>
  <c r="L33" i="5"/>
  <c r="K33" i="5"/>
  <c r="K85" i="6" s="1"/>
  <c r="J33" i="5"/>
  <c r="I33" i="5"/>
  <c r="H33" i="5"/>
  <c r="G33" i="5"/>
  <c r="G85" i="6" s="1"/>
  <c r="F33" i="5"/>
  <c r="AJ32" i="5"/>
  <c r="AI32" i="5"/>
  <c r="AH32"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AJ31" i="5"/>
  <c r="AI31" i="5"/>
  <c r="AH31"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AJ30" i="5"/>
  <c r="AI30" i="5"/>
  <c r="AH30"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AJ29" i="5"/>
  <c r="AJ40" i="7" s="1"/>
  <c r="AI29" i="5"/>
  <c r="AI40" i="7" s="1"/>
  <c r="AH29" i="5"/>
  <c r="AG29" i="5"/>
  <c r="AF29" i="5"/>
  <c r="AF40" i="7" s="1"/>
  <c r="AE29" i="5"/>
  <c r="AE40" i="7" s="1"/>
  <c r="AD29" i="5"/>
  <c r="AC29" i="5"/>
  <c r="AB29" i="5"/>
  <c r="AB40" i="7" s="1"/>
  <c r="AA29" i="5"/>
  <c r="AA40" i="7" s="1"/>
  <c r="Z29" i="5"/>
  <c r="Y29" i="5"/>
  <c r="X29" i="5"/>
  <c r="X40" i="7" s="1"/>
  <c r="W29" i="5"/>
  <c r="W40" i="7" s="1"/>
  <c r="V29" i="5"/>
  <c r="U29" i="5"/>
  <c r="T29" i="5"/>
  <c r="T40" i="7" s="1"/>
  <c r="S29" i="5"/>
  <c r="S40" i="7" s="1"/>
  <c r="R29" i="5"/>
  <c r="Q29" i="5"/>
  <c r="P29" i="5"/>
  <c r="P40" i="7" s="1"/>
  <c r="O29" i="5"/>
  <c r="O40" i="7" s="1"/>
  <c r="N29" i="5"/>
  <c r="M29" i="5"/>
  <c r="L29" i="5"/>
  <c r="L40" i="7" s="1"/>
  <c r="K29" i="5"/>
  <c r="K40" i="7" s="1"/>
  <c r="J29" i="5"/>
  <c r="I29" i="5"/>
  <c r="H29" i="5"/>
  <c r="H40" i="7" s="1"/>
  <c r="G29" i="5"/>
  <c r="G40" i="7" s="1"/>
  <c r="F29" i="5"/>
  <c r="B28" i="5"/>
  <c r="AJ26" i="5"/>
  <c r="AI26" i="5"/>
  <c r="AH26" i="5"/>
  <c r="AG26" i="5"/>
  <c r="AF26" i="5"/>
  <c r="AE26" i="5"/>
  <c r="AD26" i="5"/>
  <c r="AC26" i="5"/>
  <c r="AB26" i="5"/>
  <c r="AA26" i="5"/>
  <c r="Z26" i="5"/>
  <c r="Y26" i="5"/>
  <c r="X26" i="5"/>
  <c r="W26" i="5"/>
  <c r="V26" i="5"/>
  <c r="U26" i="5"/>
  <c r="T26" i="5"/>
  <c r="S26" i="5"/>
  <c r="R26" i="5"/>
  <c r="Q26" i="5"/>
  <c r="P26" i="5"/>
  <c r="O26" i="5"/>
  <c r="N26" i="5"/>
  <c r="M26" i="5"/>
  <c r="L26" i="5"/>
  <c r="K26" i="5"/>
  <c r="J26" i="5"/>
  <c r="I26" i="5"/>
  <c r="H26" i="5"/>
  <c r="G26" i="5"/>
  <c r="F26" i="5"/>
  <c r="AJ25" i="5"/>
  <c r="AI25" i="5"/>
  <c r="AH25" i="5"/>
  <c r="AG25" i="5"/>
  <c r="AF25" i="5"/>
  <c r="AE25" i="5"/>
  <c r="AD25" i="5"/>
  <c r="AC25" i="5"/>
  <c r="AB25" i="5"/>
  <c r="AA25" i="5"/>
  <c r="Z25" i="5"/>
  <c r="Y25" i="5"/>
  <c r="X25" i="5"/>
  <c r="W25" i="5"/>
  <c r="V25" i="5"/>
  <c r="U25" i="5"/>
  <c r="T25" i="5"/>
  <c r="S25" i="5"/>
  <c r="R25" i="5"/>
  <c r="Q25" i="5"/>
  <c r="P25" i="5"/>
  <c r="O25" i="5"/>
  <c r="N25" i="5"/>
  <c r="M25" i="5"/>
  <c r="L25" i="5"/>
  <c r="K25" i="5"/>
  <c r="J25" i="5"/>
  <c r="I25" i="5"/>
  <c r="H25" i="5"/>
  <c r="G25" i="5"/>
  <c r="F25" i="5"/>
  <c r="AJ24" i="5"/>
  <c r="AI24" i="5"/>
  <c r="AH24" i="5"/>
  <c r="AG24" i="5"/>
  <c r="AF24" i="5"/>
  <c r="AE24" i="5"/>
  <c r="AD24" i="5"/>
  <c r="AC24" i="5"/>
  <c r="AB24" i="5"/>
  <c r="AA24" i="5"/>
  <c r="Z24" i="5"/>
  <c r="Y24" i="5"/>
  <c r="X24" i="5"/>
  <c r="W24" i="5"/>
  <c r="V24" i="5"/>
  <c r="U24" i="5"/>
  <c r="T24" i="5"/>
  <c r="S24" i="5"/>
  <c r="R24" i="5"/>
  <c r="Q24" i="5"/>
  <c r="P24" i="5"/>
  <c r="O24" i="5"/>
  <c r="N24" i="5"/>
  <c r="M24" i="5"/>
  <c r="L24" i="5"/>
  <c r="K24" i="5"/>
  <c r="J24" i="5"/>
  <c r="I24" i="5"/>
  <c r="H24" i="5"/>
  <c r="G24" i="5"/>
  <c r="F24" i="5"/>
  <c r="AJ23" i="5"/>
  <c r="AI23" i="5"/>
  <c r="AI79" i="6" s="1"/>
  <c r="AH23" i="5"/>
  <c r="AG23" i="5"/>
  <c r="AF23" i="5"/>
  <c r="AE23" i="5"/>
  <c r="AD23" i="5"/>
  <c r="AC23" i="5"/>
  <c r="AB23" i="5"/>
  <c r="AA23" i="5"/>
  <c r="Z23" i="5"/>
  <c r="Y23" i="5"/>
  <c r="X23" i="5"/>
  <c r="W23" i="5"/>
  <c r="V23" i="5"/>
  <c r="U23" i="5"/>
  <c r="T23" i="5"/>
  <c r="S23" i="5"/>
  <c r="R23" i="5"/>
  <c r="Q23" i="5"/>
  <c r="P23" i="5"/>
  <c r="O23" i="5"/>
  <c r="N23" i="5"/>
  <c r="M23" i="5"/>
  <c r="L23" i="5"/>
  <c r="K23" i="5"/>
  <c r="J23" i="5"/>
  <c r="I23" i="5"/>
  <c r="H23" i="5"/>
  <c r="G23" i="5"/>
  <c r="F23" i="5"/>
  <c r="AJ22" i="5"/>
  <c r="AI22" i="5"/>
  <c r="AH22" i="5"/>
  <c r="AG22" i="5"/>
  <c r="AF22" i="5"/>
  <c r="AE22" i="5"/>
  <c r="AD22" i="5"/>
  <c r="AC22" i="5"/>
  <c r="AB22" i="5"/>
  <c r="AA22" i="5"/>
  <c r="Z22" i="5"/>
  <c r="Y22" i="5"/>
  <c r="X22" i="5"/>
  <c r="W22" i="5"/>
  <c r="V22" i="5"/>
  <c r="U22" i="5"/>
  <c r="T22" i="5"/>
  <c r="S22" i="5"/>
  <c r="R22" i="5"/>
  <c r="Q22" i="5"/>
  <c r="P22" i="5"/>
  <c r="O22" i="5"/>
  <c r="N22" i="5"/>
  <c r="M22" i="5"/>
  <c r="L22" i="5"/>
  <c r="K22" i="5"/>
  <c r="J22" i="5"/>
  <c r="I22" i="5"/>
  <c r="H22" i="5"/>
  <c r="G22" i="5"/>
  <c r="F22" i="5"/>
  <c r="AJ21" i="5"/>
  <c r="AI21" i="5"/>
  <c r="AH21" i="5"/>
  <c r="AG21" i="5"/>
  <c r="AF21" i="5"/>
  <c r="AE21" i="5"/>
  <c r="AD21" i="5"/>
  <c r="AC21" i="5"/>
  <c r="AB21" i="5"/>
  <c r="AA21" i="5"/>
  <c r="Z21" i="5"/>
  <c r="Y21" i="5"/>
  <c r="X21" i="5"/>
  <c r="W21" i="5"/>
  <c r="V21" i="5"/>
  <c r="U21" i="5"/>
  <c r="T21" i="5"/>
  <c r="S21" i="5"/>
  <c r="R21" i="5"/>
  <c r="Q21" i="5"/>
  <c r="P21" i="5"/>
  <c r="O21" i="5"/>
  <c r="N21" i="5"/>
  <c r="M21" i="5"/>
  <c r="L21" i="5"/>
  <c r="K21" i="5"/>
  <c r="J21" i="5"/>
  <c r="I21" i="5"/>
  <c r="H21" i="5"/>
  <c r="G21" i="5"/>
  <c r="F21" i="5"/>
  <c r="AJ20" i="5"/>
  <c r="AI20" i="5"/>
  <c r="AH20" i="5"/>
  <c r="AG20" i="5"/>
  <c r="AF20" i="5"/>
  <c r="AE20" i="5"/>
  <c r="AD20" i="5"/>
  <c r="AC20" i="5"/>
  <c r="AB20" i="5"/>
  <c r="AA20" i="5"/>
  <c r="Z20" i="5"/>
  <c r="Y20" i="5"/>
  <c r="X20" i="5"/>
  <c r="W20" i="5"/>
  <c r="V20" i="5"/>
  <c r="U20" i="5"/>
  <c r="T20" i="5"/>
  <c r="S20" i="5"/>
  <c r="R20" i="5"/>
  <c r="Q20" i="5"/>
  <c r="P20" i="5"/>
  <c r="O20" i="5"/>
  <c r="N20" i="5"/>
  <c r="M20" i="5"/>
  <c r="L20" i="5"/>
  <c r="K20" i="5"/>
  <c r="J20" i="5"/>
  <c r="I20" i="5"/>
  <c r="H20" i="5"/>
  <c r="G20" i="5"/>
  <c r="F20" i="5"/>
  <c r="AJ19" i="5"/>
  <c r="AI19" i="5"/>
  <c r="AH19" i="5"/>
  <c r="AG19" i="5"/>
  <c r="AG39" i="7" s="1"/>
  <c r="AF19" i="5"/>
  <c r="AE19" i="5"/>
  <c r="AD19" i="5"/>
  <c r="AC19" i="5"/>
  <c r="AC39" i="7" s="1"/>
  <c r="AB19" i="5"/>
  <c r="AA19" i="5"/>
  <c r="Z19" i="5"/>
  <c r="Y19" i="5"/>
  <c r="Y39" i="7" s="1"/>
  <c r="X19" i="5"/>
  <c r="W19" i="5"/>
  <c r="V19" i="5"/>
  <c r="U19" i="5"/>
  <c r="U39" i="7" s="1"/>
  <c r="T19" i="5"/>
  <c r="S19" i="5"/>
  <c r="R19" i="5"/>
  <c r="Q19" i="5"/>
  <c r="Q39" i="7" s="1"/>
  <c r="P19" i="5"/>
  <c r="O19" i="5"/>
  <c r="N19" i="5"/>
  <c r="M19" i="5"/>
  <c r="M39" i="7" s="1"/>
  <c r="L19" i="5"/>
  <c r="K19" i="5"/>
  <c r="J19" i="5"/>
  <c r="I19" i="5"/>
  <c r="I39" i="7" s="1"/>
  <c r="H19" i="5"/>
  <c r="G19" i="5"/>
  <c r="F19" i="5"/>
  <c r="B18" i="5"/>
  <c r="AJ16" i="5"/>
  <c r="AI16" i="5"/>
  <c r="AH16" i="5"/>
  <c r="AG16" i="5"/>
  <c r="AF16" i="5"/>
  <c r="AE16" i="5"/>
  <c r="AD16" i="5"/>
  <c r="AC16" i="5"/>
  <c r="AB16" i="5"/>
  <c r="AA16" i="5"/>
  <c r="Z16" i="5"/>
  <c r="Y16" i="5"/>
  <c r="X16" i="5"/>
  <c r="W16" i="5"/>
  <c r="V16" i="5"/>
  <c r="U16" i="5"/>
  <c r="T16" i="5"/>
  <c r="S16" i="5"/>
  <c r="R16" i="5"/>
  <c r="Q16" i="5"/>
  <c r="P16" i="5"/>
  <c r="O16" i="5"/>
  <c r="N16" i="5"/>
  <c r="M16" i="5"/>
  <c r="L16" i="5"/>
  <c r="K16" i="5"/>
  <c r="J16" i="5"/>
  <c r="I16" i="5"/>
  <c r="H16" i="5"/>
  <c r="G16" i="5"/>
  <c r="F16" i="5"/>
  <c r="AJ15" i="5"/>
  <c r="AI15" i="5"/>
  <c r="AH15" i="5"/>
  <c r="AG15" i="5"/>
  <c r="AF15" i="5"/>
  <c r="AE15" i="5"/>
  <c r="AD15" i="5"/>
  <c r="AC15" i="5"/>
  <c r="AB15" i="5"/>
  <c r="AA15" i="5"/>
  <c r="Z15" i="5"/>
  <c r="Y15" i="5"/>
  <c r="X15" i="5"/>
  <c r="W15" i="5"/>
  <c r="V15" i="5"/>
  <c r="U15" i="5"/>
  <c r="T15" i="5"/>
  <c r="S15" i="5"/>
  <c r="R15" i="5"/>
  <c r="Q15" i="5"/>
  <c r="P15" i="5"/>
  <c r="O15" i="5"/>
  <c r="N15" i="5"/>
  <c r="M15" i="5"/>
  <c r="L15" i="5"/>
  <c r="K15" i="5"/>
  <c r="J15" i="5"/>
  <c r="I15" i="5"/>
  <c r="H15" i="5"/>
  <c r="G15" i="5"/>
  <c r="F15" i="5"/>
  <c r="AJ14" i="5"/>
  <c r="AI14" i="5"/>
  <c r="AH14" i="5"/>
  <c r="AG14" i="5"/>
  <c r="AG74" i="6" s="1"/>
  <c r="AF14" i="5"/>
  <c r="AE14" i="5"/>
  <c r="AD14" i="5"/>
  <c r="AC14" i="5"/>
  <c r="AC74" i="6" s="1"/>
  <c r="AB14" i="5"/>
  <c r="AA14" i="5"/>
  <c r="Z14" i="5"/>
  <c r="Y14" i="5"/>
  <c r="Y74" i="6" s="1"/>
  <c r="X14" i="5"/>
  <c r="W14" i="5"/>
  <c r="V14" i="5"/>
  <c r="U14" i="5"/>
  <c r="U74" i="6" s="1"/>
  <c r="T14" i="5"/>
  <c r="S14" i="5"/>
  <c r="R14" i="5"/>
  <c r="Q14" i="5"/>
  <c r="Q74" i="6" s="1"/>
  <c r="P14" i="5"/>
  <c r="O14" i="5"/>
  <c r="N14" i="5"/>
  <c r="M14" i="5"/>
  <c r="M74" i="6" s="1"/>
  <c r="L14" i="5"/>
  <c r="K14" i="5"/>
  <c r="J14" i="5"/>
  <c r="I14" i="5"/>
  <c r="I74" i="6" s="1"/>
  <c r="H14" i="5"/>
  <c r="G14" i="5"/>
  <c r="F14" i="5"/>
  <c r="AJ13" i="5"/>
  <c r="AJ73" i="6" s="1"/>
  <c r="AI13" i="5"/>
  <c r="AH13" i="5"/>
  <c r="AG13" i="5"/>
  <c r="AF13" i="5"/>
  <c r="AF73" i="6" s="1"/>
  <c r="AE13" i="5"/>
  <c r="AD13" i="5"/>
  <c r="AC13" i="5"/>
  <c r="AB13" i="5"/>
  <c r="AB73" i="6" s="1"/>
  <c r="AA13" i="5"/>
  <c r="Z13" i="5"/>
  <c r="Y13" i="5"/>
  <c r="X13" i="5"/>
  <c r="X73" i="6" s="1"/>
  <c r="W13" i="5"/>
  <c r="V13" i="5"/>
  <c r="U13" i="5"/>
  <c r="T13" i="5"/>
  <c r="T73" i="6" s="1"/>
  <c r="S13" i="5"/>
  <c r="R13" i="5"/>
  <c r="Q13" i="5"/>
  <c r="P13" i="5"/>
  <c r="P73" i="6" s="1"/>
  <c r="O13" i="5"/>
  <c r="N13" i="5"/>
  <c r="M13" i="5"/>
  <c r="L13" i="5"/>
  <c r="L73" i="6" s="1"/>
  <c r="K13" i="5"/>
  <c r="J13" i="5"/>
  <c r="I13" i="5"/>
  <c r="H13" i="5"/>
  <c r="H73" i="6" s="1"/>
  <c r="G13" i="5"/>
  <c r="F13" i="5"/>
  <c r="AJ12" i="5"/>
  <c r="AI12" i="5"/>
  <c r="AH12" i="5"/>
  <c r="AG12" i="5"/>
  <c r="AF12" i="5"/>
  <c r="AE12" i="5"/>
  <c r="AD12" i="5"/>
  <c r="AC12" i="5"/>
  <c r="AB12" i="5"/>
  <c r="AA12" i="5"/>
  <c r="Z12" i="5"/>
  <c r="Y12" i="5"/>
  <c r="X12" i="5"/>
  <c r="W12" i="5"/>
  <c r="V12" i="5"/>
  <c r="U12" i="5"/>
  <c r="T12" i="5"/>
  <c r="S12" i="5"/>
  <c r="R12" i="5"/>
  <c r="Q12" i="5"/>
  <c r="P12" i="5"/>
  <c r="O12" i="5"/>
  <c r="N12" i="5"/>
  <c r="M12" i="5"/>
  <c r="L12" i="5"/>
  <c r="K12" i="5"/>
  <c r="J12" i="5"/>
  <c r="I12" i="5"/>
  <c r="H12" i="5"/>
  <c r="G12" i="5"/>
  <c r="F12" i="5"/>
  <c r="AJ11" i="5"/>
  <c r="AI11" i="5"/>
  <c r="AH11" i="5"/>
  <c r="AG11" i="5"/>
  <c r="AF11" i="5"/>
  <c r="AE11" i="5"/>
  <c r="AD11" i="5"/>
  <c r="AC11" i="5"/>
  <c r="AB11" i="5"/>
  <c r="AA11" i="5"/>
  <c r="Z11" i="5"/>
  <c r="Y11" i="5"/>
  <c r="X11" i="5"/>
  <c r="W11" i="5"/>
  <c r="V11" i="5"/>
  <c r="U11" i="5"/>
  <c r="T11" i="5"/>
  <c r="S11" i="5"/>
  <c r="R11" i="5"/>
  <c r="Q11" i="5"/>
  <c r="P11" i="5"/>
  <c r="O11" i="5"/>
  <c r="N11" i="5"/>
  <c r="M11" i="5"/>
  <c r="L11" i="5"/>
  <c r="K11" i="5"/>
  <c r="J11" i="5"/>
  <c r="I11" i="5"/>
  <c r="H11" i="5"/>
  <c r="G11" i="5"/>
  <c r="F11" i="5"/>
  <c r="AJ10" i="5"/>
  <c r="AI10" i="5"/>
  <c r="AH10"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AJ9" i="5"/>
  <c r="AJ38" i="7" s="1"/>
  <c r="AI9" i="5"/>
  <c r="AI38" i="7" s="1"/>
  <c r="AH9" i="5"/>
  <c r="AG9" i="5"/>
  <c r="AF9" i="5"/>
  <c r="AF38" i="7" s="1"/>
  <c r="AE9" i="5"/>
  <c r="AE38" i="7" s="1"/>
  <c r="AD9" i="5"/>
  <c r="AC9" i="5"/>
  <c r="AB9" i="5"/>
  <c r="AB38" i="7" s="1"/>
  <c r="AA9" i="5"/>
  <c r="AA38" i="7" s="1"/>
  <c r="Z9" i="5"/>
  <c r="Y9" i="5"/>
  <c r="X9" i="5"/>
  <c r="X38" i="7" s="1"/>
  <c r="W9" i="5"/>
  <c r="W38" i="7" s="1"/>
  <c r="V9" i="5"/>
  <c r="U9" i="5"/>
  <c r="T9" i="5"/>
  <c r="T38" i="7" s="1"/>
  <c r="S9" i="5"/>
  <c r="S38" i="7" s="1"/>
  <c r="R9" i="5"/>
  <c r="Q9" i="5"/>
  <c r="P9" i="5"/>
  <c r="P38" i="7" s="1"/>
  <c r="O9" i="5"/>
  <c r="O38" i="7" s="1"/>
  <c r="N9" i="5"/>
  <c r="M9" i="5"/>
  <c r="L9" i="5"/>
  <c r="L38" i="7" s="1"/>
  <c r="K9" i="5"/>
  <c r="K38" i="7" s="1"/>
  <c r="J9" i="5"/>
  <c r="I9" i="5"/>
  <c r="H9" i="5"/>
  <c r="H38" i="7" s="1"/>
  <c r="G9" i="5"/>
  <c r="G38" i="7" s="1"/>
  <c r="F9" i="5"/>
  <c r="B8" i="5"/>
  <c r="A295" i="8" a="1"/>
  <c r="A295" i="8" s="1"/>
  <c r="B295" i="8" s="1"/>
  <c r="A278" i="8" a="1"/>
  <c r="A278" i="8" s="1"/>
  <c r="A221" i="8" a="1"/>
  <c r="A221" i="8" s="1"/>
  <c r="A204" i="8" a="1"/>
  <c r="A204" i="8" s="1"/>
  <c r="E121" i="8"/>
  <c r="B128" i="8" s="1"/>
  <c r="E539" i="4"/>
  <c r="E491" i="4"/>
  <c r="E369" i="8" s="1"/>
  <c r="E22" i="11"/>
  <c r="E469" i="4"/>
  <c r="E18" i="11" s="1"/>
  <c r="E411" i="4"/>
  <c r="E179" i="4"/>
  <c r="E102" i="8" s="1"/>
  <c r="J32" i="19" s="1"/>
  <c r="E178" i="4"/>
  <c r="E101" i="8" s="1"/>
  <c r="J31" i="19" s="1"/>
  <c r="AJ81" i="9"/>
  <c r="AI81" i="9"/>
  <c r="AH81" i="9"/>
  <c r="AG81" i="9"/>
  <c r="AF81" i="9"/>
  <c r="AE81" i="9"/>
  <c r="AD81" i="9"/>
  <c r="AC81" i="9"/>
  <c r="AB81" i="9"/>
  <c r="AA81" i="9"/>
  <c r="Z81" i="9"/>
  <c r="Y81" i="9"/>
  <c r="X81" i="9"/>
  <c r="W81" i="9"/>
  <c r="V81" i="9"/>
  <c r="U81" i="9"/>
  <c r="T81" i="9"/>
  <c r="S81" i="9"/>
  <c r="R81" i="9"/>
  <c r="Q81" i="9"/>
  <c r="P81" i="9"/>
  <c r="O81" i="9"/>
  <c r="N81" i="9"/>
  <c r="M81" i="9"/>
  <c r="L81" i="9"/>
  <c r="K81" i="9"/>
  <c r="J81" i="9"/>
  <c r="I81" i="9"/>
  <c r="H81" i="9"/>
  <c r="G81" i="9"/>
  <c r="E154" i="4"/>
  <c r="E72" i="9" s="1"/>
  <c r="E30" i="9"/>
  <c r="E358" i="4"/>
  <c r="E292" i="4"/>
  <c r="I262" i="4"/>
  <c r="H261" i="4"/>
  <c r="E247" i="4"/>
  <c r="E42" i="6" s="1"/>
  <c r="E32" i="6"/>
  <c r="E412" i="8" l="1"/>
  <c r="J147" i="19" s="1"/>
  <c r="G147" i="19"/>
  <c r="E397" i="8"/>
  <c r="E149" i="19" s="1"/>
  <c r="B149" i="19"/>
  <c r="E414" i="8"/>
  <c r="J149" i="19" s="1"/>
  <c r="G149" i="19"/>
  <c r="J119" i="19"/>
  <c r="E377" i="8"/>
  <c r="J127" i="19" s="1"/>
  <c r="G127" i="19"/>
  <c r="E360" i="8"/>
  <c r="E127" i="19" s="1"/>
  <c r="B127" i="19"/>
  <c r="E323" i="8"/>
  <c r="E105" i="19" s="1"/>
  <c r="B105" i="19"/>
  <c r="E322" i="8"/>
  <c r="E104" i="19" s="1"/>
  <c r="B104" i="19"/>
  <c r="E338" i="8"/>
  <c r="J103" i="19" s="1"/>
  <c r="G103" i="19"/>
  <c r="E295" i="8"/>
  <c r="J75" i="19" s="1"/>
  <c r="G75" i="19"/>
  <c r="E108" i="8"/>
  <c r="J38" i="19" s="1"/>
  <c r="G38" i="19"/>
  <c r="E126" i="9"/>
  <c r="E118" i="9"/>
  <c r="F256" i="9"/>
  <c r="J256" i="9"/>
  <c r="N256" i="9"/>
  <c r="R256" i="9"/>
  <c r="V256" i="9"/>
  <c r="Z256" i="9"/>
  <c r="AD256" i="9"/>
  <c r="AH256" i="9"/>
  <c r="G256" i="9"/>
  <c r="K256" i="9"/>
  <c r="O256" i="9"/>
  <c r="S256" i="9"/>
  <c r="W256" i="9"/>
  <c r="AA256" i="9"/>
  <c r="AE256" i="9"/>
  <c r="AI256" i="9"/>
  <c r="H256" i="9"/>
  <c r="L256" i="9"/>
  <c r="P256" i="9"/>
  <c r="T256" i="9"/>
  <c r="X256" i="9"/>
  <c r="AB256" i="9"/>
  <c r="AF256" i="9"/>
  <c r="AJ256" i="9"/>
  <c r="I256" i="9"/>
  <c r="M256" i="9"/>
  <c r="Q256" i="9"/>
  <c r="U256" i="9"/>
  <c r="Y256" i="9"/>
  <c r="AC256" i="9"/>
  <c r="AG256" i="9"/>
  <c r="F39" i="7"/>
  <c r="J39" i="7"/>
  <c r="N39" i="7"/>
  <c r="R39" i="7"/>
  <c r="V39" i="7"/>
  <c r="Z39" i="7"/>
  <c r="AD39" i="7"/>
  <c r="AH39" i="7"/>
  <c r="I79" i="6"/>
  <c r="M79" i="6"/>
  <c r="Q79" i="6"/>
  <c r="U79" i="6"/>
  <c r="Y79" i="6"/>
  <c r="AC79" i="6"/>
  <c r="AG79" i="6"/>
  <c r="F80" i="6"/>
  <c r="J80" i="6"/>
  <c r="N80" i="6"/>
  <c r="R80" i="6"/>
  <c r="V80" i="6"/>
  <c r="Z80" i="6"/>
  <c r="AD80" i="6"/>
  <c r="AH80" i="6"/>
  <c r="H85" i="6"/>
  <c r="L85" i="6"/>
  <c r="P85" i="6"/>
  <c r="T85" i="6"/>
  <c r="X85" i="6"/>
  <c r="AB85" i="6"/>
  <c r="AF85" i="6"/>
  <c r="AJ85" i="6"/>
  <c r="I86" i="6"/>
  <c r="M86" i="6"/>
  <c r="Q86" i="6"/>
  <c r="U86" i="6"/>
  <c r="Y86" i="6"/>
  <c r="AC86" i="6"/>
  <c r="AG86" i="6"/>
  <c r="G73" i="6"/>
  <c r="K73" i="6"/>
  <c r="O73" i="6"/>
  <c r="S73" i="6"/>
  <c r="W73" i="6"/>
  <c r="AA73" i="6"/>
  <c r="AE73" i="6"/>
  <c r="AI73" i="6"/>
  <c r="H74" i="6"/>
  <c r="L74" i="6"/>
  <c r="P74" i="6"/>
  <c r="T74" i="6"/>
  <c r="X74" i="6"/>
  <c r="AB74" i="6"/>
  <c r="AF74" i="6"/>
  <c r="AJ74" i="6"/>
  <c r="F79" i="6"/>
  <c r="J79" i="6"/>
  <c r="N79" i="6"/>
  <c r="R79" i="6"/>
  <c r="V79" i="6"/>
  <c r="Z79" i="6"/>
  <c r="AD79" i="6"/>
  <c r="AH79" i="6"/>
  <c r="G80" i="6"/>
  <c r="K80" i="6"/>
  <c r="O80" i="6"/>
  <c r="S80" i="6"/>
  <c r="W80" i="6"/>
  <c r="AA80" i="6"/>
  <c r="AE80" i="6"/>
  <c r="AI80" i="6"/>
  <c r="H261" i="9"/>
  <c r="L261" i="9"/>
  <c r="P261" i="9"/>
  <c r="T261" i="9"/>
  <c r="X261" i="9"/>
  <c r="AB261" i="9"/>
  <c r="AF261" i="9"/>
  <c r="AJ261" i="9"/>
  <c r="I261" i="9"/>
  <c r="M261" i="9"/>
  <c r="Q261" i="9"/>
  <c r="U261" i="9"/>
  <c r="Y261" i="9"/>
  <c r="AC261" i="9"/>
  <c r="AG261" i="9"/>
  <c r="F261" i="9"/>
  <c r="J261" i="9"/>
  <c r="N261" i="9"/>
  <c r="R261" i="9"/>
  <c r="V261" i="9"/>
  <c r="Z261" i="9"/>
  <c r="AD261" i="9"/>
  <c r="AH261" i="9"/>
  <c r="G261" i="9"/>
  <c r="K261" i="9"/>
  <c r="O261" i="9"/>
  <c r="S261" i="9"/>
  <c r="W261" i="9"/>
  <c r="AA261" i="9"/>
  <c r="AE261" i="9"/>
  <c r="AI261" i="9"/>
  <c r="E203" i="9"/>
  <c r="E212" i="9"/>
  <c r="E57" i="9"/>
  <c r="G57" i="9" s="1"/>
  <c r="Z92" i="6"/>
  <c r="AD92" i="6"/>
  <c r="AH92" i="6"/>
  <c r="F94" i="6"/>
  <c r="J94" i="6"/>
  <c r="N94" i="6"/>
  <c r="R94" i="6"/>
  <c r="V94" i="6"/>
  <c r="Z94" i="6"/>
  <c r="AD94" i="6"/>
  <c r="AH94" i="6"/>
  <c r="H93" i="6"/>
  <c r="M93" i="6"/>
  <c r="R93" i="6"/>
  <c r="X93" i="6"/>
  <c r="AC93" i="6"/>
  <c r="AH93" i="6"/>
  <c r="H88" i="6"/>
  <c r="L88" i="6"/>
  <c r="P88" i="6"/>
  <c r="T88" i="6"/>
  <c r="X88" i="6"/>
  <c r="AB88" i="6"/>
  <c r="AF88" i="6"/>
  <c r="AJ88" i="6"/>
  <c r="J87" i="6"/>
  <c r="O87" i="6"/>
  <c r="T87" i="6"/>
  <c r="Z87" i="6"/>
  <c r="AE87" i="6"/>
  <c r="AJ87" i="6"/>
  <c r="I82" i="6"/>
  <c r="M82" i="6"/>
  <c r="Q82" i="6"/>
  <c r="U82" i="6"/>
  <c r="Y82" i="6"/>
  <c r="AC82" i="6"/>
  <c r="AG82" i="6"/>
  <c r="F81" i="6"/>
  <c r="L81" i="6"/>
  <c r="Q81" i="6"/>
  <c r="V81" i="6"/>
  <c r="AB81" i="6"/>
  <c r="AG81" i="6"/>
  <c r="G76" i="6"/>
  <c r="K76" i="6"/>
  <c r="O76" i="6"/>
  <c r="S76" i="6"/>
  <c r="W76" i="6"/>
  <c r="AA76" i="6"/>
  <c r="AE76" i="6"/>
  <c r="AI76" i="6"/>
  <c r="H75" i="6"/>
  <c r="N75" i="6"/>
  <c r="S75" i="6"/>
  <c r="X75" i="6"/>
  <c r="AD75" i="6"/>
  <c r="AI75" i="6"/>
  <c r="G94" i="6"/>
  <c r="K94" i="6"/>
  <c r="O94" i="6"/>
  <c r="S94" i="6"/>
  <c r="W94" i="6"/>
  <c r="AA94" i="6"/>
  <c r="AE94" i="6"/>
  <c r="AI94" i="6"/>
  <c r="I93" i="6"/>
  <c r="N93" i="6"/>
  <c r="T93" i="6"/>
  <c r="Y93" i="6"/>
  <c r="AD93" i="6"/>
  <c r="AJ93" i="6"/>
  <c r="I88" i="6"/>
  <c r="M88" i="6"/>
  <c r="Q88" i="6"/>
  <c r="U88" i="6"/>
  <c r="Y88" i="6"/>
  <c r="AC88" i="6"/>
  <c r="AG88" i="6"/>
  <c r="F87" i="6"/>
  <c r="K87" i="6"/>
  <c r="P87" i="6"/>
  <c r="V87" i="6"/>
  <c r="AA87" i="6"/>
  <c r="AF87" i="6"/>
  <c r="F82" i="6"/>
  <c r="J82" i="6"/>
  <c r="N82" i="6"/>
  <c r="H94" i="6"/>
  <c r="P94" i="6"/>
  <c r="X94" i="6"/>
  <c r="AF94" i="6"/>
  <c r="J93" i="6"/>
  <c r="U93" i="6"/>
  <c r="AF93" i="6"/>
  <c r="J88" i="6"/>
  <c r="R88" i="6"/>
  <c r="Z88" i="6"/>
  <c r="AH88" i="6"/>
  <c r="L87" i="6"/>
  <c r="W87" i="6"/>
  <c r="I94" i="6"/>
  <c r="Q94" i="6"/>
  <c r="Y94" i="6"/>
  <c r="AG94" i="6"/>
  <c r="L93" i="6"/>
  <c r="V93" i="6"/>
  <c r="AG93" i="6"/>
  <c r="K88" i="6"/>
  <c r="S88" i="6"/>
  <c r="AA88" i="6"/>
  <c r="AI88" i="6"/>
  <c r="N87" i="6"/>
  <c r="X87" i="6"/>
  <c r="AI87" i="6"/>
  <c r="L82" i="6"/>
  <c r="S82" i="6"/>
  <c r="X82" i="6"/>
  <c r="AD82" i="6"/>
  <c r="AI82" i="6"/>
  <c r="J81" i="6"/>
  <c r="R81" i="6"/>
  <c r="Y81" i="6"/>
  <c r="AF81" i="6"/>
  <c r="H76" i="6"/>
  <c r="M76" i="6"/>
  <c r="R76" i="6"/>
  <c r="X76" i="6"/>
  <c r="AC76" i="6"/>
  <c r="AH76" i="6"/>
  <c r="J75" i="6"/>
  <c r="P75" i="6"/>
  <c r="W75" i="6"/>
  <c r="AE75" i="6"/>
  <c r="L94" i="6"/>
  <c r="T94" i="6"/>
  <c r="AB94" i="6"/>
  <c r="AJ94" i="6"/>
  <c r="P93" i="6"/>
  <c r="Z93" i="6"/>
  <c r="F88" i="6"/>
  <c r="N88" i="6"/>
  <c r="V88" i="6"/>
  <c r="AD88" i="6"/>
  <c r="G87" i="6"/>
  <c r="R87" i="6"/>
  <c r="AB87" i="6"/>
  <c r="G82" i="6"/>
  <c r="O82" i="6"/>
  <c r="T82" i="6"/>
  <c r="Z82" i="6"/>
  <c r="AE82" i="6"/>
  <c r="AJ82" i="6"/>
  <c r="M81" i="6"/>
  <c r="T81" i="6"/>
  <c r="Z81" i="6"/>
  <c r="AH81" i="6"/>
  <c r="I76" i="6"/>
  <c r="N76" i="6"/>
  <c r="T76" i="6"/>
  <c r="Y76" i="6"/>
  <c r="AD76" i="6"/>
  <c r="AJ76" i="6"/>
  <c r="K75" i="6"/>
  <c r="R75" i="6"/>
  <c r="Z75" i="6"/>
  <c r="AF75" i="6"/>
  <c r="M94" i="6"/>
  <c r="U94" i="6"/>
  <c r="AC94" i="6"/>
  <c r="F93" i="6"/>
  <c r="Q93" i="6"/>
  <c r="AB93" i="6"/>
  <c r="G88" i="6"/>
  <c r="O88" i="6"/>
  <c r="W88" i="6"/>
  <c r="AE88" i="6"/>
  <c r="H87" i="6"/>
  <c r="S87" i="6"/>
  <c r="AD87" i="6"/>
  <c r="H82" i="6"/>
  <c r="P82" i="6"/>
  <c r="V82" i="6"/>
  <c r="AA82" i="6"/>
  <c r="AF82" i="6"/>
  <c r="R82" i="6"/>
  <c r="H81" i="6"/>
  <c r="U81" i="6"/>
  <c r="AJ81" i="6"/>
  <c r="P76" i="6"/>
  <c r="Z76" i="6"/>
  <c r="F75" i="6"/>
  <c r="T75" i="6"/>
  <c r="AH75" i="6"/>
  <c r="W82" i="6"/>
  <c r="I81" i="6"/>
  <c r="X81" i="6"/>
  <c r="F76" i="6"/>
  <c r="Q76" i="6"/>
  <c r="AB76" i="6"/>
  <c r="G75" i="6"/>
  <c r="V75" i="6"/>
  <c r="AJ75" i="6"/>
  <c r="AH87" i="6"/>
  <c r="AB82" i="6"/>
  <c r="N81" i="6"/>
  <c r="AC81" i="6"/>
  <c r="J76" i="6"/>
  <c r="U76" i="6"/>
  <c r="AF76" i="6"/>
  <c r="L75" i="6"/>
  <c r="AA75" i="6"/>
  <c r="K82" i="6"/>
  <c r="AH82" i="6"/>
  <c r="P81" i="6"/>
  <c r="AD81" i="6"/>
  <c r="L76" i="6"/>
  <c r="V76" i="6"/>
  <c r="AG76" i="6"/>
  <c r="O75" i="6"/>
  <c r="AB75" i="6"/>
  <c r="AC75" i="6"/>
  <c r="M75" i="6"/>
  <c r="AA81" i="6"/>
  <c r="K81" i="6"/>
  <c r="Y87" i="6"/>
  <c r="I87" i="6"/>
  <c r="W93" i="6"/>
  <c r="Y75" i="6"/>
  <c r="I75" i="6"/>
  <c r="W81" i="6"/>
  <c r="G81" i="6"/>
  <c r="U87" i="6"/>
  <c r="AI93" i="6"/>
  <c r="S93" i="6"/>
  <c r="G93" i="6"/>
  <c r="U75" i="6"/>
  <c r="AI81" i="6"/>
  <c r="S81" i="6"/>
  <c r="AG87" i="6"/>
  <c r="Q87" i="6"/>
  <c r="AE93" i="6"/>
  <c r="O93" i="6"/>
  <c r="AG75" i="6"/>
  <c r="AG108" i="6" s="1"/>
  <c r="Q75" i="6"/>
  <c r="AE81" i="6"/>
  <c r="O81" i="6"/>
  <c r="AC87" i="6"/>
  <c r="M87" i="6"/>
  <c r="AA93" i="6"/>
  <c r="K93" i="6"/>
  <c r="I38" i="7"/>
  <c r="M38" i="7"/>
  <c r="Q38" i="7"/>
  <c r="U38" i="7"/>
  <c r="Y38" i="7"/>
  <c r="AC38" i="7"/>
  <c r="AG38" i="7"/>
  <c r="I73" i="6"/>
  <c r="M73" i="6"/>
  <c r="Q73" i="6"/>
  <c r="U73" i="6"/>
  <c r="Y73" i="6"/>
  <c r="AC73" i="6"/>
  <c r="AG73" i="6"/>
  <c r="F74" i="6"/>
  <c r="J74" i="6"/>
  <c r="N74" i="6"/>
  <c r="R74" i="6"/>
  <c r="V74" i="6"/>
  <c r="Z74" i="6"/>
  <c r="AD74" i="6"/>
  <c r="AH74" i="6"/>
  <c r="G39" i="7"/>
  <c r="K39" i="7"/>
  <c r="O39" i="7"/>
  <c r="S39" i="7"/>
  <c r="W39" i="7"/>
  <c r="AA39" i="7"/>
  <c r="AE39" i="7"/>
  <c r="AI39" i="7"/>
  <c r="G79" i="6"/>
  <c r="K79" i="6"/>
  <c r="O79" i="6"/>
  <c r="S79" i="6"/>
  <c r="W79" i="6"/>
  <c r="AA79" i="6"/>
  <c r="AE79" i="6"/>
  <c r="H80" i="6"/>
  <c r="L80" i="6"/>
  <c r="P80" i="6"/>
  <c r="T80" i="6"/>
  <c r="X80" i="6"/>
  <c r="AB80" i="6"/>
  <c r="AF80" i="6"/>
  <c r="AJ80" i="6"/>
  <c r="I40" i="7"/>
  <c r="M40" i="7"/>
  <c r="Q40" i="7"/>
  <c r="U40" i="7"/>
  <c r="Y40" i="7"/>
  <c r="AC40" i="7"/>
  <c r="AG40" i="7"/>
  <c r="I85" i="6"/>
  <c r="M85" i="6"/>
  <c r="Q85" i="6"/>
  <c r="U85" i="6"/>
  <c r="Y85" i="6"/>
  <c r="AC85" i="6"/>
  <c r="AG85" i="6"/>
  <c r="F86" i="6"/>
  <c r="J86" i="6"/>
  <c r="N86" i="6"/>
  <c r="R86" i="6"/>
  <c r="V86" i="6"/>
  <c r="Z86" i="6"/>
  <c r="AD86" i="6"/>
  <c r="AH86" i="6"/>
  <c r="G41" i="7"/>
  <c r="K41" i="7"/>
  <c r="O41" i="7"/>
  <c r="S41" i="7"/>
  <c r="W41" i="7"/>
  <c r="AA41" i="7"/>
  <c r="AE41" i="7"/>
  <c r="AI41" i="7"/>
  <c r="G91" i="6"/>
  <c r="K91" i="6"/>
  <c r="O91" i="6"/>
  <c r="S91" i="6"/>
  <c r="W91" i="6"/>
  <c r="AA91" i="6"/>
  <c r="AE91" i="6"/>
  <c r="AI91" i="6"/>
  <c r="AI97" i="6" s="1"/>
  <c r="H92" i="6"/>
  <c r="L92" i="6"/>
  <c r="P92" i="6"/>
  <c r="T92" i="6"/>
  <c r="X92" i="6"/>
  <c r="AB92" i="6"/>
  <c r="AF92" i="6"/>
  <c r="AJ92" i="6"/>
  <c r="F38" i="7"/>
  <c r="J38" i="7"/>
  <c r="N38" i="7"/>
  <c r="R38" i="7"/>
  <c r="V38" i="7"/>
  <c r="Z38" i="7"/>
  <c r="AD38" i="7"/>
  <c r="AH38" i="7"/>
  <c r="H39" i="7"/>
  <c r="L39" i="7"/>
  <c r="P39" i="7"/>
  <c r="T39" i="7"/>
  <c r="X39" i="7"/>
  <c r="AB39" i="7"/>
  <c r="AF39" i="7"/>
  <c r="AJ39" i="7"/>
  <c r="F40" i="7"/>
  <c r="J40" i="7"/>
  <c r="N40" i="7"/>
  <c r="R40" i="7"/>
  <c r="V40" i="7"/>
  <c r="Z40" i="7"/>
  <c r="AD40" i="7"/>
  <c r="AH40" i="7"/>
  <c r="H41" i="7"/>
  <c r="L41" i="7"/>
  <c r="P41" i="7"/>
  <c r="T41" i="7"/>
  <c r="X41" i="7"/>
  <c r="AB41" i="7"/>
  <c r="AF41" i="7"/>
  <c r="AJ41" i="7"/>
  <c r="F73" i="6"/>
  <c r="J73" i="6"/>
  <c r="N73" i="6"/>
  <c r="R73" i="6"/>
  <c r="V73" i="6"/>
  <c r="Z73" i="6"/>
  <c r="AD73" i="6"/>
  <c r="AH73" i="6"/>
  <c r="G74" i="6"/>
  <c r="K74" i="6"/>
  <c r="O74" i="6"/>
  <c r="S74" i="6"/>
  <c r="W74" i="6"/>
  <c r="AA74" i="6"/>
  <c r="AE74" i="6"/>
  <c r="AI74" i="6"/>
  <c r="H79" i="6"/>
  <c r="L79" i="6"/>
  <c r="P79" i="6"/>
  <c r="T79" i="6"/>
  <c r="X79" i="6"/>
  <c r="AB79" i="6"/>
  <c r="AF79" i="6"/>
  <c r="AJ79" i="6"/>
  <c r="I80" i="6"/>
  <c r="M80" i="6"/>
  <c r="Q80" i="6"/>
  <c r="U80" i="6"/>
  <c r="Y80" i="6"/>
  <c r="AC80" i="6"/>
  <c r="AG80" i="6"/>
  <c r="F85" i="6"/>
  <c r="J85" i="6"/>
  <c r="N85" i="6"/>
  <c r="R85" i="6"/>
  <c r="V85" i="6"/>
  <c r="Z85" i="6"/>
  <c r="AD85" i="6"/>
  <c r="AH85" i="6"/>
  <c r="G86" i="6"/>
  <c r="K86" i="6"/>
  <c r="O86" i="6"/>
  <c r="S86" i="6"/>
  <c r="W86" i="6"/>
  <c r="AA86" i="6"/>
  <c r="AE86" i="6"/>
  <c r="AI86" i="6"/>
  <c r="H91" i="6"/>
  <c r="L91" i="6"/>
  <c r="P91" i="6"/>
  <c r="T91" i="6"/>
  <c r="X91" i="6"/>
  <c r="AB91" i="6"/>
  <c r="AF91" i="6"/>
  <c r="AJ91" i="6"/>
  <c r="I92" i="6"/>
  <c r="M92" i="6"/>
  <c r="Q92" i="6"/>
  <c r="U92" i="6"/>
  <c r="Y92" i="6"/>
  <c r="AC92" i="6"/>
  <c r="AG92" i="6"/>
  <c r="J262" i="4"/>
  <c r="F56" i="6"/>
  <c r="B114" i="6" s="1"/>
  <c r="J261" i="4"/>
  <c r="A116" i="6"/>
  <c r="E103" i="9"/>
  <c r="I58" i="7"/>
  <c r="I249" i="8" s="1"/>
  <c r="M58" i="7"/>
  <c r="M249" i="8" s="1"/>
  <c r="Q58" i="7"/>
  <c r="Q249" i="8" s="1"/>
  <c r="U58" i="7"/>
  <c r="U249" i="8" s="1"/>
  <c r="Y58" i="7"/>
  <c r="Y249" i="8" s="1"/>
  <c r="AC58" i="7"/>
  <c r="AC249" i="8" s="1"/>
  <c r="AG58" i="7"/>
  <c r="AG249" i="8" s="1"/>
  <c r="F58" i="7"/>
  <c r="F249" i="8" s="1"/>
  <c r="J58" i="7"/>
  <c r="J249" i="8" s="1"/>
  <c r="N58" i="7"/>
  <c r="N249" i="8" s="1"/>
  <c r="R58" i="7"/>
  <c r="R249" i="8" s="1"/>
  <c r="V58" i="7"/>
  <c r="V249" i="8" s="1"/>
  <c r="Z58" i="7"/>
  <c r="Z249" i="8" s="1"/>
  <c r="AD58" i="7"/>
  <c r="AD249" i="8" s="1"/>
  <c r="AH58" i="7"/>
  <c r="AH249" i="8" s="1"/>
  <c r="H58" i="7"/>
  <c r="H249" i="8" s="1"/>
  <c r="P58" i="7"/>
  <c r="P249" i="8" s="1"/>
  <c r="X58" i="7"/>
  <c r="X249" i="8" s="1"/>
  <c r="AF58" i="7"/>
  <c r="AF249" i="8" s="1"/>
  <c r="K58" i="7"/>
  <c r="K249" i="8" s="1"/>
  <c r="S58" i="7"/>
  <c r="S249" i="8" s="1"/>
  <c r="AA58" i="7"/>
  <c r="AA249" i="8" s="1"/>
  <c r="AI58" i="7"/>
  <c r="AI249" i="8" s="1"/>
  <c r="L58" i="7"/>
  <c r="L249" i="8" s="1"/>
  <c r="T58" i="7"/>
  <c r="T249" i="8" s="1"/>
  <c r="AB58" i="7"/>
  <c r="AB249" i="8" s="1"/>
  <c r="AJ58" i="7"/>
  <c r="AJ249" i="8" s="1"/>
  <c r="G58" i="7"/>
  <c r="G249" i="8" s="1"/>
  <c r="O58" i="7"/>
  <c r="O249" i="8" s="1"/>
  <c r="W58" i="7"/>
  <c r="W249" i="8" s="1"/>
  <c r="AE58" i="7"/>
  <c r="AE249" i="8" s="1"/>
  <c r="H244" i="8"/>
  <c r="P244" i="8"/>
  <c r="X244" i="8"/>
  <c r="AF244" i="8"/>
  <c r="K244" i="8"/>
  <c r="S244" i="8"/>
  <c r="AA244" i="8"/>
  <c r="AI244" i="8"/>
  <c r="L244" i="8"/>
  <c r="T244" i="8"/>
  <c r="AB244" i="8"/>
  <c r="AJ244" i="8"/>
  <c r="G244" i="8"/>
  <c r="O244" i="8"/>
  <c r="W244" i="8"/>
  <c r="AE244" i="8"/>
  <c r="AH244" i="8"/>
  <c r="R244" i="8"/>
  <c r="AG244" i="8"/>
  <c r="Q244" i="8"/>
  <c r="AD244" i="8"/>
  <c r="N244" i="8"/>
  <c r="AC244" i="8"/>
  <c r="M244" i="8"/>
  <c r="Z244" i="8"/>
  <c r="J244" i="8"/>
  <c r="Y244" i="8"/>
  <c r="I244" i="8"/>
  <c r="V244" i="8"/>
  <c r="F244" i="8"/>
  <c r="U244" i="8"/>
  <c r="G51" i="9"/>
  <c r="G55" i="9" s="1"/>
  <c r="I87" i="9"/>
  <c r="M87" i="9"/>
  <c r="Q87" i="9"/>
  <c r="U87" i="9"/>
  <c r="Y87" i="9"/>
  <c r="AC87" i="9"/>
  <c r="AG87" i="9"/>
  <c r="J87" i="9"/>
  <c r="N87" i="9"/>
  <c r="R87" i="9"/>
  <c r="V87" i="9"/>
  <c r="Z87" i="9"/>
  <c r="AD87" i="9"/>
  <c r="AH87" i="9"/>
  <c r="H87" i="9"/>
  <c r="P87" i="9"/>
  <c r="X87" i="9"/>
  <c r="AF87" i="9"/>
  <c r="K87" i="9"/>
  <c r="S87" i="9"/>
  <c r="AA87" i="9"/>
  <c r="AI87" i="9"/>
  <c r="L87" i="9"/>
  <c r="T87" i="9"/>
  <c r="AB87" i="9"/>
  <c r="AJ87" i="9"/>
  <c r="W87" i="9"/>
  <c r="AE87" i="9"/>
  <c r="G87" i="9"/>
  <c r="O87" i="9"/>
  <c r="I89" i="9"/>
  <c r="M89" i="9"/>
  <c r="Q89" i="9"/>
  <c r="U89" i="9"/>
  <c r="Y89" i="9"/>
  <c r="AC89" i="9"/>
  <c r="AG89" i="9"/>
  <c r="J89" i="9"/>
  <c r="N89" i="9"/>
  <c r="L89" i="9"/>
  <c r="S89" i="9"/>
  <c r="X89" i="9"/>
  <c r="AD89" i="9"/>
  <c r="AI89" i="9"/>
  <c r="G89" i="9"/>
  <c r="O89" i="9"/>
  <c r="T89" i="9"/>
  <c r="Z89" i="9"/>
  <c r="AE89" i="9"/>
  <c r="AJ89" i="9"/>
  <c r="H89" i="9"/>
  <c r="P89" i="9"/>
  <c r="V89" i="9"/>
  <c r="AA89" i="9"/>
  <c r="AF89" i="9"/>
  <c r="W89" i="9"/>
  <c r="AB89" i="9"/>
  <c r="K89" i="9"/>
  <c r="AH89" i="9"/>
  <c r="R89" i="9"/>
  <c r="G86" i="9"/>
  <c r="K86" i="9"/>
  <c r="O86" i="9"/>
  <c r="S86" i="9"/>
  <c r="W86" i="9"/>
  <c r="AA86" i="9"/>
  <c r="AE86" i="9"/>
  <c r="AI86" i="9"/>
  <c r="H86" i="9"/>
  <c r="L86" i="9"/>
  <c r="P86" i="9"/>
  <c r="T86" i="9"/>
  <c r="X86" i="9"/>
  <c r="AB86" i="9"/>
  <c r="AF86" i="9"/>
  <c r="AJ86" i="9"/>
  <c r="N86" i="9"/>
  <c r="V86" i="9"/>
  <c r="AD86" i="9"/>
  <c r="I86" i="9"/>
  <c r="Q86" i="9"/>
  <c r="Y86" i="9"/>
  <c r="AG86" i="9"/>
  <c r="J86" i="9"/>
  <c r="R86" i="9"/>
  <c r="Z86" i="9"/>
  <c r="AH86" i="9"/>
  <c r="U86" i="9"/>
  <c r="AC86" i="9"/>
  <c r="M86" i="9"/>
  <c r="G84" i="9"/>
  <c r="K84" i="9"/>
  <c r="O84" i="9"/>
  <c r="S84" i="9"/>
  <c r="W84" i="9"/>
  <c r="AA84" i="9"/>
  <c r="AE84" i="9"/>
  <c r="AI84" i="9"/>
  <c r="G90" i="9"/>
  <c r="K90" i="9"/>
  <c r="O90" i="9"/>
  <c r="S90" i="9"/>
  <c r="W90" i="9"/>
  <c r="AA90" i="9"/>
  <c r="AE90" i="9"/>
  <c r="AI90" i="9"/>
  <c r="H84" i="9"/>
  <c r="L84" i="9"/>
  <c r="P84" i="9"/>
  <c r="T84" i="9"/>
  <c r="X84" i="9"/>
  <c r="AB84" i="9"/>
  <c r="AF84" i="9"/>
  <c r="AJ84" i="9"/>
  <c r="J84" i="9"/>
  <c r="R84" i="9"/>
  <c r="Z84" i="9"/>
  <c r="AH84" i="9"/>
  <c r="J90" i="9"/>
  <c r="P90" i="9"/>
  <c r="U90" i="9"/>
  <c r="Z90" i="9"/>
  <c r="AF90" i="9"/>
  <c r="M84" i="9"/>
  <c r="U84" i="9"/>
  <c r="AC84" i="9"/>
  <c r="L90" i="9"/>
  <c r="Q90" i="9"/>
  <c r="V90" i="9"/>
  <c r="AB90" i="9"/>
  <c r="AG90" i="9"/>
  <c r="N84" i="9"/>
  <c r="V84" i="9"/>
  <c r="AD84" i="9"/>
  <c r="H90" i="9"/>
  <c r="M90" i="9"/>
  <c r="R90" i="9"/>
  <c r="X90" i="9"/>
  <c r="AC90" i="9"/>
  <c r="AH90" i="9"/>
  <c r="I84" i="9"/>
  <c r="Q84" i="9"/>
  <c r="AG84" i="9"/>
  <c r="N90" i="9"/>
  <c r="AJ90" i="9"/>
  <c r="T90" i="9"/>
  <c r="Y90" i="9"/>
  <c r="Y84" i="9"/>
  <c r="I90" i="9"/>
  <c r="AD90" i="9"/>
  <c r="F89" i="9"/>
  <c r="F86" i="9"/>
  <c r="F84" i="9"/>
  <c r="F90" i="9"/>
  <c r="F87" i="9"/>
  <c r="E177" i="8"/>
  <c r="P3" i="11"/>
  <c r="P3" i="9"/>
  <c r="Q3" i="4"/>
  <c r="P3" i="7"/>
  <c r="P3" i="6"/>
  <c r="P3" i="12"/>
  <c r="P3" i="8"/>
  <c r="P3" i="10"/>
  <c r="P3" i="5"/>
  <c r="E111" i="9"/>
  <c r="I263" i="4"/>
  <c r="J263" i="4" s="1"/>
  <c r="A415" i="8" a="1"/>
  <c r="A415" i="8" s="1"/>
  <c r="B415" i="8" s="1"/>
  <c r="B361" i="8"/>
  <c r="B359" i="8"/>
  <c r="B107" i="8"/>
  <c r="A109" i="8" a="1"/>
  <c r="A109" i="8" s="1"/>
  <c r="A110" i="8" s="1" a="1"/>
  <c r="A110" i="8" s="1"/>
  <c r="B110" i="8" s="1"/>
  <c r="A398" i="8" a="1"/>
  <c r="A398" i="8" s="1"/>
  <c r="B398" i="8" s="1"/>
  <c r="B91" i="8"/>
  <c r="B38" i="19" s="1"/>
  <c r="E177" i="4"/>
  <c r="S60" i="11"/>
  <c r="AE41" i="11"/>
  <c r="E490" i="4"/>
  <c r="F60" i="11" s="1"/>
  <c r="O41" i="11"/>
  <c r="AJ52" i="5"/>
  <c r="G32" i="10"/>
  <c r="H51" i="5"/>
  <c r="L51" i="5"/>
  <c r="P51" i="5"/>
  <c r="T51" i="5"/>
  <c r="X51" i="5"/>
  <c r="AB51" i="5"/>
  <c r="AF51" i="5"/>
  <c r="AJ51" i="5"/>
  <c r="F52" i="5"/>
  <c r="J52" i="5"/>
  <c r="N52" i="5"/>
  <c r="R52" i="5"/>
  <c r="V52" i="5"/>
  <c r="Z52" i="5"/>
  <c r="AD52" i="5"/>
  <c r="AH52" i="5"/>
  <c r="G53" i="5"/>
  <c r="K53" i="5"/>
  <c r="O53" i="5"/>
  <c r="S53" i="5"/>
  <c r="W53" i="5"/>
  <c r="AA53" i="5"/>
  <c r="AE53" i="5"/>
  <c r="AI53" i="5"/>
  <c r="H54" i="5"/>
  <c r="H233" i="9" s="1"/>
  <c r="L54" i="5"/>
  <c r="L233" i="9" s="1"/>
  <c r="P54" i="5"/>
  <c r="P233" i="9" s="1"/>
  <c r="T54" i="5"/>
  <c r="T233" i="9" s="1"/>
  <c r="X54" i="5"/>
  <c r="X233" i="9" s="1"/>
  <c r="AB54" i="5"/>
  <c r="AB233" i="9" s="1"/>
  <c r="AF54" i="5"/>
  <c r="AF233" i="9" s="1"/>
  <c r="AJ54" i="5"/>
  <c r="AJ233" i="9" s="1"/>
  <c r="I55" i="5"/>
  <c r="M55" i="5"/>
  <c r="Q55" i="5"/>
  <c r="U55" i="5"/>
  <c r="Y55" i="5"/>
  <c r="AC55" i="5"/>
  <c r="AG55" i="5"/>
  <c r="F56" i="5"/>
  <c r="J56" i="5"/>
  <c r="N56" i="5"/>
  <c r="R56" i="5"/>
  <c r="V56" i="5"/>
  <c r="Z56" i="5"/>
  <c r="AD56" i="5"/>
  <c r="AH56" i="5"/>
  <c r="G57" i="5"/>
  <c r="G234" i="9" s="1"/>
  <c r="K57" i="5"/>
  <c r="K234" i="9" s="1"/>
  <c r="K22" i="10" s="1"/>
  <c r="O57" i="5"/>
  <c r="O234" i="9" s="1"/>
  <c r="S57" i="5"/>
  <c r="S234" i="9" s="1"/>
  <c r="W57" i="5"/>
  <c r="W234" i="9" s="1"/>
  <c r="W22" i="10" s="1"/>
  <c r="AA57" i="5"/>
  <c r="AA234" i="9" s="1"/>
  <c r="AE57" i="5"/>
  <c r="AE234" i="9" s="1"/>
  <c r="AI57" i="5"/>
  <c r="AI234" i="9" s="1"/>
  <c r="AI22" i="10" s="1"/>
  <c r="H58" i="5"/>
  <c r="H235" i="9" s="1"/>
  <c r="L58" i="5"/>
  <c r="L235" i="9" s="1"/>
  <c r="L23" i="10" s="1"/>
  <c r="P58" i="5"/>
  <c r="P235" i="9" s="1"/>
  <c r="T58" i="5"/>
  <c r="T235" i="9" s="1"/>
  <c r="X58" i="5"/>
  <c r="X235" i="9" s="1"/>
  <c r="AB58" i="5"/>
  <c r="AB235" i="9" s="1"/>
  <c r="AF58" i="5"/>
  <c r="AF235" i="9" s="1"/>
  <c r="AJ58" i="5"/>
  <c r="AJ235" i="9" s="1"/>
  <c r="F51" i="5"/>
  <c r="J51" i="5"/>
  <c r="N51" i="5"/>
  <c r="R51" i="5"/>
  <c r="V51" i="5"/>
  <c r="Z51" i="5"/>
  <c r="AD51" i="5"/>
  <c r="AH51" i="5"/>
  <c r="H52" i="5"/>
  <c r="L52" i="5"/>
  <c r="P52" i="5"/>
  <c r="T52" i="5"/>
  <c r="X52" i="5"/>
  <c r="AB52" i="5"/>
  <c r="AF52" i="5"/>
  <c r="I53" i="5"/>
  <c r="M53" i="5"/>
  <c r="Q53" i="5"/>
  <c r="Y53" i="5"/>
  <c r="AC53" i="5"/>
  <c r="AG53" i="5"/>
  <c r="J54" i="5"/>
  <c r="J233" i="9" s="1"/>
  <c r="N54" i="5"/>
  <c r="N233" i="9" s="1"/>
  <c r="R54" i="5"/>
  <c r="R233" i="9" s="1"/>
  <c r="V54" i="5"/>
  <c r="V233" i="9" s="1"/>
  <c r="Z54" i="5"/>
  <c r="Z233" i="9" s="1"/>
  <c r="Z21" i="10" s="1"/>
  <c r="AD54" i="5"/>
  <c r="AD233" i="9" s="1"/>
  <c r="AH54" i="5"/>
  <c r="AH233" i="9" s="1"/>
  <c r="G55" i="5"/>
  <c r="K55" i="5"/>
  <c r="O55" i="5"/>
  <c r="S55" i="5"/>
  <c r="AA55" i="5"/>
  <c r="AE55" i="5"/>
  <c r="AI55" i="5"/>
  <c r="L56" i="5"/>
  <c r="P56" i="5"/>
  <c r="T56" i="5"/>
  <c r="X56" i="5"/>
  <c r="AB56" i="5"/>
  <c r="AF56" i="5"/>
  <c r="AJ56" i="5"/>
  <c r="I57" i="5"/>
  <c r="I234" i="9" s="1"/>
  <c r="M57" i="5"/>
  <c r="M234" i="9" s="1"/>
  <c r="Q57" i="5"/>
  <c r="Q234" i="9" s="1"/>
  <c r="U57" i="5"/>
  <c r="U234" i="9" s="1"/>
  <c r="AC57" i="5"/>
  <c r="AC234" i="9" s="1"/>
  <c r="AG57" i="5"/>
  <c r="AG234" i="9" s="1"/>
  <c r="F58" i="5"/>
  <c r="F235" i="9" s="1"/>
  <c r="N58" i="5"/>
  <c r="N235" i="9" s="1"/>
  <c r="R58" i="5"/>
  <c r="R235" i="9" s="1"/>
  <c r="V58" i="5"/>
  <c r="V235" i="9" s="1"/>
  <c r="Z58" i="5"/>
  <c r="Z235" i="9" s="1"/>
  <c r="Z23" i="10" s="1"/>
  <c r="AD58" i="5"/>
  <c r="AD235" i="9" s="1"/>
  <c r="AD23" i="10" s="1"/>
  <c r="AH58" i="5"/>
  <c r="AH235" i="9" s="1"/>
  <c r="B93" i="8"/>
  <c r="B40" i="19" s="1"/>
  <c r="AG52" i="7"/>
  <c r="Y152" i="6"/>
  <c r="E556" i="4"/>
  <c r="V47" i="12" s="1"/>
  <c r="E389" i="8"/>
  <c r="E141" i="19" s="1"/>
  <c r="S41" i="11"/>
  <c r="AI41" i="11"/>
  <c r="AI60" i="11"/>
  <c r="G41" i="11"/>
  <c r="W41" i="11"/>
  <c r="K41" i="11"/>
  <c r="AA41" i="11"/>
  <c r="G60" i="11"/>
  <c r="Q32" i="10"/>
  <c r="E428" i="4"/>
  <c r="Q31" i="10" s="1"/>
  <c r="E315" i="8"/>
  <c r="E97" i="19" s="1"/>
  <c r="AB32" i="10"/>
  <c r="E470" i="4"/>
  <c r="E19" i="11" s="1"/>
  <c r="B339" i="8"/>
  <c r="A328" i="8" a="1"/>
  <c r="A328" i="8" s="1"/>
  <c r="A329" i="8" s="1" a="1"/>
  <c r="A329" i="8" s="1"/>
  <c r="A340" i="8" a="1"/>
  <c r="A340" i="8" s="1"/>
  <c r="B379" i="8"/>
  <c r="A380" i="8" a="1"/>
  <c r="A380" i="8" s="1"/>
  <c r="I51" i="5"/>
  <c r="M51" i="5"/>
  <c r="Q51" i="5"/>
  <c r="U51" i="5"/>
  <c r="Y51" i="5"/>
  <c r="AC51" i="5"/>
  <c r="AG51" i="5"/>
  <c r="G52" i="5"/>
  <c r="K52" i="5"/>
  <c r="O52" i="5"/>
  <c r="S52" i="5"/>
  <c r="W52" i="5"/>
  <c r="AA52" i="5"/>
  <c r="AE52" i="5"/>
  <c r="AI52" i="5"/>
  <c r="H53" i="5"/>
  <c r="L53" i="5"/>
  <c r="P53" i="5"/>
  <c r="T53" i="5"/>
  <c r="X53" i="5"/>
  <c r="AB53" i="5"/>
  <c r="AF53" i="5"/>
  <c r="AJ53" i="5"/>
  <c r="I54" i="5"/>
  <c r="I233" i="9" s="1"/>
  <c r="M54" i="5"/>
  <c r="M233" i="9" s="1"/>
  <c r="Q54" i="5"/>
  <c r="Q233" i="9" s="1"/>
  <c r="U54" i="5"/>
  <c r="U233" i="9" s="1"/>
  <c r="Y54" i="5"/>
  <c r="Y233" i="9" s="1"/>
  <c r="AC54" i="5"/>
  <c r="AC233" i="9" s="1"/>
  <c r="AG54" i="5"/>
  <c r="AG233" i="9" s="1"/>
  <c r="F55" i="5"/>
  <c r="J55" i="5"/>
  <c r="N55" i="5"/>
  <c r="R55" i="5"/>
  <c r="V55" i="5"/>
  <c r="Z55" i="5"/>
  <c r="AD55" i="5"/>
  <c r="AH55" i="5"/>
  <c r="G56" i="5"/>
  <c r="K56" i="5"/>
  <c r="O56" i="5"/>
  <c r="S56" i="5"/>
  <c r="W56" i="5"/>
  <c r="AA56" i="5"/>
  <c r="AE56" i="5"/>
  <c r="AI56" i="5"/>
  <c r="H57" i="5"/>
  <c r="H234" i="9" s="1"/>
  <c r="L57" i="5"/>
  <c r="L234" i="9" s="1"/>
  <c r="P57" i="5"/>
  <c r="P234" i="9" s="1"/>
  <c r="T57" i="5"/>
  <c r="T234" i="9" s="1"/>
  <c r="T22" i="10" s="1"/>
  <c r="X57" i="5"/>
  <c r="X234" i="9" s="1"/>
  <c r="AB57" i="5"/>
  <c r="AB234" i="9" s="1"/>
  <c r="AB22" i="10" s="1"/>
  <c r="AF57" i="5"/>
  <c r="AF234" i="9" s="1"/>
  <c r="AJ57" i="5"/>
  <c r="AJ234" i="9" s="1"/>
  <c r="I58" i="5"/>
  <c r="I235" i="9" s="1"/>
  <c r="M58" i="5"/>
  <c r="M235" i="9" s="1"/>
  <c r="Q58" i="5"/>
  <c r="Q235" i="9" s="1"/>
  <c r="U58" i="5"/>
  <c r="U235" i="9" s="1"/>
  <c r="Y58" i="5"/>
  <c r="Y235" i="9" s="1"/>
  <c r="AC58" i="5"/>
  <c r="AC235" i="9" s="1"/>
  <c r="AC23" i="10" s="1"/>
  <c r="AG58" i="5"/>
  <c r="AG235" i="9" s="1"/>
  <c r="U53" i="5"/>
  <c r="F54" i="5"/>
  <c r="F233" i="9" s="1"/>
  <c r="W55" i="5"/>
  <c r="H56" i="5"/>
  <c r="Y57" i="5"/>
  <c r="Y234" i="9" s="1"/>
  <c r="J58" i="5"/>
  <c r="J235" i="9" s="1"/>
  <c r="G51" i="5"/>
  <c r="K51" i="5"/>
  <c r="O51" i="5"/>
  <c r="S51" i="5"/>
  <c r="W51" i="5"/>
  <c r="AA51" i="5"/>
  <c r="AE51" i="5"/>
  <c r="AI51" i="5"/>
  <c r="I52" i="5"/>
  <c r="M52" i="5"/>
  <c r="Q52" i="5"/>
  <c r="U52" i="5"/>
  <c r="Y52" i="5"/>
  <c r="AC52" i="5"/>
  <c r="AG52" i="5"/>
  <c r="F53" i="5"/>
  <c r="J53" i="5"/>
  <c r="N53" i="5"/>
  <c r="R53" i="5"/>
  <c r="V53" i="5"/>
  <c r="Z53" i="5"/>
  <c r="AD53" i="5"/>
  <c r="AH53" i="5"/>
  <c r="G54" i="5"/>
  <c r="G233" i="9" s="1"/>
  <c r="K54" i="5"/>
  <c r="K233" i="9" s="1"/>
  <c r="O54" i="5"/>
  <c r="O233" i="9" s="1"/>
  <c r="S54" i="5"/>
  <c r="S233" i="9" s="1"/>
  <c r="W54" i="5"/>
  <c r="W233" i="9" s="1"/>
  <c r="AA54" i="5"/>
  <c r="AA233" i="9" s="1"/>
  <c r="AE54" i="5"/>
  <c r="AE233" i="9" s="1"/>
  <c r="AI54" i="5"/>
  <c r="AI233" i="9" s="1"/>
  <c r="AI21" i="10" s="1"/>
  <c r="H55" i="5"/>
  <c r="L55" i="5"/>
  <c r="P55" i="5"/>
  <c r="T55" i="5"/>
  <c r="X55" i="5"/>
  <c r="AB55" i="5"/>
  <c r="AF55" i="5"/>
  <c r="AJ55" i="5"/>
  <c r="I56" i="5"/>
  <c r="M56" i="5"/>
  <c r="Q56" i="5"/>
  <c r="U56" i="5"/>
  <c r="Y56" i="5"/>
  <c r="AC56" i="5"/>
  <c r="AG56" i="5"/>
  <c r="F57" i="5"/>
  <c r="F234" i="9" s="1"/>
  <c r="J57" i="5"/>
  <c r="J234" i="9" s="1"/>
  <c r="N57" i="5"/>
  <c r="N234" i="9" s="1"/>
  <c r="R57" i="5"/>
  <c r="R234" i="9" s="1"/>
  <c r="V57" i="5"/>
  <c r="V234" i="9" s="1"/>
  <c r="Z57" i="5"/>
  <c r="Z234" i="9" s="1"/>
  <c r="Z22" i="10" s="1"/>
  <c r="AD57" i="5"/>
  <c r="AD234" i="9" s="1"/>
  <c r="AH57" i="5"/>
  <c r="AH234" i="9" s="1"/>
  <c r="G58" i="5"/>
  <c r="G235" i="9" s="1"/>
  <c r="K58" i="5"/>
  <c r="K235" i="9" s="1"/>
  <c r="O58" i="5"/>
  <c r="O235" i="9" s="1"/>
  <c r="S58" i="5"/>
  <c r="S235" i="9" s="1"/>
  <c r="W58" i="5"/>
  <c r="W235" i="9" s="1"/>
  <c r="AA58" i="5"/>
  <c r="AA235" i="9" s="1"/>
  <c r="AA23" i="10" s="1"/>
  <c r="AE58" i="5"/>
  <c r="AE235" i="9" s="1"/>
  <c r="AI58" i="5"/>
  <c r="AI235" i="9" s="1"/>
  <c r="I52" i="7"/>
  <c r="Y52" i="7"/>
  <c r="AJ52" i="7"/>
  <c r="AF51" i="7"/>
  <c r="P51" i="7"/>
  <c r="AB51" i="7"/>
  <c r="L51" i="7"/>
  <c r="AJ51" i="7"/>
  <c r="T51" i="7"/>
  <c r="X51" i="7"/>
  <c r="H51" i="7"/>
  <c r="A205" i="8" a="1"/>
  <c r="A205" i="8" s="1"/>
  <c r="B205" i="8" s="1"/>
  <c r="B54" i="19" s="1"/>
  <c r="B204" i="8"/>
  <c r="B53" i="19" s="1"/>
  <c r="B278" i="8"/>
  <c r="B75" i="19" s="1"/>
  <c r="A279" i="8" a="1"/>
  <c r="A279" i="8" s="1"/>
  <c r="B279" i="8" s="1"/>
  <c r="B76" i="19" s="1"/>
  <c r="A296" i="8" a="1"/>
  <c r="A296" i="8" s="1"/>
  <c r="B296" i="8" s="1"/>
  <c r="B221" i="8"/>
  <c r="E238" i="4"/>
  <c r="I152" i="6"/>
  <c r="A222" i="8" a="1"/>
  <c r="A222" i="8" s="1"/>
  <c r="B222" i="8" s="1"/>
  <c r="AG251" i="9"/>
  <c r="AC251" i="9"/>
  <c r="Y251" i="9"/>
  <c r="U251" i="9"/>
  <c r="Q251" i="9"/>
  <c r="M251" i="9"/>
  <c r="I251" i="9"/>
  <c r="AH251" i="9"/>
  <c r="AD251" i="9"/>
  <c r="Z251" i="9"/>
  <c r="V251" i="9"/>
  <c r="R251" i="9"/>
  <c r="N251" i="9"/>
  <c r="J251" i="9"/>
  <c r="F251" i="9"/>
  <c r="AI251" i="9"/>
  <c r="AA251" i="9"/>
  <c r="S251" i="9"/>
  <c r="K251" i="9"/>
  <c r="AF251" i="9"/>
  <c r="X251" i="9"/>
  <c r="P251" i="9"/>
  <c r="H251" i="9"/>
  <c r="AJ251" i="9"/>
  <c r="AB251" i="9"/>
  <c r="T251" i="9"/>
  <c r="L251" i="9"/>
  <c r="AE251" i="9"/>
  <c r="W251" i="9"/>
  <c r="O251" i="9"/>
  <c r="G251" i="9"/>
  <c r="AJ266" i="9"/>
  <c r="AF266" i="9"/>
  <c r="AB266" i="9"/>
  <c r="X266" i="9"/>
  <c r="T266" i="9"/>
  <c r="P266" i="9"/>
  <c r="L266" i="9"/>
  <c r="H266" i="9"/>
  <c r="AI266" i="9"/>
  <c r="AE266" i="9"/>
  <c r="AA266" i="9"/>
  <c r="W266" i="9"/>
  <c r="S266" i="9"/>
  <c r="O266" i="9"/>
  <c r="K266" i="9"/>
  <c r="G266" i="9"/>
  <c r="AG266" i="9"/>
  <c r="AC266" i="9"/>
  <c r="Y266" i="9"/>
  <c r="U266" i="9"/>
  <c r="Q266" i="9"/>
  <c r="M266" i="9"/>
  <c r="I266" i="9"/>
  <c r="Z266" i="9"/>
  <c r="J266" i="9"/>
  <c r="V266" i="9"/>
  <c r="F266" i="9"/>
  <c r="AD266" i="9"/>
  <c r="N266" i="9"/>
  <c r="AH266" i="9"/>
  <c r="R266" i="9"/>
  <c r="AI152" i="6"/>
  <c r="AE152" i="6"/>
  <c r="AA152" i="6"/>
  <c r="W152" i="6"/>
  <c r="S152" i="6"/>
  <c r="O152" i="6"/>
  <c r="K152" i="6"/>
  <c r="G152" i="6"/>
  <c r="AH152" i="6"/>
  <c r="AD152" i="6"/>
  <c r="Z152" i="6"/>
  <c r="V152" i="6"/>
  <c r="R152" i="6"/>
  <c r="N152" i="6"/>
  <c r="J152" i="6"/>
  <c r="F152" i="6"/>
  <c r="AJ152" i="6"/>
  <c r="AF152" i="6"/>
  <c r="AB152" i="6"/>
  <c r="X152" i="6"/>
  <c r="T152" i="6"/>
  <c r="P152" i="6"/>
  <c r="L152" i="6"/>
  <c r="H152" i="6"/>
  <c r="U152" i="6"/>
  <c r="M152" i="6"/>
  <c r="AC152" i="6"/>
  <c r="Q152" i="6"/>
  <c r="AG152" i="6"/>
  <c r="U52" i="7"/>
  <c r="M52" i="7"/>
  <c r="AC52" i="7"/>
  <c r="Q52" i="7"/>
  <c r="I51" i="7"/>
  <c r="M51" i="7"/>
  <c r="Q51" i="7"/>
  <c r="U51" i="7"/>
  <c r="Y51" i="7"/>
  <c r="AC51" i="7"/>
  <c r="AG51" i="7"/>
  <c r="F52" i="7"/>
  <c r="J52" i="7"/>
  <c r="N52" i="7"/>
  <c r="R52" i="7"/>
  <c r="V52" i="7"/>
  <c r="Z52" i="7"/>
  <c r="AD52" i="7"/>
  <c r="AH52" i="7"/>
  <c r="F51" i="7"/>
  <c r="J51" i="7"/>
  <c r="N51" i="7"/>
  <c r="R51" i="7"/>
  <c r="V51" i="7"/>
  <c r="Z51" i="7"/>
  <c r="AD51" i="7"/>
  <c r="AH51" i="7"/>
  <c r="G52" i="7"/>
  <c r="K52" i="7"/>
  <c r="O52" i="7"/>
  <c r="S52" i="7"/>
  <c r="W52" i="7"/>
  <c r="AA52" i="7"/>
  <c r="AE52" i="7"/>
  <c r="AI52" i="7"/>
  <c r="G51" i="7"/>
  <c r="K51" i="7"/>
  <c r="O51" i="7"/>
  <c r="S51" i="7"/>
  <c r="W51" i="7"/>
  <c r="AA51" i="7"/>
  <c r="AE51" i="7"/>
  <c r="AI51" i="7"/>
  <c r="H52" i="7"/>
  <c r="L52" i="7"/>
  <c r="P52" i="7"/>
  <c r="T52" i="7"/>
  <c r="X52" i="7"/>
  <c r="AB52" i="7"/>
  <c r="AF52" i="7"/>
  <c r="AH268" i="9"/>
  <c r="AD268" i="9"/>
  <c r="Z268" i="9"/>
  <c r="V268" i="9"/>
  <c r="R268" i="9"/>
  <c r="N268" i="9"/>
  <c r="J268" i="9"/>
  <c r="F268" i="9"/>
  <c r="AG268" i="9"/>
  <c r="AC268" i="9"/>
  <c r="Y268" i="9"/>
  <c r="U268" i="9"/>
  <c r="Q268" i="9"/>
  <c r="M268" i="9"/>
  <c r="I268" i="9"/>
  <c r="AI268" i="9"/>
  <c r="AE268" i="9"/>
  <c r="AA268" i="9"/>
  <c r="W268" i="9"/>
  <c r="S268" i="9"/>
  <c r="O268" i="9"/>
  <c r="K268" i="9"/>
  <c r="G268" i="9"/>
  <c r="AB268" i="9"/>
  <c r="L268" i="9"/>
  <c r="X268" i="9"/>
  <c r="H268" i="9"/>
  <c r="AF268" i="9"/>
  <c r="P268" i="9"/>
  <c r="AJ268" i="9"/>
  <c r="AI265" i="9"/>
  <c r="AE265" i="9"/>
  <c r="AA265" i="9"/>
  <c r="W265" i="9"/>
  <c r="S265" i="9"/>
  <c r="O265" i="9"/>
  <c r="K265" i="9"/>
  <c r="G265" i="9"/>
  <c r="AH265" i="9"/>
  <c r="AD265" i="9"/>
  <c r="Z265" i="9"/>
  <c r="V265" i="9"/>
  <c r="R265" i="9"/>
  <c r="N265" i="9"/>
  <c r="J265" i="9"/>
  <c r="F265" i="9"/>
  <c r="AJ265" i="9"/>
  <c r="AF265" i="9"/>
  <c r="AB265" i="9"/>
  <c r="X265" i="9"/>
  <c r="T265" i="9"/>
  <c r="P265" i="9"/>
  <c r="L265" i="9"/>
  <c r="H265" i="9"/>
  <c r="Y265" i="9"/>
  <c r="I265" i="9"/>
  <c r="U265" i="9"/>
  <c r="AC265" i="9"/>
  <c r="M265" i="9"/>
  <c r="AG265" i="9"/>
  <c r="Q265" i="9"/>
  <c r="AG267" i="9"/>
  <c r="AC267" i="9"/>
  <c r="Y267" i="9"/>
  <c r="U267" i="9"/>
  <c r="Q267" i="9"/>
  <c r="M267" i="9"/>
  <c r="I267" i="9"/>
  <c r="AJ267" i="9"/>
  <c r="AF267" i="9"/>
  <c r="AB267" i="9"/>
  <c r="X267" i="9"/>
  <c r="T267" i="9"/>
  <c r="P267" i="9"/>
  <c r="L267" i="9"/>
  <c r="H267" i="9"/>
  <c r="AH267" i="9"/>
  <c r="AD267" i="9"/>
  <c r="Z267" i="9"/>
  <c r="V267" i="9"/>
  <c r="R267" i="9"/>
  <c r="N267" i="9"/>
  <c r="J267" i="9"/>
  <c r="F267" i="9"/>
  <c r="AA267" i="9"/>
  <c r="K267" i="9"/>
  <c r="W267" i="9"/>
  <c r="G267" i="9"/>
  <c r="AE267" i="9"/>
  <c r="O267" i="9"/>
  <c r="AI267" i="9"/>
  <c r="S267" i="9"/>
  <c r="O32" i="10"/>
  <c r="AG32" i="10"/>
  <c r="AC32" i="10"/>
  <c r="AH32" i="10"/>
  <c r="AD32" i="10"/>
  <c r="Z32" i="10"/>
  <c r="V32" i="10"/>
  <c r="R32" i="10"/>
  <c r="N32" i="10"/>
  <c r="J32" i="10"/>
  <c r="F32" i="10"/>
  <c r="AI32" i="10"/>
  <c r="AA32" i="10"/>
  <c r="U32" i="10"/>
  <c r="P32" i="10"/>
  <c r="K32" i="10"/>
  <c r="AE32" i="10"/>
  <c r="X32" i="10"/>
  <c r="S32" i="10"/>
  <c r="M32" i="10"/>
  <c r="H32" i="10"/>
  <c r="I32" i="10"/>
  <c r="T32" i="10"/>
  <c r="AF32" i="10"/>
  <c r="L32" i="10"/>
  <c r="W32" i="10"/>
  <c r="AJ32" i="10"/>
  <c r="AG65" i="11"/>
  <c r="F41" i="11"/>
  <c r="J41" i="11"/>
  <c r="N41" i="11"/>
  <c r="R41" i="11"/>
  <c r="V41" i="11"/>
  <c r="Z41" i="11"/>
  <c r="AD41" i="11"/>
  <c r="AH41" i="11"/>
  <c r="O60" i="11"/>
  <c r="AE60" i="11"/>
  <c r="AI48" i="12"/>
  <c r="AE48" i="12"/>
  <c r="AA48" i="12"/>
  <c r="W48" i="12"/>
  <c r="S48" i="12"/>
  <c r="O48" i="12"/>
  <c r="K48" i="12"/>
  <c r="G48" i="12"/>
  <c r="AH48" i="12"/>
  <c r="AD48" i="12"/>
  <c r="Z48" i="12"/>
  <c r="V48" i="12"/>
  <c r="R48" i="12"/>
  <c r="N48" i="12"/>
  <c r="J48" i="12"/>
  <c r="F48" i="12"/>
  <c r="AG48" i="12"/>
  <c r="AC48" i="12"/>
  <c r="Y48" i="12"/>
  <c r="U48" i="12"/>
  <c r="Q48" i="12"/>
  <c r="M48" i="12"/>
  <c r="I48" i="12"/>
  <c r="AF48" i="12"/>
  <c r="P48" i="12"/>
  <c r="AB48" i="12"/>
  <c r="L48" i="12"/>
  <c r="AJ48" i="12"/>
  <c r="T48" i="12"/>
  <c r="H48" i="12"/>
  <c r="H41" i="11"/>
  <c r="L41" i="11"/>
  <c r="P41" i="11"/>
  <c r="T41" i="11"/>
  <c r="X41" i="11"/>
  <c r="AB41" i="11"/>
  <c r="AF41" i="11"/>
  <c r="AJ41" i="11"/>
  <c r="H60" i="11"/>
  <c r="AG60" i="11"/>
  <c r="AC60" i="11"/>
  <c r="Y60" i="11"/>
  <c r="U60" i="11"/>
  <c r="Q60" i="11"/>
  <c r="M60" i="11"/>
  <c r="I60" i="11"/>
  <c r="AJ60" i="11"/>
  <c r="AF60" i="11"/>
  <c r="AB60" i="11"/>
  <c r="X60" i="11"/>
  <c r="T60" i="11"/>
  <c r="P60" i="11"/>
  <c r="L60" i="11"/>
  <c r="AH60" i="11"/>
  <c r="AD60" i="11"/>
  <c r="Z60" i="11"/>
  <c r="V60" i="11"/>
  <c r="R60" i="11"/>
  <c r="N60" i="11"/>
  <c r="J60" i="11"/>
  <c r="I41" i="11"/>
  <c r="M41" i="11"/>
  <c r="Q41" i="11"/>
  <c r="U41" i="11"/>
  <c r="Y41" i="11"/>
  <c r="AC41" i="11"/>
  <c r="K60" i="11"/>
  <c r="AA60" i="11"/>
  <c r="X48" i="12"/>
  <c r="AE22" i="12" l="1"/>
  <c r="AE23" i="10"/>
  <c r="AE30" i="12" s="1"/>
  <c r="O22" i="12"/>
  <c r="O23" i="10"/>
  <c r="O30" i="12" s="1"/>
  <c r="AD21" i="12"/>
  <c r="AD22" i="10"/>
  <c r="AD29" i="12" s="1"/>
  <c r="N21" i="12"/>
  <c r="N22" i="10"/>
  <c r="N29" i="12" s="1"/>
  <c r="AA20" i="12"/>
  <c r="AA21" i="10"/>
  <c r="AA28" i="12" s="1"/>
  <c r="K20" i="12"/>
  <c r="K21" i="10"/>
  <c r="K28" i="12" s="1"/>
  <c r="M22" i="12"/>
  <c r="M23" i="10"/>
  <c r="M30" i="12" s="1"/>
  <c r="L21" i="12"/>
  <c r="L22" i="10"/>
  <c r="L29" i="12" s="1"/>
  <c r="Y21" i="10"/>
  <c r="Y28" i="12" s="1"/>
  <c r="I20" i="12"/>
  <c r="I21" i="10"/>
  <c r="I28" i="12" s="1"/>
  <c r="N23" i="10"/>
  <c r="N30" i="12" s="1"/>
  <c r="U21" i="12"/>
  <c r="U22" i="10"/>
  <c r="U29" i="12" s="1"/>
  <c r="J20" i="12"/>
  <c r="J21" i="10"/>
  <c r="J28" i="12" s="1"/>
  <c r="AB23" i="10"/>
  <c r="AB30" i="12" s="1"/>
  <c r="AA22" i="10"/>
  <c r="AA29" i="12" s="1"/>
  <c r="X21" i="10"/>
  <c r="X28" i="12" s="1"/>
  <c r="H21" i="10"/>
  <c r="H28" i="12" s="1"/>
  <c r="K22" i="12"/>
  <c r="K23" i="10"/>
  <c r="K30" i="12" s="1"/>
  <c r="J22" i="10"/>
  <c r="J29" i="12" s="1"/>
  <c r="W21" i="10"/>
  <c r="W28" i="12" s="1"/>
  <c r="G20" i="12"/>
  <c r="G21" i="10"/>
  <c r="G28" i="12" s="1"/>
  <c r="J22" i="12"/>
  <c r="J23" i="10"/>
  <c r="F20" i="12"/>
  <c r="F21" i="10"/>
  <c r="Y23" i="10"/>
  <c r="Y30" i="12" s="1"/>
  <c r="I22" i="12"/>
  <c r="I23" i="10"/>
  <c r="I30" i="12" s="1"/>
  <c r="X21" i="12"/>
  <c r="X22" i="10"/>
  <c r="X29" i="12" s="1"/>
  <c r="H21" i="12"/>
  <c r="H22" i="10"/>
  <c r="H29" i="12" s="1"/>
  <c r="U21" i="10"/>
  <c r="U28" i="12" s="1"/>
  <c r="F23" i="10"/>
  <c r="F30" i="12" s="1"/>
  <c r="Q22" i="10"/>
  <c r="Q29" i="12" s="1"/>
  <c r="V20" i="12"/>
  <c r="V21" i="10"/>
  <c r="V28" i="12" s="1"/>
  <c r="X22" i="12"/>
  <c r="X23" i="10"/>
  <c r="X30" i="12" s="1"/>
  <c r="H23" i="10"/>
  <c r="H30" i="12" s="1"/>
  <c r="G22" i="10"/>
  <c r="G29" i="12" s="1"/>
  <c r="AJ20" i="12"/>
  <c r="AJ21" i="10"/>
  <c r="AJ28" i="12" s="1"/>
  <c r="T20" i="12"/>
  <c r="T21" i="10"/>
  <c r="T28" i="12" s="1"/>
  <c r="W22" i="12"/>
  <c r="W23" i="10"/>
  <c r="W30" i="12" s="1"/>
  <c r="G22" i="12"/>
  <c r="G23" i="10"/>
  <c r="G30" i="12" s="1"/>
  <c r="V22" i="10"/>
  <c r="V29" i="12" s="1"/>
  <c r="F21" i="12"/>
  <c r="F22" i="10"/>
  <c r="F29" i="12" s="1"/>
  <c r="S20" i="12"/>
  <c r="S21" i="10"/>
  <c r="S28" i="12" s="1"/>
  <c r="Y21" i="12"/>
  <c r="Y22" i="10"/>
  <c r="Y29" i="12" s="1"/>
  <c r="U22" i="12"/>
  <c r="U23" i="10"/>
  <c r="U30" i="12" s="1"/>
  <c r="AJ21" i="12"/>
  <c r="AJ22" i="10"/>
  <c r="AJ29" i="12" s="1"/>
  <c r="AG21" i="10"/>
  <c r="AG28" i="12" s="1"/>
  <c r="Q20" i="12"/>
  <c r="Q21" i="10"/>
  <c r="Q28" i="12" s="1"/>
  <c r="V22" i="12"/>
  <c r="V23" i="10"/>
  <c r="V30" i="12" s="1"/>
  <c r="AG21" i="12"/>
  <c r="AG22" i="10"/>
  <c r="AG29" i="12" s="1"/>
  <c r="M21" i="12"/>
  <c r="M22" i="10"/>
  <c r="M29" i="12" s="1"/>
  <c r="AH21" i="10"/>
  <c r="AH28" i="12" s="1"/>
  <c r="R20" i="12"/>
  <c r="R21" i="10"/>
  <c r="AJ23" i="10"/>
  <c r="AJ30" i="12" s="1"/>
  <c r="T22" i="12"/>
  <c r="T23" i="10"/>
  <c r="T30" i="12" s="1"/>
  <c r="S21" i="12"/>
  <c r="S22" i="10"/>
  <c r="S29" i="12" s="1"/>
  <c r="AF21" i="10"/>
  <c r="AF28" i="12" s="1"/>
  <c r="P20" i="12"/>
  <c r="P21" i="10"/>
  <c r="P28" i="12" s="1"/>
  <c r="AI22" i="12"/>
  <c r="AI23" i="10"/>
  <c r="S22" i="12"/>
  <c r="S23" i="10"/>
  <c r="S30" i="12" s="1"/>
  <c r="AH21" i="12"/>
  <c r="AH22" i="10"/>
  <c r="R21" i="12"/>
  <c r="R22" i="10"/>
  <c r="R29" i="12" s="1"/>
  <c r="AE20" i="12"/>
  <c r="AE21" i="10"/>
  <c r="O20" i="12"/>
  <c r="O21" i="10"/>
  <c r="AG22" i="12"/>
  <c r="AG23" i="10"/>
  <c r="Q22" i="12"/>
  <c r="Q23" i="10"/>
  <c r="AF21" i="12"/>
  <c r="AF22" i="10"/>
  <c r="P21" i="12"/>
  <c r="P22" i="10"/>
  <c r="AC20" i="12"/>
  <c r="AC21" i="10"/>
  <c r="M20" i="12"/>
  <c r="M21" i="10"/>
  <c r="AH22" i="12"/>
  <c r="AH23" i="10"/>
  <c r="AH30" i="12" s="1"/>
  <c r="R23" i="10"/>
  <c r="R30" i="12" s="1"/>
  <c r="AC21" i="12"/>
  <c r="AC22" i="10"/>
  <c r="AC29" i="12" s="1"/>
  <c r="I21" i="12"/>
  <c r="I22" i="10"/>
  <c r="I29" i="12" s="1"/>
  <c r="AD20" i="12"/>
  <c r="AD21" i="10"/>
  <c r="AD28" i="12" s="1"/>
  <c r="N21" i="10"/>
  <c r="N28" i="12" s="1"/>
  <c r="AF22" i="12"/>
  <c r="AF23" i="10"/>
  <c r="AF30" i="12" s="1"/>
  <c r="P22" i="12"/>
  <c r="P23" i="10"/>
  <c r="P30" i="12" s="1"/>
  <c r="AE22" i="10"/>
  <c r="AE29" i="12" s="1"/>
  <c r="O21" i="12"/>
  <c r="O22" i="10"/>
  <c r="O29" i="12" s="1"/>
  <c r="AB20" i="12"/>
  <c r="AB21" i="10"/>
  <c r="AB28" i="12" s="1"/>
  <c r="L20" i="12"/>
  <c r="L21" i="10"/>
  <c r="L28" i="12" s="1"/>
  <c r="E196" i="4"/>
  <c r="E198" i="4"/>
  <c r="E415" i="8"/>
  <c r="J150" i="19" s="1"/>
  <c r="G150" i="19"/>
  <c r="E398" i="8"/>
  <c r="E150" i="19" s="1"/>
  <c r="B150" i="19"/>
  <c r="E379" i="8"/>
  <c r="J129" i="19" s="1"/>
  <c r="G129" i="19"/>
  <c r="E359" i="8"/>
  <c r="E126" i="19" s="1"/>
  <c r="B126" i="19"/>
  <c r="E361" i="8"/>
  <c r="E128" i="19" s="1"/>
  <c r="B128" i="19"/>
  <c r="E339" i="8"/>
  <c r="J104" i="19" s="1"/>
  <c r="G104" i="19"/>
  <c r="E296" i="8"/>
  <c r="J76" i="19" s="1"/>
  <c r="G76" i="19"/>
  <c r="E221" i="8"/>
  <c r="J53" i="19" s="1"/>
  <c r="G53" i="19"/>
  <c r="E222" i="8"/>
  <c r="J54" i="19" s="1"/>
  <c r="G54" i="19"/>
  <c r="E110" i="8"/>
  <c r="J40" i="19" s="1"/>
  <c r="G40" i="19"/>
  <c r="E107" i="8"/>
  <c r="J37" i="19" s="1"/>
  <c r="G37" i="19"/>
  <c r="H107" i="6"/>
  <c r="AC107" i="6"/>
  <c r="M107" i="6"/>
  <c r="AE108" i="6"/>
  <c r="AH43" i="7"/>
  <c r="AH45" i="7" s="1"/>
  <c r="T107" i="6"/>
  <c r="I106" i="6"/>
  <c r="W107" i="6"/>
  <c r="AH97" i="6"/>
  <c r="R97" i="6"/>
  <c r="Q97" i="6"/>
  <c r="AC109" i="6"/>
  <c r="AB43" i="7"/>
  <c r="AB45" i="7" s="1"/>
  <c r="L43" i="7"/>
  <c r="L45" i="7" s="1"/>
  <c r="AD106" i="6"/>
  <c r="AC97" i="6"/>
  <c r="K109" i="6"/>
  <c r="G107" i="6"/>
  <c r="AA43" i="7"/>
  <c r="J107" i="6"/>
  <c r="Z43" i="7"/>
  <c r="Z231" i="9" s="1"/>
  <c r="Z19" i="10" s="1"/>
  <c r="N106" i="6"/>
  <c r="Z97" i="6"/>
  <c r="F43" i="7"/>
  <c r="F45" i="7" s="1"/>
  <c r="Z107" i="6"/>
  <c r="J109" i="6"/>
  <c r="T106" i="6"/>
  <c r="Y106" i="6"/>
  <c r="X97" i="6"/>
  <c r="H97" i="6"/>
  <c r="P109" i="6"/>
  <c r="AA107" i="6"/>
  <c r="K107" i="6"/>
  <c r="J97" i="6"/>
  <c r="O109" i="6"/>
  <c r="AG107" i="6"/>
  <c r="AE106" i="6"/>
  <c r="O106" i="6"/>
  <c r="AD97" i="6"/>
  <c r="O97" i="6"/>
  <c r="AE43" i="7"/>
  <c r="AE45" i="7" s="1"/>
  <c r="N107" i="6"/>
  <c r="M97" i="6"/>
  <c r="Y43" i="7"/>
  <c r="Y45" i="7" s="1"/>
  <c r="X106" i="6"/>
  <c r="H106" i="6"/>
  <c r="AH107" i="6"/>
  <c r="G108" i="6"/>
  <c r="T108" i="6"/>
  <c r="AE109" i="6"/>
  <c r="H109" i="6"/>
  <c r="AD108" i="6"/>
  <c r="AG106" i="6"/>
  <c r="Q106" i="6"/>
  <c r="AF97" i="6"/>
  <c r="P97" i="6"/>
  <c r="AJ43" i="7"/>
  <c r="AJ45" i="7" s="1"/>
  <c r="T43" i="7"/>
  <c r="T45" i="7" s="1"/>
  <c r="R43" i="7"/>
  <c r="R45" i="7" s="1"/>
  <c r="AJ106" i="6"/>
  <c r="AI43" i="7"/>
  <c r="R107" i="6"/>
  <c r="AG97" i="6"/>
  <c r="AB106" i="6"/>
  <c r="L106" i="6"/>
  <c r="G43" i="7"/>
  <c r="U97" i="6"/>
  <c r="AA108" i="6"/>
  <c r="I108" i="6"/>
  <c r="AF109" i="6"/>
  <c r="F109" i="6"/>
  <c r="AH108" i="6"/>
  <c r="Z108" i="6"/>
  <c r="I109" i="6"/>
  <c r="M109" i="6"/>
  <c r="U108" i="6"/>
  <c r="AI109" i="6"/>
  <c r="N108" i="6"/>
  <c r="J43" i="7"/>
  <c r="J45" i="7" s="1"/>
  <c r="AE97" i="6"/>
  <c r="O43" i="7"/>
  <c r="O45" i="7" s="1"/>
  <c r="T109" i="6"/>
  <c r="AI108" i="6"/>
  <c r="AJ107" i="6"/>
  <c r="U107" i="6"/>
  <c r="AJ97" i="6"/>
  <c r="T97" i="6"/>
  <c r="P108" i="6"/>
  <c r="X107" i="6"/>
  <c r="W106" i="6"/>
  <c r="G106" i="6"/>
  <c r="V97" i="6"/>
  <c r="Q107" i="6"/>
  <c r="X43" i="7"/>
  <c r="X45" i="7" s="1"/>
  <c r="H43" i="7"/>
  <c r="H45" i="7" s="1"/>
  <c r="V43" i="7"/>
  <c r="V231" i="9" s="1"/>
  <c r="V19" i="10" s="1"/>
  <c r="W97" i="6"/>
  <c r="E169" i="8"/>
  <c r="W43" i="7"/>
  <c r="V106" i="6"/>
  <c r="AG43" i="7"/>
  <c r="Q43" i="7"/>
  <c r="AF106" i="6"/>
  <c r="P106" i="6"/>
  <c r="AA97" i="6"/>
  <c r="K97" i="6"/>
  <c r="K43" i="7"/>
  <c r="Z106" i="6"/>
  <c r="J106" i="6"/>
  <c r="Y97" i="6"/>
  <c r="I97" i="6"/>
  <c r="U43" i="7"/>
  <c r="U45" i="7" s="1"/>
  <c r="O108" i="6"/>
  <c r="W108" i="6"/>
  <c r="M108" i="6"/>
  <c r="AG109" i="6"/>
  <c r="L108" i="6"/>
  <c r="AC108" i="6"/>
  <c r="AJ108" i="6"/>
  <c r="Q109" i="6"/>
  <c r="W109" i="6"/>
  <c r="Z109" i="6"/>
  <c r="V109" i="6"/>
  <c r="S108" i="6"/>
  <c r="AF108" i="6"/>
  <c r="AJ109" i="6"/>
  <c r="N109" i="6"/>
  <c r="J108" i="6"/>
  <c r="R109" i="6"/>
  <c r="Y108" i="6"/>
  <c r="AD109" i="6"/>
  <c r="AA109" i="6"/>
  <c r="AH109" i="6"/>
  <c r="X109" i="6"/>
  <c r="V108" i="6"/>
  <c r="G109" i="6"/>
  <c r="AB108" i="6"/>
  <c r="AF43" i="7"/>
  <c r="AF45" i="7" s="1"/>
  <c r="P43" i="7"/>
  <c r="P45" i="7" s="1"/>
  <c r="AD43" i="7"/>
  <c r="AD45" i="7" s="1"/>
  <c r="N43" i="7"/>
  <c r="N231" i="9" s="1"/>
  <c r="N19" i="10" s="1"/>
  <c r="AD107" i="6"/>
  <c r="I43" i="7"/>
  <c r="I45" i="7" s="1"/>
  <c r="S97" i="6"/>
  <c r="S43" i="7"/>
  <c r="AH106" i="6"/>
  <c r="R106" i="6"/>
  <c r="AC43" i="7"/>
  <c r="M43" i="7"/>
  <c r="Q108" i="6"/>
  <c r="K108" i="6"/>
  <c r="L109" i="6"/>
  <c r="U109" i="6"/>
  <c r="AB109" i="6"/>
  <c r="X108" i="6"/>
  <c r="R108" i="6"/>
  <c r="Y109" i="6"/>
  <c r="S109" i="6"/>
  <c r="H108" i="6"/>
  <c r="E168" i="8"/>
  <c r="V107" i="6"/>
  <c r="AF107" i="6"/>
  <c r="P107" i="6"/>
  <c r="AE107" i="6"/>
  <c r="O107" i="6"/>
  <c r="E166" i="8"/>
  <c r="G97" i="6"/>
  <c r="AB107" i="6"/>
  <c r="L107" i="6"/>
  <c r="U106" i="6"/>
  <c r="N97" i="6"/>
  <c r="AC106" i="6"/>
  <c r="M106" i="6"/>
  <c r="AB97" i="6"/>
  <c r="L97" i="6"/>
  <c r="Y107" i="6"/>
  <c r="I107" i="6"/>
  <c r="E167" i="8"/>
  <c r="AI106" i="6"/>
  <c r="S106" i="6"/>
  <c r="S107" i="6"/>
  <c r="K106" i="6"/>
  <c r="AI107" i="6"/>
  <c r="AA106" i="6"/>
  <c r="F108" i="6"/>
  <c r="F106" i="6"/>
  <c r="F107" i="6"/>
  <c r="F97" i="6"/>
  <c r="Q65" i="11"/>
  <c r="X65" i="11"/>
  <c r="V65" i="11"/>
  <c r="AA65" i="11"/>
  <c r="AC65" i="11"/>
  <c r="M65" i="11"/>
  <c r="AH65" i="11"/>
  <c r="K65" i="11"/>
  <c r="AD65" i="11"/>
  <c r="O65" i="11"/>
  <c r="G65" i="11"/>
  <c r="B115" i="6"/>
  <c r="A117" i="6"/>
  <c r="B116" i="6"/>
  <c r="E58" i="9"/>
  <c r="G53" i="9"/>
  <c r="F88" i="9"/>
  <c r="F85" i="9"/>
  <c r="I85" i="9"/>
  <c r="I88" i="9"/>
  <c r="V85" i="9"/>
  <c r="V88" i="9"/>
  <c r="U85" i="9"/>
  <c r="U88" i="9"/>
  <c r="Z88" i="9"/>
  <c r="Z85" i="9"/>
  <c r="AF85" i="9"/>
  <c r="AF88" i="9"/>
  <c r="P85" i="9"/>
  <c r="P88" i="9"/>
  <c r="AE85" i="9"/>
  <c r="AE88" i="9"/>
  <c r="O85" i="9"/>
  <c r="O88" i="9"/>
  <c r="Y85" i="9"/>
  <c r="Y88" i="9"/>
  <c r="N85" i="9"/>
  <c r="N88" i="9"/>
  <c r="M85" i="9"/>
  <c r="M88" i="9"/>
  <c r="R85" i="9"/>
  <c r="R88" i="9"/>
  <c r="AB85" i="9"/>
  <c r="AB88" i="9"/>
  <c r="L85" i="9"/>
  <c r="L88" i="9"/>
  <c r="AA85" i="9"/>
  <c r="AA88" i="9"/>
  <c r="K85" i="9"/>
  <c r="K88" i="9"/>
  <c r="AG88" i="9"/>
  <c r="AG85" i="9"/>
  <c r="J88" i="9"/>
  <c r="J85" i="9"/>
  <c r="X85" i="9"/>
  <c r="X88" i="9"/>
  <c r="H85" i="9"/>
  <c r="H88" i="9"/>
  <c r="W85" i="9"/>
  <c r="W88" i="9"/>
  <c r="G85" i="9"/>
  <c r="G88" i="9"/>
  <c r="Q85" i="9"/>
  <c r="Q88" i="9"/>
  <c r="AD85" i="9"/>
  <c r="AD88" i="9"/>
  <c r="AC85" i="9"/>
  <c r="AC88" i="9"/>
  <c r="AH85" i="9"/>
  <c r="AH88" i="9"/>
  <c r="AJ85" i="9"/>
  <c r="AJ88" i="9"/>
  <c r="T85" i="9"/>
  <c r="T88" i="9"/>
  <c r="AI85" i="9"/>
  <c r="AI88" i="9"/>
  <c r="S85" i="9"/>
  <c r="S88" i="9"/>
  <c r="Q3" i="5"/>
  <c r="Q3" i="12"/>
  <c r="Q3" i="11"/>
  <c r="R3" i="4"/>
  <c r="Q3" i="10"/>
  <c r="Q3" i="7"/>
  <c r="Q3" i="6"/>
  <c r="Q3" i="8"/>
  <c r="Q3" i="9"/>
  <c r="I264" i="4"/>
  <c r="J264" i="4" s="1"/>
  <c r="F47" i="12"/>
  <c r="F49" i="12" s="1"/>
  <c r="F31" i="10"/>
  <c r="F33" i="10" s="1"/>
  <c r="A416" i="8" a="1"/>
  <c r="A416" i="8" s="1"/>
  <c r="B416" i="8" s="1"/>
  <c r="J47" i="12"/>
  <c r="J49" i="12" s="1"/>
  <c r="G47" i="12"/>
  <c r="G49" i="12" s="1"/>
  <c r="B363" i="8"/>
  <c r="AC31" i="10"/>
  <c r="AC33" i="10" s="1"/>
  <c r="B109" i="8"/>
  <c r="A111" i="8" a="1"/>
  <c r="A111" i="8" s="1"/>
  <c r="A112" i="8" s="1" a="1"/>
  <c r="A112" i="8" s="1"/>
  <c r="B112" i="8" s="1"/>
  <c r="X47" i="12"/>
  <c r="X49" i="12" s="1"/>
  <c r="G31" i="10"/>
  <c r="G33" i="10" s="1"/>
  <c r="A399" i="8" a="1"/>
  <c r="A399" i="8" s="1"/>
  <c r="B399" i="8" s="1"/>
  <c r="Z20" i="12"/>
  <c r="I47" i="12"/>
  <c r="I49" i="12" s="1"/>
  <c r="Z47" i="12"/>
  <c r="Z49" i="12" s="1"/>
  <c r="K47" i="12"/>
  <c r="K49" i="12" s="1"/>
  <c r="Y47" i="12"/>
  <c r="Y49" i="12" s="1"/>
  <c r="H47" i="12"/>
  <c r="H49" i="12" s="1"/>
  <c r="E103" i="8"/>
  <c r="J33" i="19" s="1"/>
  <c r="AA21" i="12"/>
  <c r="AD22" i="12"/>
  <c r="H20" i="12"/>
  <c r="N22" i="12"/>
  <c r="AE65" i="11"/>
  <c r="P31" i="10"/>
  <c r="P33" i="10" s="1"/>
  <c r="AI31" i="10"/>
  <c r="AI33" i="10" s="1"/>
  <c r="AI65" i="11"/>
  <c r="T31" i="10"/>
  <c r="T33" i="10" s="1"/>
  <c r="V31" i="10"/>
  <c r="V33" i="10" s="1"/>
  <c r="I31" i="10"/>
  <c r="I33" i="10" s="1"/>
  <c r="K31" i="10"/>
  <c r="K33" i="10" s="1"/>
  <c r="R31" i="10"/>
  <c r="R33" i="10" s="1"/>
  <c r="S31" i="10"/>
  <c r="S33" i="10" s="1"/>
  <c r="O31" i="10"/>
  <c r="O33" i="10" s="1"/>
  <c r="AH31" i="10"/>
  <c r="AH33" i="10" s="1"/>
  <c r="AJ31" i="10"/>
  <c r="AJ33" i="10" s="1"/>
  <c r="AD31" i="10"/>
  <c r="AD33" i="10" s="1"/>
  <c r="W47" i="12"/>
  <c r="W49" i="12" s="1"/>
  <c r="L47" i="12"/>
  <c r="L49" i="12" s="1"/>
  <c r="AB47" i="12"/>
  <c r="AB49" i="12" s="1"/>
  <c r="N47" i="12"/>
  <c r="N49" i="12" s="1"/>
  <c r="S47" i="12"/>
  <c r="S49" i="12" s="1"/>
  <c r="O47" i="12"/>
  <c r="O49" i="12" s="1"/>
  <c r="P47" i="12"/>
  <c r="P49" i="12" s="1"/>
  <c r="AF47" i="12"/>
  <c r="AF49" i="12" s="1"/>
  <c r="Q47" i="12"/>
  <c r="Q49" i="12" s="1"/>
  <c r="AG47" i="12"/>
  <c r="AG49" i="12" s="1"/>
  <c r="R47" i="12"/>
  <c r="R49" i="12" s="1"/>
  <c r="AH47" i="12"/>
  <c r="AH49" i="12" s="1"/>
  <c r="AF31" i="10"/>
  <c r="AF33" i="10" s="1"/>
  <c r="H31" i="10"/>
  <c r="H33" i="10" s="1"/>
  <c r="X31" i="10"/>
  <c r="X33" i="10" s="1"/>
  <c r="J31" i="10"/>
  <c r="J33" i="10" s="1"/>
  <c r="Z31" i="10"/>
  <c r="Z33" i="10" s="1"/>
  <c r="AG31" i="10"/>
  <c r="AG33" i="10" s="1"/>
  <c r="U31" i="10"/>
  <c r="U33" i="10" s="1"/>
  <c r="Y31" i="10"/>
  <c r="Y33" i="10" s="1"/>
  <c r="T21" i="12"/>
  <c r="AA31" i="10"/>
  <c r="AA33" i="10" s="1"/>
  <c r="AA47" i="12"/>
  <c r="AA49" i="12" s="1"/>
  <c r="M47" i="12"/>
  <c r="M49" i="12" s="1"/>
  <c r="AC47" i="12"/>
  <c r="AC49" i="12" s="1"/>
  <c r="AD47" i="12"/>
  <c r="AD49" i="12" s="1"/>
  <c r="AI47" i="12"/>
  <c r="AI49" i="12" s="1"/>
  <c r="AE47" i="12"/>
  <c r="AE49" i="12" s="1"/>
  <c r="T47" i="12"/>
  <c r="T49" i="12" s="1"/>
  <c r="AJ47" i="12"/>
  <c r="AJ49" i="12" s="1"/>
  <c r="U47" i="12"/>
  <c r="U49" i="12" s="1"/>
  <c r="W31" i="10"/>
  <c r="W33" i="10" s="1"/>
  <c r="L31" i="10"/>
  <c r="L33" i="10" s="1"/>
  <c r="AB31" i="10"/>
  <c r="AB33" i="10" s="1"/>
  <c r="N31" i="10"/>
  <c r="N33" i="10" s="1"/>
  <c r="AE31" i="10"/>
  <c r="AE33" i="10" s="1"/>
  <c r="M31" i="10"/>
  <c r="M33" i="10" s="1"/>
  <c r="AG20" i="12"/>
  <c r="W21" i="12"/>
  <c r="S65" i="11"/>
  <c r="P65" i="11"/>
  <c r="AB22" i="12"/>
  <c r="K29" i="12"/>
  <c r="H32" i="11"/>
  <c r="L30" i="12"/>
  <c r="X20" i="12"/>
  <c r="Z28" i="12"/>
  <c r="N32" i="11"/>
  <c r="V21" i="12"/>
  <c r="AI20" i="12"/>
  <c r="U32" i="11"/>
  <c r="N34" i="11"/>
  <c r="AD30" i="12"/>
  <c r="AA30" i="12"/>
  <c r="AI29" i="12"/>
  <c r="W20" i="12"/>
  <c r="AJ22" i="12"/>
  <c r="AF20" i="12"/>
  <c r="Z29" i="12"/>
  <c r="AB21" i="12"/>
  <c r="AI21" i="12"/>
  <c r="R28" i="12"/>
  <c r="G21" i="12"/>
  <c r="N20" i="12"/>
  <c r="W65" i="11"/>
  <c r="Y22" i="12"/>
  <c r="U20" i="12"/>
  <c r="AA22" i="12"/>
  <c r="Z21" i="12"/>
  <c r="W32" i="11"/>
  <c r="J33" i="11"/>
  <c r="R34" i="11"/>
  <c r="U65" i="11"/>
  <c r="AC269" i="9"/>
  <c r="AC244" i="9" s="1"/>
  <c r="J21" i="12"/>
  <c r="R22" i="12"/>
  <c r="AJ34" i="11"/>
  <c r="Y34" i="11"/>
  <c r="V33" i="11"/>
  <c r="Q33" i="10"/>
  <c r="H22" i="12"/>
  <c r="W29" i="12"/>
  <c r="Z30" i="12"/>
  <c r="Q21" i="12"/>
  <c r="AA33" i="11"/>
  <c r="AC22" i="12"/>
  <c r="Y20" i="12"/>
  <c r="L22" i="12"/>
  <c r="K21" i="12"/>
  <c r="AB34" i="11"/>
  <c r="Y32" i="11"/>
  <c r="X32" i="11"/>
  <c r="F22" i="12"/>
  <c r="AH20" i="12"/>
  <c r="Z22" i="12"/>
  <c r="F34" i="11"/>
  <c r="AE33" i="11"/>
  <c r="AE21" i="12"/>
  <c r="B22" i="15"/>
  <c r="AH32" i="11"/>
  <c r="Q33" i="11"/>
  <c r="V49" i="12"/>
  <c r="AF65" i="11"/>
  <c r="F65" i="11"/>
  <c r="A341" i="8" a="1"/>
  <c r="A341" i="8" s="1"/>
  <c r="B341" i="8" s="1"/>
  <c r="P269" i="9"/>
  <c r="P244" i="9" s="1"/>
  <c r="AF269" i="9"/>
  <c r="AF244" i="9" s="1"/>
  <c r="O269" i="9"/>
  <c r="O244" i="9" s="1"/>
  <c r="AE269" i="9"/>
  <c r="AE244" i="9" s="1"/>
  <c r="T269" i="9"/>
  <c r="T244" i="9" s="1"/>
  <c r="R269" i="9"/>
  <c r="R244" i="9" s="1"/>
  <c r="AH269" i="9"/>
  <c r="AH244" i="9" s="1"/>
  <c r="B340" i="8"/>
  <c r="AG269" i="9"/>
  <c r="AG244" i="9" s="1"/>
  <c r="N269" i="9"/>
  <c r="N244" i="9" s="1"/>
  <c r="AD269" i="9"/>
  <c r="AD244" i="9" s="1"/>
  <c r="B380" i="8"/>
  <c r="A381" i="8" a="1"/>
  <c r="A381" i="8" s="1"/>
  <c r="B381" i="8" s="1"/>
  <c r="B324" i="8"/>
  <c r="AF32" i="11"/>
  <c r="AG32" i="11"/>
  <c r="H34" i="11"/>
  <c r="G33" i="11"/>
  <c r="A297" i="8" a="1"/>
  <c r="A297" i="8" s="1"/>
  <c r="B297" i="8" s="1"/>
  <c r="AB65" i="11"/>
  <c r="E33" i="6"/>
  <c r="E239" i="4"/>
  <c r="E34" i="6" s="1"/>
  <c r="AI28" i="12"/>
  <c r="AI32" i="11"/>
  <c r="J65" i="11"/>
  <c r="I65" i="11"/>
  <c r="Y65" i="11"/>
  <c r="M269" i="9"/>
  <c r="M244" i="9" s="1"/>
  <c r="Y269" i="9"/>
  <c r="Y244" i="9" s="1"/>
  <c r="AJ269" i="9"/>
  <c r="AJ244" i="9" s="1"/>
  <c r="S269" i="9"/>
  <c r="S244" i="9" s="1"/>
  <c r="AI269" i="9"/>
  <c r="AI244" i="9" s="1"/>
  <c r="AC30" i="12"/>
  <c r="AC34" i="11"/>
  <c r="AB29" i="12"/>
  <c r="AB33" i="11"/>
  <c r="T29" i="12"/>
  <c r="T33" i="11"/>
  <c r="A280" i="8" a="1"/>
  <c r="A280" i="8" s="1"/>
  <c r="L65" i="11"/>
  <c r="T65" i="11"/>
  <c r="AJ65" i="11"/>
  <c r="X269" i="9"/>
  <c r="X244" i="9" s="1"/>
  <c r="V269" i="9"/>
  <c r="V244" i="9" s="1"/>
  <c r="W269" i="9"/>
  <c r="W244" i="9" s="1"/>
  <c r="A223" i="8" a="1"/>
  <c r="A223" i="8" s="1"/>
  <c r="A206" i="8" a="1"/>
  <c r="A206" i="8" s="1"/>
  <c r="A207" i="8" s="1" a="1"/>
  <c r="A207" i="8" s="1"/>
  <c r="B207" i="8" s="1"/>
  <c r="B56" i="19" s="1"/>
  <c r="I269" i="9"/>
  <c r="I244" i="9" s="1"/>
  <c r="Z65" i="11"/>
  <c r="H269" i="9"/>
  <c r="H244" i="9" s="1"/>
  <c r="F269" i="9"/>
  <c r="F244" i="9" s="1"/>
  <c r="G269" i="9"/>
  <c r="G244" i="9" s="1"/>
  <c r="R65" i="11"/>
  <c r="N65" i="11"/>
  <c r="H65" i="11"/>
  <c r="Q269" i="9"/>
  <c r="Q244" i="9" s="1"/>
  <c r="U269" i="9"/>
  <c r="U244" i="9" s="1"/>
  <c r="L269" i="9"/>
  <c r="L244" i="9" s="1"/>
  <c r="AB269" i="9"/>
  <c r="AB244" i="9" s="1"/>
  <c r="J269" i="9"/>
  <c r="J244" i="9" s="1"/>
  <c r="Z269" i="9"/>
  <c r="Z244" i="9" s="1"/>
  <c r="K269" i="9"/>
  <c r="K244" i="9" s="1"/>
  <c r="AA269" i="9"/>
  <c r="AA244" i="9" s="1"/>
  <c r="E170" i="8" l="1"/>
  <c r="E510" i="4"/>
  <c r="E399" i="8"/>
  <c r="E151" i="19" s="1"/>
  <c r="B151" i="19"/>
  <c r="E416" i="8"/>
  <c r="J151" i="19" s="1"/>
  <c r="G151" i="19"/>
  <c r="E381" i="8"/>
  <c r="J131" i="19" s="1"/>
  <c r="G131" i="19"/>
  <c r="E380" i="8"/>
  <c r="J130" i="19" s="1"/>
  <c r="G130" i="19"/>
  <c r="E363" i="8"/>
  <c r="E130" i="19" s="1"/>
  <c r="B130" i="19"/>
  <c r="E340" i="8"/>
  <c r="J105" i="19" s="1"/>
  <c r="G105" i="19"/>
  <c r="E341" i="8"/>
  <c r="J106" i="19" s="1"/>
  <c r="G106" i="19"/>
  <c r="E324" i="8"/>
  <c r="E106" i="19" s="1"/>
  <c r="B106" i="19"/>
  <c r="E297" i="8"/>
  <c r="J77" i="19" s="1"/>
  <c r="G77" i="19"/>
  <c r="E109" i="8"/>
  <c r="J39" i="19" s="1"/>
  <c r="G39" i="19"/>
  <c r="E112" i="8"/>
  <c r="J42" i="19" s="1"/>
  <c r="G42" i="19"/>
  <c r="E117" i="9"/>
  <c r="E132" i="4"/>
  <c r="L33" i="11"/>
  <c r="B117" i="6"/>
  <c r="A118" i="6"/>
  <c r="V103" i="6"/>
  <c r="V105" i="6"/>
  <c r="V104" i="6"/>
  <c r="V102" i="6"/>
  <c r="N103" i="6"/>
  <c r="N105" i="6"/>
  <c r="N104" i="6"/>
  <c r="N102" i="6"/>
  <c r="L102" i="6"/>
  <c r="L104" i="6"/>
  <c r="L103" i="6"/>
  <c r="L105" i="6"/>
  <c r="W102" i="6"/>
  <c r="W104" i="6"/>
  <c r="W103" i="6"/>
  <c r="W105" i="6"/>
  <c r="U103" i="6"/>
  <c r="U105" i="6"/>
  <c r="U102" i="6"/>
  <c r="U104" i="6"/>
  <c r="AI102" i="6"/>
  <c r="AI104" i="6"/>
  <c r="AI103" i="6"/>
  <c r="AI105" i="6"/>
  <c r="Y103" i="6"/>
  <c r="Y105" i="6"/>
  <c r="Y102" i="6"/>
  <c r="Y104" i="6"/>
  <c r="AJ102" i="6"/>
  <c r="AJ104" i="6"/>
  <c r="AJ105" i="6"/>
  <c r="AJ103" i="6"/>
  <c r="O102" i="6"/>
  <c r="O104" i="6"/>
  <c r="O103" i="6"/>
  <c r="O105" i="6"/>
  <c r="AC101" i="6"/>
  <c r="AC103" i="6"/>
  <c r="AC105" i="6"/>
  <c r="AC102" i="6"/>
  <c r="AC104" i="6"/>
  <c r="AH101" i="6"/>
  <c r="AH103" i="6"/>
  <c r="AH105" i="6"/>
  <c r="AH104" i="6"/>
  <c r="AH102" i="6"/>
  <c r="H101" i="6"/>
  <c r="H102" i="6"/>
  <c r="H104" i="6"/>
  <c r="H105" i="6"/>
  <c r="H103" i="6"/>
  <c r="AB102" i="6"/>
  <c r="AB104" i="6"/>
  <c r="AB103" i="6"/>
  <c r="AB105" i="6"/>
  <c r="G102" i="6"/>
  <c r="G104" i="6"/>
  <c r="G103" i="6"/>
  <c r="G105" i="6"/>
  <c r="P102" i="6"/>
  <c r="P104" i="6"/>
  <c r="P103" i="6"/>
  <c r="P105" i="6"/>
  <c r="S102" i="6"/>
  <c r="S104" i="6"/>
  <c r="S103" i="6"/>
  <c r="S105" i="6"/>
  <c r="F105" i="6"/>
  <c r="F104" i="6"/>
  <c r="F103" i="6"/>
  <c r="F102" i="6"/>
  <c r="X100" i="6"/>
  <c r="X102" i="6"/>
  <c r="X104" i="6"/>
  <c r="X105" i="6"/>
  <c r="X103" i="6"/>
  <c r="R101" i="6"/>
  <c r="R103" i="6"/>
  <c r="R105" i="6"/>
  <c r="R104" i="6"/>
  <c r="R102" i="6"/>
  <c r="AA102" i="6"/>
  <c r="AA104" i="6"/>
  <c r="AA103" i="6"/>
  <c r="AA105" i="6"/>
  <c r="Q103" i="6"/>
  <c r="Q105" i="6"/>
  <c r="Q102" i="6"/>
  <c r="Q104" i="6"/>
  <c r="J103" i="6"/>
  <c r="J105" i="6"/>
  <c r="J102" i="6"/>
  <c r="J104" i="6"/>
  <c r="AF102" i="6"/>
  <c r="AF104" i="6"/>
  <c r="AF103" i="6"/>
  <c r="AF105" i="6"/>
  <c r="Z101" i="6"/>
  <c r="Z103" i="6"/>
  <c r="Z105" i="6"/>
  <c r="Z102" i="6"/>
  <c r="Z104" i="6"/>
  <c r="AD101" i="6"/>
  <c r="AD103" i="6"/>
  <c r="AD105" i="6"/>
  <c r="AD104" i="6"/>
  <c r="AD102" i="6"/>
  <c r="K102" i="6"/>
  <c r="K104" i="6"/>
  <c r="K103" i="6"/>
  <c r="K105" i="6"/>
  <c r="AG103" i="6"/>
  <c r="AG105" i="6"/>
  <c r="AG102" i="6"/>
  <c r="AG104" i="6"/>
  <c r="I103" i="6"/>
  <c r="I105" i="6"/>
  <c r="I102" i="6"/>
  <c r="I104" i="6"/>
  <c r="T102" i="6"/>
  <c r="T104" i="6"/>
  <c r="T105" i="6"/>
  <c r="T103" i="6"/>
  <c r="AE102" i="6"/>
  <c r="AE104" i="6"/>
  <c r="AE103" i="6"/>
  <c r="AE105" i="6"/>
  <c r="M100" i="6"/>
  <c r="M103" i="6"/>
  <c r="M105" i="6"/>
  <c r="M102" i="6"/>
  <c r="M104" i="6"/>
  <c r="L50" i="7"/>
  <c r="L57" i="7"/>
  <c r="L243" i="8"/>
  <c r="U50" i="7"/>
  <c r="U57" i="7"/>
  <c r="U243" i="8"/>
  <c r="I50" i="7"/>
  <c r="I57" i="7"/>
  <c r="I243" i="8"/>
  <c r="AH50" i="7"/>
  <c r="AH243" i="8"/>
  <c r="AH57" i="7"/>
  <c r="T50" i="7"/>
  <c r="T57" i="7"/>
  <c r="T243" i="8"/>
  <c r="AE50" i="7"/>
  <c r="AE243" i="8"/>
  <c r="AE57" i="7"/>
  <c r="AF50" i="7"/>
  <c r="AF57" i="7"/>
  <c r="AF243" i="8"/>
  <c r="AJ50" i="7"/>
  <c r="AJ57" i="7"/>
  <c r="AJ243" i="8"/>
  <c r="F50" i="7"/>
  <c r="F243" i="8"/>
  <c r="F57" i="7"/>
  <c r="F248" i="8" s="1"/>
  <c r="X50" i="7"/>
  <c r="X57" i="7"/>
  <c r="X243" i="8"/>
  <c r="Y50" i="7"/>
  <c r="Y57" i="7"/>
  <c r="Y243" i="8"/>
  <c r="R50" i="7"/>
  <c r="R243" i="8"/>
  <c r="R57" i="7"/>
  <c r="H50" i="7"/>
  <c r="H57" i="7"/>
  <c r="H243" i="8"/>
  <c r="AD50" i="7"/>
  <c r="AD57" i="7"/>
  <c r="AD243" i="8"/>
  <c r="AB50" i="7"/>
  <c r="AB57" i="7"/>
  <c r="AB243" i="8"/>
  <c r="O50" i="7"/>
  <c r="O243" i="8"/>
  <c r="O57" i="7"/>
  <c r="J50" i="7"/>
  <c r="J243" i="8"/>
  <c r="J57" i="7"/>
  <c r="P50" i="7"/>
  <c r="P57" i="7"/>
  <c r="P243" i="8"/>
  <c r="E59" i="9"/>
  <c r="E119" i="9" s="1"/>
  <c r="E104" i="9"/>
  <c r="F91" i="9"/>
  <c r="AG91" i="9"/>
  <c r="S91" i="9"/>
  <c r="T91" i="9"/>
  <c r="AH91" i="9"/>
  <c r="AD91" i="9"/>
  <c r="G91" i="9"/>
  <c r="H91" i="9"/>
  <c r="K91" i="9"/>
  <c r="L91" i="9"/>
  <c r="R91" i="9"/>
  <c r="N91" i="9"/>
  <c r="O91" i="9"/>
  <c r="P91" i="9"/>
  <c r="V91" i="9"/>
  <c r="AI91" i="9"/>
  <c r="AJ91" i="9"/>
  <c r="AC91" i="9"/>
  <c r="Q91" i="9"/>
  <c r="W91" i="9"/>
  <c r="X91" i="9"/>
  <c r="AA91" i="9"/>
  <c r="AB91" i="9"/>
  <c r="M91" i="9"/>
  <c r="Y91" i="9"/>
  <c r="AE91" i="9"/>
  <c r="AF91" i="9"/>
  <c r="U91" i="9"/>
  <c r="I91" i="9"/>
  <c r="J91" i="9"/>
  <c r="Z91" i="9"/>
  <c r="S3" i="4"/>
  <c r="R3" i="12"/>
  <c r="R3" i="10"/>
  <c r="R3" i="7"/>
  <c r="R3" i="5"/>
  <c r="R3" i="8"/>
  <c r="R3" i="11"/>
  <c r="R3" i="6"/>
  <c r="R3" i="9"/>
  <c r="E175" i="8"/>
  <c r="I265" i="4"/>
  <c r="J265" i="4" s="1"/>
  <c r="I114" i="6"/>
  <c r="M114" i="6"/>
  <c r="Q114" i="6"/>
  <c r="U114" i="6"/>
  <c r="Y114" i="6"/>
  <c r="AC114" i="6"/>
  <c r="AG114" i="6"/>
  <c r="G114" i="6"/>
  <c r="L114" i="6"/>
  <c r="R114" i="6"/>
  <c r="W114" i="6"/>
  <c r="AB114" i="6"/>
  <c r="AH114" i="6"/>
  <c r="H114" i="6"/>
  <c r="N114" i="6"/>
  <c r="S114" i="6"/>
  <c r="X114" i="6"/>
  <c r="AD114" i="6"/>
  <c r="AI114" i="6"/>
  <c r="J114" i="6"/>
  <c r="O114" i="6"/>
  <c r="T114" i="6"/>
  <c r="Z114" i="6"/>
  <c r="AE114" i="6"/>
  <c r="AJ114" i="6"/>
  <c r="F114" i="6"/>
  <c r="AA114" i="6"/>
  <c r="K114" i="6"/>
  <c r="AF114" i="6"/>
  <c r="P114" i="6"/>
  <c r="V114" i="6"/>
  <c r="A417" i="8" a="1"/>
  <c r="A417" i="8" s="1"/>
  <c r="B417" i="8" s="1"/>
  <c r="U34" i="11"/>
  <c r="AH34" i="11"/>
  <c r="B364" i="8"/>
  <c r="B362" i="8"/>
  <c r="A400" i="8" a="1"/>
  <c r="A400" i="8" s="1"/>
  <c r="B400" i="8" s="1"/>
  <c r="K32" i="11"/>
  <c r="AJ33" i="11"/>
  <c r="AD33" i="11"/>
  <c r="G32" i="11"/>
  <c r="AJ32" i="11"/>
  <c r="AF34" i="11"/>
  <c r="O34" i="11"/>
  <c r="R33" i="11"/>
  <c r="O33" i="11"/>
  <c r="Y33" i="11"/>
  <c r="L34" i="11"/>
  <c r="S32" i="11"/>
  <c r="AG33" i="11"/>
  <c r="M34" i="11"/>
  <c r="I32" i="11"/>
  <c r="I34" i="11"/>
  <c r="W33" i="11"/>
  <c r="B111" i="8"/>
  <c r="A113" i="8" a="1"/>
  <c r="A113" i="8" s="1"/>
  <c r="B113" i="8" s="1"/>
  <c r="AI33" i="11"/>
  <c r="S34" i="11"/>
  <c r="X34" i="11"/>
  <c r="G34" i="11"/>
  <c r="F33" i="11"/>
  <c r="R32" i="11"/>
  <c r="Z34" i="11"/>
  <c r="H33" i="11"/>
  <c r="T34" i="11"/>
  <c r="T32" i="11"/>
  <c r="AA32" i="11"/>
  <c r="K34" i="11"/>
  <c r="Z32" i="11"/>
  <c r="V34" i="11"/>
  <c r="J32" i="11"/>
  <c r="M33" i="11"/>
  <c r="L32" i="11"/>
  <c r="AD32" i="11"/>
  <c r="S33" i="11"/>
  <c r="X33" i="11"/>
  <c r="Z33" i="11"/>
  <c r="AD34" i="11"/>
  <c r="U33" i="11"/>
  <c r="Q32" i="11"/>
  <c r="P34" i="11"/>
  <c r="P32" i="11"/>
  <c r="N33" i="11"/>
  <c r="V32" i="11"/>
  <c r="AE34" i="11"/>
  <c r="I33" i="11"/>
  <c r="W34" i="11"/>
  <c r="AB32" i="11"/>
  <c r="AC33" i="11"/>
  <c r="AA34" i="11"/>
  <c r="K33" i="11"/>
  <c r="A382" i="8" a="1"/>
  <c r="A382" i="8" s="1"/>
  <c r="B382" i="8" s="1"/>
  <c r="B94" i="8"/>
  <c r="B41" i="19" s="1"/>
  <c r="A342" i="8" a="1"/>
  <c r="A342" i="8" s="1"/>
  <c r="B342" i="8" s="1"/>
  <c r="H99" i="6"/>
  <c r="AF231" i="9"/>
  <c r="AF19" i="10" s="1"/>
  <c r="I231" i="9"/>
  <c r="I19" i="10" s="1"/>
  <c r="Z45" i="7"/>
  <c r="A298" i="8" a="1"/>
  <c r="A298" i="8" s="1"/>
  <c r="B298" i="8" s="1"/>
  <c r="L231" i="9"/>
  <c r="R98" i="6"/>
  <c r="T231" i="9"/>
  <c r="T19" i="10" s="1"/>
  <c r="X231" i="9"/>
  <c r="X19" i="10" s="1"/>
  <c r="AH98" i="6"/>
  <c r="AH100" i="6"/>
  <c r="H100" i="6"/>
  <c r="H98" i="6"/>
  <c r="AH231" i="9"/>
  <c r="V45" i="7"/>
  <c r="AD231" i="9"/>
  <c r="AB231" i="9"/>
  <c r="AB19" i="10" s="1"/>
  <c r="P231" i="9"/>
  <c r="P19" i="10" s="1"/>
  <c r="AD99" i="6"/>
  <c r="Z98" i="6"/>
  <c r="R99" i="6"/>
  <c r="X101" i="6"/>
  <c r="O231" i="9"/>
  <c r="N45" i="7"/>
  <c r="AE231" i="9"/>
  <c r="H231" i="9"/>
  <c r="J231" i="9"/>
  <c r="R231" i="9"/>
  <c r="Y231" i="9"/>
  <c r="Y19" i="10" s="1"/>
  <c r="F231" i="9"/>
  <c r="E31" i="15"/>
  <c r="X99" i="6"/>
  <c r="AD98" i="6"/>
  <c r="AD100" i="6"/>
  <c r="Z99" i="6"/>
  <c r="M99" i="6"/>
  <c r="X98" i="6"/>
  <c r="R100" i="6"/>
  <c r="Z100" i="6"/>
  <c r="B96" i="8"/>
  <c r="B95" i="8"/>
  <c r="B42" i="19" s="1"/>
  <c r="B325" i="8"/>
  <c r="AI30" i="12"/>
  <c r="AI34" i="11"/>
  <c r="AC28" i="12"/>
  <c r="AC32" i="11"/>
  <c r="AG30" i="12"/>
  <c r="AG34" i="11"/>
  <c r="U231" i="9"/>
  <c r="U19" i="10" s="1"/>
  <c r="M98" i="6"/>
  <c r="F28" i="12"/>
  <c r="F32" i="11"/>
  <c r="P29" i="12"/>
  <c r="P33" i="11"/>
  <c r="O28" i="12"/>
  <c r="O32" i="11"/>
  <c r="M101" i="6"/>
  <c r="AH99" i="6"/>
  <c r="J30" i="12"/>
  <c r="J34" i="11"/>
  <c r="AF29" i="12"/>
  <c r="AF33" i="11"/>
  <c r="AE28" i="12"/>
  <c r="AE32" i="11"/>
  <c r="AC100" i="6"/>
  <c r="AJ231" i="9"/>
  <c r="M28" i="12"/>
  <c r="M32" i="11"/>
  <c r="Q30" i="12"/>
  <c r="Q34" i="11"/>
  <c r="AH29" i="12"/>
  <c r="AH33" i="11"/>
  <c r="AC99" i="6"/>
  <c r="AC98" i="6"/>
  <c r="V101" i="6"/>
  <c r="V99" i="6"/>
  <c r="V100" i="6"/>
  <c r="V98" i="6"/>
  <c r="N99" i="6"/>
  <c r="N100" i="6"/>
  <c r="N98" i="6"/>
  <c r="N101" i="6"/>
  <c r="Q101" i="6"/>
  <c r="Q98" i="6"/>
  <c r="Q99" i="6"/>
  <c r="Q100" i="6"/>
  <c r="AI45" i="7"/>
  <c r="AI231" i="9"/>
  <c r="AI19" i="10" s="1"/>
  <c r="Q45" i="7"/>
  <c r="Q231" i="9"/>
  <c r="Q19" i="10" s="1"/>
  <c r="B223" i="8"/>
  <c r="A224" i="8" a="1"/>
  <c r="A224" i="8" s="1"/>
  <c r="U101" i="6"/>
  <c r="U98" i="6"/>
  <c r="U99" i="6"/>
  <c r="U100" i="6"/>
  <c r="W45" i="7"/>
  <c r="W231" i="9"/>
  <c r="W19" i="10" s="1"/>
  <c r="B280" i="8"/>
  <c r="AI100" i="6"/>
  <c r="AI101" i="6"/>
  <c r="AI99" i="6"/>
  <c r="AI98" i="6"/>
  <c r="AA45" i="7"/>
  <c r="AA231" i="9"/>
  <c r="AA19" i="10" s="1"/>
  <c r="AA101" i="6"/>
  <c r="AA100" i="6"/>
  <c r="AA99" i="6"/>
  <c r="AA98" i="6"/>
  <c r="AG101" i="6"/>
  <c r="AG98" i="6"/>
  <c r="AG99" i="6"/>
  <c r="AG100" i="6"/>
  <c r="L98" i="6"/>
  <c r="L101" i="6"/>
  <c r="L100" i="6"/>
  <c r="L99" i="6"/>
  <c r="M45" i="7"/>
  <c r="M231" i="9"/>
  <c r="M19" i="10" s="1"/>
  <c r="W100" i="6"/>
  <c r="W101" i="6"/>
  <c r="W99" i="6"/>
  <c r="W98" i="6"/>
  <c r="P101" i="6"/>
  <c r="P98" i="6"/>
  <c r="P100" i="6"/>
  <c r="P99" i="6"/>
  <c r="AG45" i="7"/>
  <c r="AG231" i="9"/>
  <c r="AG19" i="10" s="1"/>
  <c r="S100" i="6"/>
  <c r="S99" i="6"/>
  <c r="S101" i="6"/>
  <c r="S98" i="6"/>
  <c r="I101" i="6"/>
  <c r="I98" i="6"/>
  <c r="I99" i="6"/>
  <c r="I100" i="6"/>
  <c r="T101" i="6"/>
  <c r="T98" i="6"/>
  <c r="T100" i="6"/>
  <c r="T99" i="6"/>
  <c r="N18" i="12"/>
  <c r="K101" i="6"/>
  <c r="K100" i="6"/>
  <c r="K99" i="6"/>
  <c r="K98" i="6"/>
  <c r="AB98" i="6"/>
  <c r="AB101" i="6"/>
  <c r="AB100" i="6"/>
  <c r="AB99" i="6"/>
  <c r="AC45" i="7"/>
  <c r="AC231" i="9"/>
  <c r="AC19" i="10" s="1"/>
  <c r="B206" i="8"/>
  <c r="B55" i="19" s="1"/>
  <c r="A208" i="8" a="1"/>
  <c r="A208" i="8" s="1"/>
  <c r="G100" i="6"/>
  <c r="G101" i="6"/>
  <c r="G99" i="6"/>
  <c r="G98" i="6"/>
  <c r="J99" i="6"/>
  <c r="J101" i="6"/>
  <c r="J100" i="6"/>
  <c r="J98" i="6"/>
  <c r="AF101" i="6"/>
  <c r="AF100" i="6"/>
  <c r="AF98" i="6"/>
  <c r="AF99" i="6"/>
  <c r="A281" i="8" a="1"/>
  <c r="A281" i="8" s="1"/>
  <c r="A282" i="8" s="1" a="1"/>
  <c r="A282" i="8" s="1"/>
  <c r="B282" i="8" s="1"/>
  <c r="Y101" i="6"/>
  <c r="Y98" i="6"/>
  <c r="Y99" i="6"/>
  <c r="Y100" i="6"/>
  <c r="AJ101" i="6"/>
  <c r="AJ100" i="6"/>
  <c r="AJ98" i="6"/>
  <c r="AJ99" i="6"/>
  <c r="AE100" i="6"/>
  <c r="AE101" i="6"/>
  <c r="AE99" i="6"/>
  <c r="AE98" i="6"/>
  <c r="V18" i="12"/>
  <c r="S45" i="7"/>
  <c r="S231" i="9"/>
  <c r="S19" i="10" s="1"/>
  <c r="G45" i="7"/>
  <c r="G231" i="9"/>
  <c r="G19" i="10" s="1"/>
  <c r="K45" i="7"/>
  <c r="K231" i="9"/>
  <c r="K19" i="10" s="1"/>
  <c r="F101" i="6"/>
  <c r="F99" i="6"/>
  <c r="F100" i="6"/>
  <c r="F98" i="6"/>
  <c r="O100" i="6"/>
  <c r="O101" i="6"/>
  <c r="O99" i="6"/>
  <c r="O98" i="6"/>
  <c r="Z18" i="12"/>
  <c r="AG111" i="6" l="1"/>
  <c r="R111" i="6"/>
  <c r="O111" i="6"/>
  <c r="F111" i="6"/>
  <c r="AE111" i="6"/>
  <c r="AJ111" i="6"/>
  <c r="Y111" i="6"/>
  <c r="J111" i="6"/>
  <c r="G111" i="6"/>
  <c r="AB111" i="6"/>
  <c r="K111" i="6"/>
  <c r="P111" i="6"/>
  <c r="W111" i="6"/>
  <c r="L111" i="6"/>
  <c r="U111" i="6"/>
  <c r="N111" i="6"/>
  <c r="V111" i="6"/>
  <c r="AC111" i="6"/>
  <c r="M111" i="6"/>
  <c r="AD111" i="6"/>
  <c r="X111" i="6"/>
  <c r="AH111" i="6"/>
  <c r="H111" i="6"/>
  <c r="AF111" i="6"/>
  <c r="T111" i="6"/>
  <c r="S111" i="6"/>
  <c r="AA111" i="6"/>
  <c r="I111" i="6"/>
  <c r="Q111" i="6"/>
  <c r="Z111" i="6"/>
  <c r="J18" i="12"/>
  <c r="J19" i="10"/>
  <c r="J26" i="12" s="1"/>
  <c r="O18" i="12"/>
  <c r="O19" i="10"/>
  <c r="O26" i="12" s="1"/>
  <c r="AJ18" i="12"/>
  <c r="AJ19" i="10"/>
  <c r="AJ26" i="12" s="1"/>
  <c r="F18" i="12"/>
  <c r="F19" i="10"/>
  <c r="F26" i="12" s="1"/>
  <c r="H18" i="12"/>
  <c r="H19" i="10"/>
  <c r="H26" i="12" s="1"/>
  <c r="AH18" i="12"/>
  <c r="AH19" i="10"/>
  <c r="AH26" i="12" s="1"/>
  <c r="L18" i="12"/>
  <c r="L19" i="10"/>
  <c r="L26" i="12" s="1"/>
  <c r="AE18" i="12"/>
  <c r="AE19" i="10"/>
  <c r="AE26" i="12" s="1"/>
  <c r="R18" i="12"/>
  <c r="R19" i="10"/>
  <c r="R26" i="12" s="1"/>
  <c r="AD18" i="12"/>
  <c r="AD19" i="10"/>
  <c r="AD26" i="12" s="1"/>
  <c r="AI111" i="6"/>
  <c r="E400" i="8"/>
  <c r="E152" i="19" s="1"/>
  <c r="B152" i="19"/>
  <c r="E417" i="8"/>
  <c r="J152" i="19" s="1"/>
  <c r="G152" i="19"/>
  <c r="E382" i="8"/>
  <c r="J132" i="19" s="1"/>
  <c r="G132" i="19"/>
  <c r="E362" i="8"/>
  <c r="E129" i="19" s="1"/>
  <c r="B129" i="19"/>
  <c r="E364" i="8"/>
  <c r="E131" i="19" s="1"/>
  <c r="B131" i="19"/>
  <c r="E342" i="8"/>
  <c r="J107" i="19" s="1"/>
  <c r="G107" i="19"/>
  <c r="E325" i="8"/>
  <c r="E107" i="19" s="1"/>
  <c r="B107" i="19"/>
  <c r="E298" i="8"/>
  <c r="J78" i="19" s="1"/>
  <c r="G78" i="19"/>
  <c r="E282" i="8"/>
  <c r="E79" i="19" s="1"/>
  <c r="B79" i="19"/>
  <c r="E280" i="8"/>
  <c r="E77" i="19" s="1"/>
  <c r="B77" i="19"/>
  <c r="E223" i="8"/>
  <c r="J55" i="19" s="1"/>
  <c r="G55" i="19"/>
  <c r="E113" i="8"/>
  <c r="J43" i="19" s="1"/>
  <c r="G43" i="19"/>
  <c r="E96" i="8"/>
  <c r="E43" i="19" s="1"/>
  <c r="B43" i="19"/>
  <c r="E111" i="8"/>
  <c r="J41" i="19" s="1"/>
  <c r="G41" i="19"/>
  <c r="E164" i="9"/>
  <c r="E205" i="9"/>
  <c r="E204" i="9"/>
  <c r="E163" i="9"/>
  <c r="B118" i="6"/>
  <c r="A119" i="6"/>
  <c r="J248" i="8"/>
  <c r="AB53" i="7"/>
  <c r="AB246" i="8"/>
  <c r="AB247" i="8" s="1"/>
  <c r="Y53" i="7"/>
  <c r="Y246" i="8"/>
  <c r="AJ248" i="8"/>
  <c r="AF53" i="7"/>
  <c r="AF246" i="8"/>
  <c r="AF247" i="8" s="1"/>
  <c r="I53" i="7"/>
  <c r="I246" i="8"/>
  <c r="I247" i="8" s="1"/>
  <c r="P53" i="7"/>
  <c r="P246" i="8"/>
  <c r="P247" i="8" s="1"/>
  <c r="O248" i="8"/>
  <c r="AB248" i="8"/>
  <c r="AD53" i="7"/>
  <c r="AD246" i="8"/>
  <c r="AD247" i="8" s="1"/>
  <c r="R248" i="8"/>
  <c r="Y248" i="8"/>
  <c r="X53" i="7"/>
  <c r="X246" i="8"/>
  <c r="X247" i="8" s="1"/>
  <c r="AF248" i="8"/>
  <c r="AE53" i="7"/>
  <c r="AE246" i="8"/>
  <c r="AE247" i="8" s="1"/>
  <c r="AH248" i="8"/>
  <c r="I248" i="8"/>
  <c r="U53" i="7"/>
  <c r="U246" i="8"/>
  <c r="O53" i="7"/>
  <c r="O246" i="8"/>
  <c r="O247" i="8" s="1"/>
  <c r="H248" i="8"/>
  <c r="R53" i="7"/>
  <c r="R246" i="8"/>
  <c r="AJ53" i="7"/>
  <c r="AJ246" i="8"/>
  <c r="AJ247" i="8" s="1"/>
  <c r="AJ250" i="8" s="1"/>
  <c r="AJ252" i="8" s="1"/>
  <c r="AJ56" i="7" s="1"/>
  <c r="AJ59" i="7" s="1"/>
  <c r="AE248" i="8"/>
  <c r="T248" i="8"/>
  <c r="AH53" i="7"/>
  <c r="AH246" i="8"/>
  <c r="AH247" i="8" s="1"/>
  <c r="L248" i="8"/>
  <c r="P248" i="8"/>
  <c r="J53" i="7"/>
  <c r="J246" i="8"/>
  <c r="J247" i="8" s="1"/>
  <c r="AD248" i="8"/>
  <c r="H53" i="7"/>
  <c r="H246" i="8"/>
  <c r="H247" i="8" s="1"/>
  <c r="X248" i="8"/>
  <c r="T53" i="7"/>
  <c r="T246" i="8"/>
  <c r="T247" i="8" s="1"/>
  <c r="T250" i="8" s="1"/>
  <c r="T252" i="8" s="1"/>
  <c r="T56" i="7" s="1"/>
  <c r="T59" i="7" s="1"/>
  <c r="U248" i="8"/>
  <c r="L53" i="7"/>
  <c r="L246" i="8"/>
  <c r="L247" i="8" s="1"/>
  <c r="L250" i="8" s="1"/>
  <c r="L252" i="8" s="1"/>
  <c r="L56" i="7" s="1"/>
  <c r="L59" i="7" s="1"/>
  <c r="M50" i="7"/>
  <c r="M57" i="7"/>
  <c r="M243" i="8"/>
  <c r="V50" i="7"/>
  <c r="V57" i="7"/>
  <c r="V243" i="8"/>
  <c r="AG50" i="7"/>
  <c r="AG57" i="7"/>
  <c r="AG243" i="8"/>
  <c r="G50" i="7"/>
  <c r="G243" i="8"/>
  <c r="G57" i="7"/>
  <c r="AI50" i="7"/>
  <c r="AI243" i="8"/>
  <c r="AI57" i="7"/>
  <c r="N50" i="7"/>
  <c r="N57" i="7"/>
  <c r="N243" i="8"/>
  <c r="K50" i="7"/>
  <c r="K243" i="8"/>
  <c r="K57" i="7"/>
  <c r="S50" i="7"/>
  <c r="S243" i="8"/>
  <c r="S57" i="7"/>
  <c r="W50" i="7"/>
  <c r="W243" i="8"/>
  <c r="W57" i="7"/>
  <c r="Q50" i="7"/>
  <c r="Q57" i="7"/>
  <c r="Q243" i="8"/>
  <c r="Z50" i="7"/>
  <c r="Z243" i="8"/>
  <c r="Z57" i="7"/>
  <c r="AC50" i="7"/>
  <c r="AC57" i="7"/>
  <c r="AC243" i="8"/>
  <c r="AA50" i="7"/>
  <c r="AA243" i="8"/>
  <c r="AA57" i="7"/>
  <c r="F53" i="7"/>
  <c r="F246" i="8"/>
  <c r="AD115" i="6"/>
  <c r="P115" i="6"/>
  <c r="F115" i="6"/>
  <c r="T115" i="6"/>
  <c r="H115" i="6"/>
  <c r="M115" i="6"/>
  <c r="V115" i="6"/>
  <c r="AA115" i="6"/>
  <c r="Z115" i="6"/>
  <c r="AI115" i="6"/>
  <c r="W115" i="6"/>
  <c r="AG115" i="6"/>
  <c r="Q115" i="6"/>
  <c r="AF115" i="6"/>
  <c r="AJ115" i="6"/>
  <c r="X115" i="6"/>
  <c r="AH115" i="6"/>
  <c r="L115" i="6"/>
  <c r="Y115" i="6"/>
  <c r="K115" i="6"/>
  <c r="AB115" i="6"/>
  <c r="G115" i="6"/>
  <c r="S3" i="11"/>
  <c r="T3" i="4"/>
  <c r="S3" i="12"/>
  <c r="S3" i="6"/>
  <c r="S3" i="8"/>
  <c r="S3" i="9"/>
  <c r="S3" i="10"/>
  <c r="S3" i="5"/>
  <c r="S3" i="7"/>
  <c r="I115" i="6"/>
  <c r="S115" i="6"/>
  <c r="R115" i="6"/>
  <c r="AC115" i="6"/>
  <c r="AE115" i="6"/>
  <c r="U115" i="6"/>
  <c r="I266" i="4"/>
  <c r="J266" i="4" s="1"/>
  <c r="N115" i="6"/>
  <c r="O115" i="6"/>
  <c r="J115" i="6"/>
  <c r="A418" i="8" a="1"/>
  <c r="A418" i="8" s="1"/>
  <c r="B418" i="8" s="1"/>
  <c r="A401" i="8" a="1"/>
  <c r="A401" i="8" s="1"/>
  <c r="B401" i="8" s="1"/>
  <c r="B365" i="8"/>
  <c r="A114" i="8" a="1"/>
  <c r="A114" i="8" s="1"/>
  <c r="B114" i="8" s="1"/>
  <c r="A383" i="8" a="1"/>
  <c r="A383" i="8" s="1"/>
  <c r="B383" i="8" s="1"/>
  <c r="AF18" i="12"/>
  <c r="A343" i="8" a="1"/>
  <c r="A343" i="8" s="1"/>
  <c r="B343" i="8" s="1"/>
  <c r="I18" i="12"/>
  <c r="T18" i="12"/>
  <c r="A299" i="8" a="1"/>
  <c r="A299" i="8" s="1"/>
  <c r="B299" i="8" s="1"/>
  <c r="X18" i="12"/>
  <c r="AB18" i="12"/>
  <c r="P18" i="12"/>
  <c r="Y18" i="12"/>
  <c r="U18" i="12"/>
  <c r="B326" i="8"/>
  <c r="P26" i="12"/>
  <c r="P30" i="11"/>
  <c r="X26" i="12"/>
  <c r="X30" i="11"/>
  <c r="A209" i="8" a="1"/>
  <c r="A209" i="8" s="1"/>
  <c r="B209" i="8" s="1"/>
  <c r="T26" i="12"/>
  <c r="T30" i="11"/>
  <c r="W18" i="12"/>
  <c r="S18" i="12"/>
  <c r="AG18" i="12"/>
  <c r="AA18" i="12"/>
  <c r="Q18" i="12"/>
  <c r="G18" i="12"/>
  <c r="B208" i="8"/>
  <c r="B57" i="19" s="1"/>
  <c r="AC18" i="12"/>
  <c r="AB26" i="12"/>
  <c r="AB30" i="11"/>
  <c r="M18" i="12"/>
  <c r="I26" i="12"/>
  <c r="I30" i="11"/>
  <c r="B281" i="8"/>
  <c r="A283" i="8" a="1"/>
  <c r="A283" i="8" s="1"/>
  <c r="B283" i="8" s="1"/>
  <c r="Z26" i="12"/>
  <c r="Z30" i="11"/>
  <c r="K18" i="12"/>
  <c r="V26" i="12"/>
  <c r="V30" i="11"/>
  <c r="AF26" i="12"/>
  <c r="AF30" i="11"/>
  <c r="N26" i="12"/>
  <c r="N30" i="11"/>
  <c r="U26" i="12"/>
  <c r="U30" i="11"/>
  <c r="Y26" i="12"/>
  <c r="Y30" i="11"/>
  <c r="B224" i="8"/>
  <c r="A225" i="8" a="1"/>
  <c r="A225" i="8" s="1"/>
  <c r="AI18" i="12"/>
  <c r="E401" i="8" l="1"/>
  <c r="E153" i="19" s="1"/>
  <c r="B153" i="19"/>
  <c r="E418" i="8"/>
  <c r="J153" i="19" s="1"/>
  <c r="G153" i="19"/>
  <c r="E383" i="8"/>
  <c r="G133" i="19"/>
  <c r="E365" i="8"/>
  <c r="E132" i="19" s="1"/>
  <c r="B132" i="19"/>
  <c r="E343" i="8"/>
  <c r="J108" i="19" s="1"/>
  <c r="G108" i="19"/>
  <c r="E326" i="8"/>
  <c r="E108" i="19" s="1"/>
  <c r="B108" i="19"/>
  <c r="E283" i="8"/>
  <c r="E80" i="19" s="1"/>
  <c r="B80" i="19"/>
  <c r="E299" i="8"/>
  <c r="J79" i="19" s="1"/>
  <c r="G79" i="19"/>
  <c r="E281" i="8"/>
  <c r="E78" i="19" s="1"/>
  <c r="B78" i="19"/>
  <c r="E224" i="8"/>
  <c r="J56" i="19" s="1"/>
  <c r="G56" i="19"/>
  <c r="E209" i="8"/>
  <c r="E58" i="19" s="1"/>
  <c r="B58" i="19"/>
  <c r="E114" i="8"/>
  <c r="J44" i="19" s="1"/>
  <c r="G44" i="19"/>
  <c r="O250" i="8"/>
  <c r="O252" i="8" s="1"/>
  <c r="O56" i="7" s="1"/>
  <c r="O59" i="7" s="1"/>
  <c r="AF250" i="8"/>
  <c r="AF252" i="8" s="1"/>
  <c r="AF56" i="7" s="1"/>
  <c r="AF59" i="7" s="1"/>
  <c r="AE116" i="6"/>
  <c r="Q116" i="6"/>
  <c r="K116" i="6"/>
  <c r="AG116" i="6"/>
  <c r="AA116" i="6"/>
  <c r="W116" i="6"/>
  <c r="AB116" i="6"/>
  <c r="N116" i="6"/>
  <c r="G116" i="6"/>
  <c r="X116" i="6"/>
  <c r="T116" i="6"/>
  <c r="R116" i="6"/>
  <c r="Y116" i="6"/>
  <c r="AJ116" i="6"/>
  <c r="V116" i="6"/>
  <c r="F116" i="6"/>
  <c r="B119" i="6"/>
  <c r="A120" i="6"/>
  <c r="L116" i="6"/>
  <c r="AF116" i="6"/>
  <c r="AI116" i="6"/>
  <c r="M116" i="6"/>
  <c r="P116" i="6"/>
  <c r="O116" i="6"/>
  <c r="AH116" i="6"/>
  <c r="Z116" i="6"/>
  <c r="H116" i="6"/>
  <c r="AD116" i="6"/>
  <c r="AD117" i="6" s="1"/>
  <c r="H250" i="8"/>
  <c r="H252" i="8" s="1"/>
  <c r="H56" i="7" s="1"/>
  <c r="H59" i="7" s="1"/>
  <c r="AH250" i="8"/>
  <c r="AH252" i="8" s="1"/>
  <c r="AH56" i="7" s="1"/>
  <c r="AH59" i="7" s="1"/>
  <c r="E377" i="4"/>
  <c r="E279" i="8" s="1"/>
  <c r="E76" i="19" s="1"/>
  <c r="AC53" i="7"/>
  <c r="AC246" i="8"/>
  <c r="AC247" i="8" s="1"/>
  <c r="S53" i="7"/>
  <c r="S246" i="8"/>
  <c r="S247" i="8" s="1"/>
  <c r="N53" i="7"/>
  <c r="N246" i="8"/>
  <c r="G248" i="8"/>
  <c r="AG248" i="8"/>
  <c r="V53" i="7"/>
  <c r="V246" i="8"/>
  <c r="V247" i="8" s="1"/>
  <c r="J250" i="8"/>
  <c r="J252" i="8" s="1"/>
  <c r="J56" i="7" s="1"/>
  <c r="J59" i="7" s="1"/>
  <c r="U247" i="8"/>
  <c r="U250" i="8" s="1"/>
  <c r="U252" i="8" s="1"/>
  <c r="U56" i="7" s="1"/>
  <c r="U59" i="7" s="1"/>
  <c r="AD250" i="8"/>
  <c r="AD252" i="8" s="1"/>
  <c r="AD56" i="7" s="1"/>
  <c r="AD59" i="7" s="1"/>
  <c r="I250" i="8"/>
  <c r="I252" i="8" s="1"/>
  <c r="I56" i="7" s="1"/>
  <c r="I59" i="7" s="1"/>
  <c r="AB250" i="8"/>
  <c r="AB252" i="8" s="1"/>
  <c r="AB56" i="7" s="1"/>
  <c r="AB59" i="7" s="1"/>
  <c r="AA53" i="7"/>
  <c r="AA246" i="8"/>
  <c r="AA247" i="8" s="1"/>
  <c r="Z248" i="8"/>
  <c r="Q248" i="8"/>
  <c r="W53" i="7"/>
  <c r="W246" i="8"/>
  <c r="W247" i="8" s="1"/>
  <c r="K248" i="8"/>
  <c r="AI248" i="8"/>
  <c r="AG53" i="7"/>
  <c r="AG246" i="8"/>
  <c r="AG247" i="8" s="1"/>
  <c r="Q53" i="7"/>
  <c r="Q246" i="8"/>
  <c r="S248" i="8"/>
  <c r="G53" i="7"/>
  <c r="G246" i="8"/>
  <c r="G247" i="8" s="1"/>
  <c r="M248" i="8"/>
  <c r="R247" i="8"/>
  <c r="R250" i="8" s="1"/>
  <c r="R252" i="8" s="1"/>
  <c r="R56" i="7" s="1"/>
  <c r="R59" i="7" s="1"/>
  <c r="AE250" i="8"/>
  <c r="AE252" i="8" s="1"/>
  <c r="AE56" i="7" s="1"/>
  <c r="AE59" i="7" s="1"/>
  <c r="X250" i="8"/>
  <c r="X252" i="8" s="1"/>
  <c r="X56" i="7" s="1"/>
  <c r="X59" i="7" s="1"/>
  <c r="P250" i="8"/>
  <c r="P252" i="8" s="1"/>
  <c r="P56" i="7" s="1"/>
  <c r="P59" i="7" s="1"/>
  <c r="Y247" i="8"/>
  <c r="Y250" i="8" s="1"/>
  <c r="Y252" i="8" s="1"/>
  <c r="Y56" i="7" s="1"/>
  <c r="Y59" i="7" s="1"/>
  <c r="AA248" i="8"/>
  <c r="AC248" i="8"/>
  <c r="Z53" i="7"/>
  <c r="Z246" i="8"/>
  <c r="W248" i="8"/>
  <c r="K53" i="7"/>
  <c r="K246" i="8"/>
  <c r="K247" i="8" s="1"/>
  <c r="N248" i="8"/>
  <c r="AI53" i="7"/>
  <c r="AI246" i="8"/>
  <c r="AI247" i="8" s="1"/>
  <c r="V248" i="8"/>
  <c r="M53" i="7"/>
  <c r="M246" i="8"/>
  <c r="M247" i="8" s="1"/>
  <c r="F247" i="8"/>
  <c r="AC116" i="6"/>
  <c r="T3" i="11"/>
  <c r="T3" i="9"/>
  <c r="U3" i="4"/>
  <c r="T3" i="8"/>
  <c r="T3" i="7"/>
  <c r="T3" i="12"/>
  <c r="T3" i="5"/>
  <c r="T3" i="10"/>
  <c r="T3" i="6"/>
  <c r="I267" i="4"/>
  <c r="J267" i="4" s="1"/>
  <c r="I116" i="6"/>
  <c r="U116" i="6"/>
  <c r="J116" i="6"/>
  <c r="S116" i="6"/>
  <c r="A419" i="8" a="1"/>
  <c r="A419" i="8" s="1"/>
  <c r="B419" i="8" s="1"/>
  <c r="B366" i="8"/>
  <c r="A402" i="8" a="1"/>
  <c r="A402" i="8" s="1"/>
  <c r="B402" i="8" s="1"/>
  <c r="R30" i="11"/>
  <c r="J30" i="11"/>
  <c r="A115" i="8" a="1"/>
  <c r="A115" i="8" s="1"/>
  <c r="B115" i="8" s="1"/>
  <c r="AD30" i="11"/>
  <c r="O30" i="11"/>
  <c r="L30" i="11"/>
  <c r="F30" i="11"/>
  <c r="AE30" i="11"/>
  <c r="AH30" i="11"/>
  <c r="AJ30" i="11"/>
  <c r="H30" i="11"/>
  <c r="A344" i="8" a="1"/>
  <c r="A344" i="8" s="1"/>
  <c r="B344" i="8" s="1"/>
  <c r="A300" i="8" a="1"/>
  <c r="A300" i="8" s="1"/>
  <c r="B300" i="8" s="1"/>
  <c r="B98" i="8"/>
  <c r="B97" i="8"/>
  <c r="B327" i="8"/>
  <c r="A284" i="8" a="1"/>
  <c r="A284" i="8" s="1"/>
  <c r="B284" i="8" s="1"/>
  <c r="B225" i="8"/>
  <c r="G26" i="12"/>
  <c r="G30" i="11"/>
  <c r="AG26" i="12"/>
  <c r="AG30" i="11"/>
  <c r="Q26" i="12"/>
  <c r="Q30" i="11"/>
  <c r="AA26" i="12"/>
  <c r="AA30" i="11"/>
  <c r="A210" i="8" a="1"/>
  <c r="A210" i="8" s="1"/>
  <c r="AI26" i="12"/>
  <c r="AI30" i="11"/>
  <c r="AC26" i="12"/>
  <c r="AC30" i="11"/>
  <c r="S26" i="12"/>
  <c r="S30" i="11"/>
  <c r="W26" i="12"/>
  <c r="W30" i="11"/>
  <c r="A226" i="8" a="1"/>
  <c r="A226" i="8" s="1"/>
  <c r="A227" i="8" s="1" a="1"/>
  <c r="A227" i="8" s="1"/>
  <c r="M26" i="12"/>
  <c r="M30" i="11"/>
  <c r="K26" i="12"/>
  <c r="K30" i="11"/>
  <c r="E402" i="8" l="1"/>
  <c r="E154" i="19" s="1"/>
  <c r="B154" i="19"/>
  <c r="E419" i="8"/>
  <c r="J154" i="19" s="1"/>
  <c r="G154" i="19"/>
  <c r="E368" i="8"/>
  <c r="I8" i="19" s="1"/>
  <c r="J133" i="19"/>
  <c r="J118" i="19" s="1"/>
  <c r="E366" i="8"/>
  <c r="E133" i="19" s="1"/>
  <c r="B133" i="19"/>
  <c r="E327" i="8"/>
  <c r="E109" i="19" s="1"/>
  <c r="B109" i="19"/>
  <c r="E344" i="8"/>
  <c r="J109" i="19" s="1"/>
  <c r="G109" i="19"/>
  <c r="E300" i="8"/>
  <c r="J80" i="19" s="1"/>
  <c r="G80" i="19"/>
  <c r="E284" i="8"/>
  <c r="E81" i="19" s="1"/>
  <c r="B81" i="19"/>
  <c r="E225" i="8"/>
  <c r="J57" i="19" s="1"/>
  <c r="G57" i="19"/>
  <c r="E97" i="8"/>
  <c r="E44" i="19" s="1"/>
  <c r="B44" i="19"/>
  <c r="E115" i="8"/>
  <c r="G45" i="19"/>
  <c r="E98" i="8"/>
  <c r="E45" i="19" s="1"/>
  <c r="B45" i="19"/>
  <c r="AF117" i="6"/>
  <c r="AA117" i="6"/>
  <c r="AA118" i="6" s="1"/>
  <c r="AA119" i="6" s="1"/>
  <c r="P117" i="6"/>
  <c r="P118" i="6" s="1"/>
  <c r="AB117" i="6"/>
  <c r="G117" i="6"/>
  <c r="Q117" i="6"/>
  <c r="N117" i="6"/>
  <c r="O117" i="6"/>
  <c r="R117" i="6"/>
  <c r="F117" i="6"/>
  <c r="V117" i="6"/>
  <c r="T117" i="6"/>
  <c r="W117" i="6"/>
  <c r="AG117" i="6"/>
  <c r="AH117" i="6"/>
  <c r="AJ117" i="6"/>
  <c r="X117" i="6"/>
  <c r="AI117" i="6"/>
  <c r="Y117" i="6"/>
  <c r="K117" i="6"/>
  <c r="AE117" i="6"/>
  <c r="AC117" i="6"/>
  <c r="AD118" i="6"/>
  <c r="J117" i="6"/>
  <c r="I117" i="6"/>
  <c r="M117" i="6"/>
  <c r="L117" i="6"/>
  <c r="B120" i="6"/>
  <c r="A121" i="6"/>
  <c r="U117" i="6"/>
  <c r="H117" i="6"/>
  <c r="Z117" i="6"/>
  <c r="K250" i="8"/>
  <c r="K252" i="8" s="1"/>
  <c r="K56" i="7" s="1"/>
  <c r="K59" i="7" s="1"/>
  <c r="M250" i="8"/>
  <c r="M252" i="8" s="1"/>
  <c r="M56" i="7" s="1"/>
  <c r="M59" i="7" s="1"/>
  <c r="W250" i="8"/>
  <c r="W252" i="8" s="1"/>
  <c r="W56" i="7" s="1"/>
  <c r="W59" i="7" s="1"/>
  <c r="G250" i="8"/>
  <c r="G252" i="8" s="1"/>
  <c r="G56" i="7" s="1"/>
  <c r="G59" i="7" s="1"/>
  <c r="V250" i="8"/>
  <c r="V252" i="8" s="1"/>
  <c r="V56" i="7" s="1"/>
  <c r="V59" i="7" s="1"/>
  <c r="AC250" i="8"/>
  <c r="AC252" i="8" s="1"/>
  <c r="AC56" i="7" s="1"/>
  <c r="AC59" i="7" s="1"/>
  <c r="AG250" i="8"/>
  <c r="AG252" i="8" s="1"/>
  <c r="AG56" i="7" s="1"/>
  <c r="AG59" i="7" s="1"/>
  <c r="AA250" i="8"/>
  <c r="AA252" i="8" s="1"/>
  <c r="AA56" i="7" s="1"/>
  <c r="AA59" i="7" s="1"/>
  <c r="S250" i="8"/>
  <c r="S252" i="8" s="1"/>
  <c r="S56" i="7" s="1"/>
  <c r="S59" i="7" s="1"/>
  <c r="F250" i="8"/>
  <c r="F252" i="8" s="1"/>
  <c r="Q247" i="8"/>
  <c r="Q250" i="8" s="1"/>
  <c r="Q252" i="8" s="1"/>
  <c r="Q56" i="7" s="1"/>
  <c r="Q59" i="7" s="1"/>
  <c r="N247" i="8"/>
  <c r="N250" i="8" s="1"/>
  <c r="N252" i="8" s="1"/>
  <c r="N56" i="7" s="1"/>
  <c r="N59" i="7" s="1"/>
  <c r="AI250" i="8"/>
  <c r="AI252" i="8" s="1"/>
  <c r="AI56" i="7" s="1"/>
  <c r="AI59" i="7" s="1"/>
  <c r="Z247" i="8"/>
  <c r="Z250" i="8" s="1"/>
  <c r="Z252" i="8" s="1"/>
  <c r="Z56" i="7" s="1"/>
  <c r="Z59" i="7" s="1"/>
  <c r="U3" i="5"/>
  <c r="U3" i="12"/>
  <c r="U3" i="11"/>
  <c r="U3" i="7"/>
  <c r="U3" i="6"/>
  <c r="V3" i="4"/>
  <c r="U3" i="9"/>
  <c r="U3" i="10"/>
  <c r="U3" i="8"/>
  <c r="S117" i="6"/>
  <c r="I268" i="4"/>
  <c r="A420" i="8" a="1"/>
  <c r="A420" i="8" s="1"/>
  <c r="B420" i="8" s="1"/>
  <c r="A403" i="8" a="1"/>
  <c r="A403" i="8" s="1"/>
  <c r="B403" i="8" s="1"/>
  <c r="A301" i="8" a="1"/>
  <c r="A301" i="8" s="1"/>
  <c r="A302" i="8" s="1" a="1"/>
  <c r="A302" i="8" s="1"/>
  <c r="B302" i="8" s="1"/>
  <c r="A345" i="8" a="1"/>
  <c r="A345" i="8" s="1"/>
  <c r="B328" i="8"/>
  <c r="B329" i="8"/>
  <c r="A285" i="8" a="1"/>
  <c r="A285" i="8" s="1"/>
  <c r="B285" i="8" s="1"/>
  <c r="B227" i="8"/>
  <c r="B226" i="8"/>
  <c r="B210" i="8"/>
  <c r="A211" i="8" a="1"/>
  <c r="A211" i="8" s="1"/>
  <c r="B211" i="8" s="1"/>
  <c r="A228" i="8" a="1"/>
  <c r="A228" i="8" s="1"/>
  <c r="B228" i="8" s="1"/>
  <c r="E420" i="8" l="1"/>
  <c r="G155" i="19"/>
  <c r="E403" i="8"/>
  <c r="B155" i="19"/>
  <c r="E329" i="8"/>
  <c r="E111" i="19" s="1"/>
  <c r="B111" i="19"/>
  <c r="E328" i="8"/>
  <c r="E110" i="19" s="1"/>
  <c r="B110" i="19"/>
  <c r="E285" i="8"/>
  <c r="E82" i="19" s="1"/>
  <c r="B82" i="19"/>
  <c r="E302" i="8"/>
  <c r="J82" i="19" s="1"/>
  <c r="G82" i="19"/>
  <c r="E228" i="8"/>
  <c r="J60" i="19" s="1"/>
  <c r="G60" i="19"/>
  <c r="E227" i="8"/>
  <c r="J59" i="19" s="1"/>
  <c r="G59" i="19"/>
  <c r="E210" i="8"/>
  <c r="E59" i="19" s="1"/>
  <c r="B59" i="19"/>
  <c r="E226" i="8"/>
  <c r="J58" i="19" s="1"/>
  <c r="G58" i="19"/>
  <c r="E211" i="8"/>
  <c r="E60" i="19" s="1"/>
  <c r="B60" i="19"/>
  <c r="E100" i="8"/>
  <c r="E8" i="19" s="1"/>
  <c r="J45" i="19"/>
  <c r="J30" i="19" s="1"/>
  <c r="AF118" i="6"/>
  <c r="AF119" i="6" s="1"/>
  <c r="AB118" i="6"/>
  <c r="AB119" i="6" s="1"/>
  <c r="AB120" i="6" s="1"/>
  <c r="Q118" i="6"/>
  <c r="Q119" i="6" s="1"/>
  <c r="G118" i="6"/>
  <c r="O118" i="6"/>
  <c r="O119" i="6" s="1"/>
  <c r="N118" i="6"/>
  <c r="N119" i="6" s="1"/>
  <c r="X118" i="6"/>
  <c r="X119" i="6" s="1"/>
  <c r="AI118" i="6"/>
  <c r="AI119" i="6" s="1"/>
  <c r="AJ118" i="6"/>
  <c r="AJ119" i="6" s="1"/>
  <c r="L118" i="6"/>
  <c r="L119" i="6" s="1"/>
  <c r="L120" i="6" s="1"/>
  <c r="AC118" i="6"/>
  <c r="M118" i="6"/>
  <c r="J118" i="6"/>
  <c r="J119" i="6" s="1"/>
  <c r="Y118" i="6"/>
  <c r="V118" i="6"/>
  <c r="V119" i="6" s="1"/>
  <c r="AD119" i="6"/>
  <c r="AD120" i="6" s="1"/>
  <c r="AE118" i="6"/>
  <c r="AH118" i="6"/>
  <c r="AG118" i="6"/>
  <c r="F118" i="6"/>
  <c r="T118" i="6"/>
  <c r="T119" i="6" s="1"/>
  <c r="I118" i="6"/>
  <c r="I119" i="6" s="1"/>
  <c r="K118" i="6"/>
  <c r="P119" i="6"/>
  <c r="W118" i="6"/>
  <c r="R118" i="6"/>
  <c r="B121" i="6"/>
  <c r="A122" i="6"/>
  <c r="H118" i="6"/>
  <c r="U118" i="6"/>
  <c r="Z118" i="6"/>
  <c r="I269" i="4"/>
  <c r="J268" i="4"/>
  <c r="E356" i="4"/>
  <c r="F56" i="7"/>
  <c r="E354" i="4"/>
  <c r="B355" i="4" s="1"/>
  <c r="S118" i="6"/>
  <c r="AA120" i="6"/>
  <c r="W3" i="4"/>
  <c r="V3" i="12"/>
  <c r="V3" i="10"/>
  <c r="V3" i="7"/>
  <c r="V3" i="6"/>
  <c r="V3" i="11"/>
  <c r="V3" i="9"/>
  <c r="V3" i="5"/>
  <c r="V3" i="8"/>
  <c r="B301" i="8"/>
  <c r="A303" i="8" a="1"/>
  <c r="A303" i="8" s="1"/>
  <c r="B303" i="8" s="1"/>
  <c r="B345" i="8"/>
  <c r="A346" i="8" a="1"/>
  <c r="A346" i="8" s="1"/>
  <c r="B346" i="8" s="1"/>
  <c r="A286" i="8" a="1"/>
  <c r="A286" i="8" s="1"/>
  <c r="A287" i="8" s="1" a="1"/>
  <c r="A287" i="8" s="1"/>
  <c r="A212" i="8" a="1"/>
  <c r="A212" i="8" s="1"/>
  <c r="B212" i="8" s="1"/>
  <c r="A229" i="8" a="1"/>
  <c r="A229" i="8" s="1"/>
  <c r="E314" i="8" l="1"/>
  <c r="H7" i="19" s="1"/>
  <c r="E388" i="8"/>
  <c r="J7" i="19" s="1"/>
  <c r="E155" i="19"/>
  <c r="E140" i="19" s="1"/>
  <c r="E405" i="8"/>
  <c r="J8" i="19" s="1"/>
  <c r="J155" i="19"/>
  <c r="J140" i="19" s="1"/>
  <c r="E96" i="19"/>
  <c r="E346" i="8"/>
  <c r="J111" i="19" s="1"/>
  <c r="G111" i="19"/>
  <c r="E345" i="8"/>
  <c r="J110" i="19" s="1"/>
  <c r="G110" i="19"/>
  <c r="E303" i="8"/>
  <c r="J83" i="19" s="1"/>
  <c r="G83" i="19"/>
  <c r="E301" i="8"/>
  <c r="J81" i="19" s="1"/>
  <c r="G81" i="19"/>
  <c r="E212" i="8"/>
  <c r="E61" i="19" s="1"/>
  <c r="B61" i="19"/>
  <c r="AF120" i="6"/>
  <c r="AJ120" i="6"/>
  <c r="AJ121" i="6" s="1"/>
  <c r="N120" i="6"/>
  <c r="N121" i="6" s="1"/>
  <c r="O120" i="6"/>
  <c r="O121" i="6" s="1"/>
  <c r="G119" i="6"/>
  <c r="AI120" i="6"/>
  <c r="AI121" i="6" s="1"/>
  <c r="U119" i="6"/>
  <c r="X120" i="6"/>
  <c r="I120" i="6"/>
  <c r="I121" i="6" s="1"/>
  <c r="R119" i="6"/>
  <c r="K119" i="6"/>
  <c r="Y119" i="6"/>
  <c r="AC119" i="6"/>
  <c r="AG119" i="6"/>
  <c r="AG120" i="6" s="1"/>
  <c r="AG121" i="6" s="1"/>
  <c r="AH119" i="6"/>
  <c r="AH120" i="6" s="1"/>
  <c r="AE119" i="6"/>
  <c r="AE120" i="6" s="1"/>
  <c r="P120" i="6"/>
  <c r="P121" i="6" s="1"/>
  <c r="M119" i="6"/>
  <c r="Q120" i="6"/>
  <c r="Q121" i="6" s="1"/>
  <c r="W119" i="6"/>
  <c r="F119" i="6"/>
  <c r="T120" i="6"/>
  <c r="AD121" i="6"/>
  <c r="H119" i="6"/>
  <c r="L121" i="6"/>
  <c r="V120" i="6"/>
  <c r="V121" i="6" s="1"/>
  <c r="AB121" i="6"/>
  <c r="Z119" i="6"/>
  <c r="A123" i="6"/>
  <c r="B122" i="6"/>
  <c r="I270" i="4"/>
  <c r="J269" i="4"/>
  <c r="E376" i="4"/>
  <c r="E278" i="8" s="1"/>
  <c r="E75" i="19" s="1"/>
  <c r="F59" i="7"/>
  <c r="S119" i="6"/>
  <c r="AA121" i="6"/>
  <c r="J120" i="6"/>
  <c r="W3" i="11"/>
  <c r="X3" i="4"/>
  <c r="W3" i="12"/>
  <c r="W3" i="6"/>
  <c r="W3" i="8"/>
  <c r="W3" i="7"/>
  <c r="W3" i="10"/>
  <c r="W3" i="5"/>
  <c r="W3" i="9"/>
  <c r="A304" i="8" a="1"/>
  <c r="A304" i="8" s="1"/>
  <c r="B304" i="8" s="1"/>
  <c r="B286" i="8"/>
  <c r="A213" i="8" a="1"/>
  <c r="A213" i="8" s="1"/>
  <c r="B213" i="8" s="1"/>
  <c r="B229" i="8"/>
  <c r="A230" i="8" a="1"/>
  <c r="A230" i="8" s="1"/>
  <c r="B287" i="8"/>
  <c r="A288" i="8" a="1"/>
  <c r="A288" i="8" s="1"/>
  <c r="J96" i="19" l="1"/>
  <c r="E331" i="8"/>
  <c r="H8" i="19" s="1"/>
  <c r="E304" i="8"/>
  <c r="J84" i="19" s="1"/>
  <c r="G84" i="19"/>
  <c r="E287" i="8"/>
  <c r="E84" i="19" s="1"/>
  <c r="B84" i="19"/>
  <c r="E286" i="8"/>
  <c r="E83" i="19" s="1"/>
  <c r="B83" i="19"/>
  <c r="E213" i="8"/>
  <c r="E62" i="19" s="1"/>
  <c r="B62" i="19"/>
  <c r="E229" i="8"/>
  <c r="J61" i="19" s="1"/>
  <c r="G61" i="19"/>
  <c r="AF121" i="6"/>
  <c r="AF122" i="6" s="1"/>
  <c r="X121" i="6"/>
  <c r="X122" i="6" s="1"/>
  <c r="G120" i="6"/>
  <c r="G121" i="6" s="1"/>
  <c r="U120" i="6"/>
  <c r="T121" i="6"/>
  <c r="R120" i="6"/>
  <c r="R121" i="6" s="1"/>
  <c r="AH121" i="6"/>
  <c r="AH122" i="6" s="1"/>
  <c r="AE121" i="6"/>
  <c r="AE122" i="6" s="1"/>
  <c r="Y120" i="6"/>
  <c r="Y121" i="6" s="1"/>
  <c r="K120" i="6"/>
  <c r="K121" i="6" s="1"/>
  <c r="AC120" i="6"/>
  <c r="AC121" i="6" s="1"/>
  <c r="Z120" i="6"/>
  <c r="Z121" i="6" s="1"/>
  <c r="W120" i="6"/>
  <c r="F120" i="6"/>
  <c r="F121" i="6" s="1"/>
  <c r="F122" i="6" s="1"/>
  <c r="M120" i="6"/>
  <c r="M121" i="6" s="1"/>
  <c r="H120" i="6"/>
  <c r="AJ122" i="6"/>
  <c r="AI122" i="6"/>
  <c r="AA122" i="6"/>
  <c r="L122" i="6"/>
  <c r="P122" i="6"/>
  <c r="I122" i="6"/>
  <c r="AG122" i="6"/>
  <c r="AB122" i="6"/>
  <c r="O122" i="6"/>
  <c r="V122" i="6"/>
  <c r="N122" i="6"/>
  <c r="B123" i="6"/>
  <c r="A124" i="6"/>
  <c r="AD122" i="6"/>
  <c r="Q122" i="6"/>
  <c r="J270" i="4"/>
  <c r="I271" i="4"/>
  <c r="J121" i="6"/>
  <c r="S120" i="6"/>
  <c r="X3" i="11"/>
  <c r="X3" i="9"/>
  <c r="Y3" i="4"/>
  <c r="X3" i="10"/>
  <c r="X3" i="5"/>
  <c r="X3" i="8"/>
  <c r="X3" i="12"/>
  <c r="X3" i="6"/>
  <c r="X3" i="7"/>
  <c r="A305" i="8" a="1"/>
  <c r="A305" i="8" s="1"/>
  <c r="A306" i="8" s="1" a="1"/>
  <c r="A306" i="8" s="1"/>
  <c r="B306" i="8" s="1"/>
  <c r="A214" i="8" a="1"/>
  <c r="A214" i="8" s="1"/>
  <c r="A215" i="8" s="1" a="1"/>
  <c r="A215" i="8" s="1"/>
  <c r="B230" i="8"/>
  <c r="A231" i="8" a="1"/>
  <c r="A231" i="8" s="1"/>
  <c r="B288" i="8"/>
  <c r="A289" i="8" a="1"/>
  <c r="A289" i="8" s="1"/>
  <c r="E306" i="8" l="1"/>
  <c r="J86" i="19" s="1"/>
  <c r="G86" i="19"/>
  <c r="E288" i="8"/>
  <c r="E85" i="19" s="1"/>
  <c r="B85" i="19"/>
  <c r="E230" i="8"/>
  <c r="J62" i="19" s="1"/>
  <c r="G62" i="19"/>
  <c r="AC122" i="6"/>
  <c r="AC123" i="6" s="1"/>
  <c r="U121" i="6"/>
  <c r="U122" i="6" s="1"/>
  <c r="U123" i="6" s="1"/>
  <c r="K122" i="6"/>
  <c r="K123" i="6" s="1"/>
  <c r="AF123" i="6"/>
  <c r="T122" i="6"/>
  <c r="T123" i="6" s="1"/>
  <c r="R122" i="6"/>
  <c r="R123" i="6" s="1"/>
  <c r="AD123" i="6"/>
  <c r="AB123" i="6"/>
  <c r="X123" i="6"/>
  <c r="G122" i="6"/>
  <c r="G123" i="6" s="1"/>
  <c r="V123" i="6"/>
  <c r="AI123" i="6"/>
  <c r="AJ123" i="6"/>
  <c r="F123" i="6"/>
  <c r="W121" i="6"/>
  <c r="W122" i="6" s="1"/>
  <c r="W123" i="6" s="1"/>
  <c r="M122" i="6"/>
  <c r="M123" i="6" s="1"/>
  <c r="Y122" i="6"/>
  <c r="Y123" i="6" s="1"/>
  <c r="I123" i="6"/>
  <c r="L123" i="6"/>
  <c r="N123" i="6"/>
  <c r="AA123" i="6"/>
  <c r="Q123" i="6"/>
  <c r="AH123" i="6"/>
  <c r="AG123" i="6"/>
  <c r="H121" i="6"/>
  <c r="Z122" i="6"/>
  <c r="Z123" i="6" s="1"/>
  <c r="B124" i="6"/>
  <c r="A125" i="6"/>
  <c r="B125" i="6" s="1"/>
  <c r="J122" i="6"/>
  <c r="J123" i="6" s="1"/>
  <c r="O123" i="6"/>
  <c r="AE123" i="6"/>
  <c r="P123" i="6"/>
  <c r="J271" i="4"/>
  <c r="I272" i="4"/>
  <c r="J272" i="4" s="1"/>
  <c r="S121" i="6"/>
  <c r="Y3" i="5"/>
  <c r="Z3" i="4"/>
  <c r="Y3" i="9"/>
  <c r="Y3" i="8"/>
  <c r="Y3" i="12"/>
  <c r="Y3" i="11"/>
  <c r="Y3" i="6"/>
  <c r="Y3" i="10"/>
  <c r="Y3" i="7"/>
  <c r="B305" i="8"/>
  <c r="B214" i="8"/>
  <c r="A307" i="8" a="1"/>
  <c r="A307" i="8" s="1"/>
  <c r="B307" i="8" s="1"/>
  <c r="B289" i="8"/>
  <c r="A290" i="8" a="1"/>
  <c r="A290" i="8" s="1"/>
  <c r="B231" i="8"/>
  <c r="A232" i="8" a="1"/>
  <c r="A232" i="8" s="1"/>
  <c r="B215" i="8"/>
  <c r="A216" i="8" a="1"/>
  <c r="A216" i="8" s="1"/>
  <c r="E305" i="8" l="1"/>
  <c r="J85" i="19" s="1"/>
  <c r="G85" i="19"/>
  <c r="E289" i="8"/>
  <c r="E86" i="19" s="1"/>
  <c r="B86" i="19"/>
  <c r="E307" i="8"/>
  <c r="J87" i="19" s="1"/>
  <c r="G87" i="19"/>
  <c r="E215" i="8"/>
  <c r="E64" i="19" s="1"/>
  <c r="B64" i="19"/>
  <c r="E231" i="8"/>
  <c r="J63" i="19" s="1"/>
  <c r="G63" i="19"/>
  <c r="E214" i="8"/>
  <c r="E63" i="19" s="1"/>
  <c r="B63" i="19"/>
  <c r="Q129" i="6"/>
  <c r="Q157" i="6" s="1"/>
  <c r="K132" i="6"/>
  <c r="K160" i="6" s="1"/>
  <c r="M132" i="6"/>
  <c r="M160" i="6" s="1"/>
  <c r="AD130" i="6"/>
  <c r="AD158" i="6" s="1"/>
  <c r="AA130" i="6"/>
  <c r="AA158" i="6" s="1"/>
  <c r="AI130" i="6"/>
  <c r="AI158" i="6" s="1"/>
  <c r="P132" i="6"/>
  <c r="P160" i="6" s="1"/>
  <c r="J132" i="6"/>
  <c r="J160" i="6" s="1"/>
  <c r="N130" i="6"/>
  <c r="N158" i="6" s="1"/>
  <c r="P129" i="6"/>
  <c r="P157" i="6" s="1"/>
  <c r="U132" i="6"/>
  <c r="U160" i="6" s="1"/>
  <c r="Q130" i="6"/>
  <c r="Q158" i="6" s="1"/>
  <c r="L129" i="6"/>
  <c r="L157" i="6" s="1"/>
  <c r="Y131" i="6"/>
  <c r="Y159" i="6" s="1"/>
  <c r="AC131" i="6"/>
  <c r="AC159" i="6" s="1"/>
  <c r="J130" i="6"/>
  <c r="J158" i="6" s="1"/>
  <c r="AG130" i="6"/>
  <c r="AG158" i="6" s="1"/>
  <c r="U131" i="6"/>
  <c r="U159" i="6" s="1"/>
  <c r="K129" i="6"/>
  <c r="K157" i="6" s="1"/>
  <c r="F129" i="6"/>
  <c r="F157" i="6" s="1"/>
  <c r="AG129" i="6"/>
  <c r="AG157" i="6" s="1"/>
  <c r="AC130" i="6"/>
  <c r="AC158" i="6" s="1"/>
  <c r="AG131" i="6"/>
  <c r="AG159" i="6" s="1"/>
  <c r="U129" i="6"/>
  <c r="U157" i="6" s="1"/>
  <c r="T129" i="6"/>
  <c r="T157" i="6" s="1"/>
  <c r="P131" i="6"/>
  <c r="P159" i="6" s="1"/>
  <c r="AH130" i="6"/>
  <c r="AH158" i="6" s="1"/>
  <c r="J129" i="6"/>
  <c r="J157" i="6" s="1"/>
  <c r="Z129" i="6"/>
  <c r="Z157" i="6" s="1"/>
  <c r="R132" i="6"/>
  <c r="R160" i="6" s="1"/>
  <c r="AF132" i="6"/>
  <c r="AF160" i="6" s="1"/>
  <c r="W130" i="6"/>
  <c r="W158" i="6" s="1"/>
  <c r="S130" i="6"/>
  <c r="S158" i="6" s="1"/>
  <c r="W132" i="6"/>
  <c r="W160" i="6" s="1"/>
  <c r="Q132" i="6"/>
  <c r="Q160" i="6" s="1"/>
  <c r="V129" i="6"/>
  <c r="V157" i="6" s="1"/>
  <c r="O131" i="6"/>
  <c r="O159" i="6" s="1"/>
  <c r="S131" i="6"/>
  <c r="S159" i="6" s="1"/>
  <c r="AJ129" i="6"/>
  <c r="AJ157" i="6" s="1"/>
  <c r="Q131" i="6"/>
  <c r="Q159" i="6" s="1"/>
  <c r="AE131" i="6"/>
  <c r="AE159" i="6" s="1"/>
  <c r="G131" i="6"/>
  <c r="G159" i="6" s="1"/>
  <c r="F131" i="6"/>
  <c r="F159" i="6" s="1"/>
  <c r="X130" i="6"/>
  <c r="X158" i="6" s="1"/>
  <c r="K131" i="6"/>
  <c r="K159" i="6" s="1"/>
  <c r="AC129" i="6"/>
  <c r="AC157" i="6" s="1"/>
  <c r="L130" i="6"/>
  <c r="L158" i="6" s="1"/>
  <c r="AA132" i="6"/>
  <c r="AA160" i="6" s="1"/>
  <c r="I130" i="6"/>
  <c r="I158" i="6" s="1"/>
  <c r="J131" i="6"/>
  <c r="J159" i="6" s="1"/>
  <c r="AB129" i="6"/>
  <c r="AB157" i="6" s="1"/>
  <c r="Y130" i="6"/>
  <c r="Y158" i="6" s="1"/>
  <c r="Y129" i="6"/>
  <c r="Y157" i="6" s="1"/>
  <c r="I129" i="6"/>
  <c r="I157" i="6" s="1"/>
  <c r="G130" i="6"/>
  <c r="G158" i="6" s="1"/>
  <c r="X132" i="6"/>
  <c r="X160" i="6" s="1"/>
  <c r="AJ130" i="6"/>
  <c r="AJ158" i="6" s="1"/>
  <c r="AC132" i="6"/>
  <c r="AC160" i="6" s="1"/>
  <c r="O130" i="6"/>
  <c r="O158" i="6" s="1"/>
  <c r="H131" i="6"/>
  <c r="H159" i="6" s="1"/>
  <c r="AH131" i="6"/>
  <c r="AH159" i="6" s="1"/>
  <c r="X131" i="6"/>
  <c r="X159" i="6" s="1"/>
  <c r="AD129" i="6"/>
  <c r="AD157" i="6" s="1"/>
  <c r="R130" i="6"/>
  <c r="R158" i="6" s="1"/>
  <c r="H132" i="6"/>
  <c r="H160" i="6" s="1"/>
  <c r="AF130" i="6"/>
  <c r="AF158" i="6" s="1"/>
  <c r="V131" i="6"/>
  <c r="V159" i="6" s="1"/>
  <c r="AE129" i="6"/>
  <c r="AE157" i="6" s="1"/>
  <c r="W131" i="6"/>
  <c r="W159" i="6" s="1"/>
  <c r="T130" i="6"/>
  <c r="T158" i="6" s="1"/>
  <c r="V130" i="6"/>
  <c r="V158" i="6" s="1"/>
  <c r="Z130" i="6"/>
  <c r="Z158" i="6" s="1"/>
  <c r="G129" i="6"/>
  <c r="G157" i="6" s="1"/>
  <c r="AB131" i="6"/>
  <c r="AB159" i="6" s="1"/>
  <c r="H130" i="6"/>
  <c r="H158" i="6" s="1"/>
  <c r="AF129" i="6"/>
  <c r="AF157" i="6" s="1"/>
  <c r="O129" i="6"/>
  <c r="O157" i="6" s="1"/>
  <c r="W129" i="6"/>
  <c r="W157" i="6" s="1"/>
  <c r="AB130" i="6"/>
  <c r="AB158" i="6" s="1"/>
  <c r="AD131" i="6"/>
  <c r="AD159" i="6" s="1"/>
  <c r="R129" i="6"/>
  <c r="R157" i="6" s="1"/>
  <c r="Z132" i="6"/>
  <c r="Z160" i="6" s="1"/>
  <c r="M130" i="6"/>
  <c r="M158" i="6" s="1"/>
  <c r="U130" i="6"/>
  <c r="U158" i="6" s="1"/>
  <c r="M131" i="6"/>
  <c r="M159" i="6" s="1"/>
  <c r="K130" i="6"/>
  <c r="K158" i="6" s="1"/>
  <c r="R131" i="6"/>
  <c r="R159" i="6" s="1"/>
  <c r="F130" i="6"/>
  <c r="F158" i="6" s="1"/>
  <c r="F132" i="6"/>
  <c r="F160" i="6" s="1"/>
  <c r="AH129" i="6"/>
  <c r="AH157" i="6" s="1"/>
  <c r="AE130" i="6"/>
  <c r="AE158" i="6" s="1"/>
  <c r="Y132" i="6"/>
  <c r="Y160" i="6" s="1"/>
  <c r="L131" i="6"/>
  <c r="L159" i="6" s="1"/>
  <c r="S129" i="6"/>
  <c r="S157" i="6" s="1"/>
  <c r="X129" i="6"/>
  <c r="X157" i="6" s="1"/>
  <c r="M129" i="6"/>
  <c r="M157" i="6" s="1"/>
  <c r="AA129" i="6"/>
  <c r="AA157" i="6" s="1"/>
  <c r="N129" i="6"/>
  <c r="N157" i="6" s="1"/>
  <c r="H129" i="6"/>
  <c r="H157" i="6" s="1"/>
  <c r="AI129" i="6"/>
  <c r="AI157" i="6" s="1"/>
  <c r="P130" i="6"/>
  <c r="P158" i="6" s="1"/>
  <c r="P138" i="6"/>
  <c r="P166" i="6" s="1"/>
  <c r="AC138" i="6"/>
  <c r="AC166" i="6" s="1"/>
  <c r="F138" i="6"/>
  <c r="F166" i="6" s="1"/>
  <c r="AE138" i="6"/>
  <c r="AE166" i="6" s="1"/>
  <c r="AJ138" i="6"/>
  <c r="AJ166" i="6" s="1"/>
  <c r="Z138" i="6"/>
  <c r="Z166" i="6" s="1"/>
  <c r="AH138" i="6"/>
  <c r="AH166" i="6" s="1"/>
  <c r="AG138" i="6"/>
  <c r="AG166" i="6" s="1"/>
  <c r="Y138" i="6"/>
  <c r="Y166" i="6" s="1"/>
  <c r="M138" i="6"/>
  <c r="M166" i="6" s="1"/>
  <c r="W138" i="6"/>
  <c r="W166" i="6" s="1"/>
  <c r="N138" i="6"/>
  <c r="N166" i="6" s="1"/>
  <c r="AF138" i="6"/>
  <c r="AF166" i="6" s="1"/>
  <c r="V138" i="6"/>
  <c r="V166" i="6" s="1"/>
  <c r="H138" i="6"/>
  <c r="H166" i="6" s="1"/>
  <c r="AB138" i="6"/>
  <c r="AB166" i="6" s="1"/>
  <c r="G138" i="6"/>
  <c r="G166" i="6" s="1"/>
  <c r="J138" i="6"/>
  <c r="J166" i="6" s="1"/>
  <c r="Q138" i="6"/>
  <c r="Q166" i="6" s="1"/>
  <c r="R138" i="6"/>
  <c r="R166" i="6" s="1"/>
  <c r="T138" i="6"/>
  <c r="T166" i="6" s="1"/>
  <c r="U138" i="6"/>
  <c r="U166" i="6" s="1"/>
  <c r="L138" i="6"/>
  <c r="L166" i="6" s="1"/>
  <c r="AI138" i="6"/>
  <c r="AI166" i="6" s="1"/>
  <c r="X138" i="6"/>
  <c r="X166" i="6" s="1"/>
  <c r="AA138" i="6"/>
  <c r="AA166" i="6" s="1"/>
  <c r="O138" i="6"/>
  <c r="O166" i="6" s="1"/>
  <c r="K138" i="6"/>
  <c r="K166" i="6" s="1"/>
  <c r="AH139" i="6"/>
  <c r="AH167" i="6" s="1"/>
  <c r="I137" i="6"/>
  <c r="I165" i="6" s="1"/>
  <c r="AI137" i="6"/>
  <c r="AI165" i="6" s="1"/>
  <c r="T139" i="6"/>
  <c r="T167" i="6" s="1"/>
  <c r="Y137" i="6"/>
  <c r="Y165" i="6" s="1"/>
  <c r="M137" i="6"/>
  <c r="M165" i="6" s="1"/>
  <c r="L137" i="6"/>
  <c r="L165" i="6" s="1"/>
  <c r="O137" i="6"/>
  <c r="O165" i="6" s="1"/>
  <c r="R137" i="6"/>
  <c r="R165" i="6" s="1"/>
  <c r="AA137" i="6"/>
  <c r="AA165" i="6" s="1"/>
  <c r="AJ139" i="6"/>
  <c r="AJ167" i="6" s="1"/>
  <c r="AH137" i="6"/>
  <c r="AH165" i="6" s="1"/>
  <c r="X137" i="6"/>
  <c r="X165" i="6" s="1"/>
  <c r="F137" i="6"/>
  <c r="F165" i="6" s="1"/>
  <c r="T137" i="6"/>
  <c r="T165" i="6" s="1"/>
  <c r="K137" i="6"/>
  <c r="K165" i="6" s="1"/>
  <c r="P137" i="6"/>
  <c r="P165" i="6" s="1"/>
  <c r="AC137" i="6"/>
  <c r="AC165" i="6" s="1"/>
  <c r="Q137" i="6"/>
  <c r="Q165" i="6" s="1"/>
  <c r="AD138" i="6"/>
  <c r="AD166" i="6" s="1"/>
  <c r="AG140" i="6"/>
  <c r="AG168" i="6" s="1"/>
  <c r="AB137" i="6"/>
  <c r="AB165" i="6" s="1"/>
  <c r="AF137" i="6"/>
  <c r="AF165" i="6" s="1"/>
  <c r="AJ137" i="6"/>
  <c r="AJ165" i="6" s="1"/>
  <c r="AE137" i="6"/>
  <c r="AE165" i="6" s="1"/>
  <c r="Z137" i="6"/>
  <c r="Z165" i="6" s="1"/>
  <c r="U137" i="6"/>
  <c r="U165" i="6" s="1"/>
  <c r="AA139" i="6"/>
  <c r="AA167" i="6" s="1"/>
  <c r="AB139" i="6"/>
  <c r="I138" i="6"/>
  <c r="I166" i="6" s="1"/>
  <c r="AD137" i="6"/>
  <c r="AD165" i="6" s="1"/>
  <c r="AG137" i="6"/>
  <c r="AG165" i="6" s="1"/>
  <c r="N137" i="6"/>
  <c r="N165" i="6" s="1"/>
  <c r="V137" i="6"/>
  <c r="V165" i="6" s="1"/>
  <c r="J137" i="6"/>
  <c r="J165" i="6" s="1"/>
  <c r="S138" i="6"/>
  <c r="S166" i="6" s="1"/>
  <c r="S137" i="6"/>
  <c r="S165" i="6" s="1"/>
  <c r="G137" i="6"/>
  <c r="G165" i="6" s="1"/>
  <c r="W137" i="6"/>
  <c r="W165" i="6" s="1"/>
  <c r="H137" i="6"/>
  <c r="H165" i="6" s="1"/>
  <c r="F124" i="6"/>
  <c r="F125" i="6" s="1"/>
  <c r="P124" i="6"/>
  <c r="P125" i="6" s="1"/>
  <c r="P139" i="6" s="1"/>
  <c r="P167" i="6" s="1"/>
  <c r="M124" i="6"/>
  <c r="M125" i="6" s="1"/>
  <c r="AC124" i="6"/>
  <c r="AC125" i="6" s="1"/>
  <c r="AA124" i="6"/>
  <c r="AA125" i="6" s="1"/>
  <c r="AH124" i="6"/>
  <c r="AH125" i="6" s="1"/>
  <c r="AH132" i="6" s="1"/>
  <c r="AH160" i="6" s="1"/>
  <c r="Y124" i="6"/>
  <c r="O124" i="6"/>
  <c r="O125" i="6" s="1"/>
  <c r="O139" i="6" s="1"/>
  <c r="O167" i="6" s="1"/>
  <c r="V124" i="6"/>
  <c r="V125" i="6" s="1"/>
  <c r="AF124" i="6"/>
  <c r="AF125" i="6" s="1"/>
  <c r="AF131" i="6" s="1"/>
  <c r="AF159" i="6" s="1"/>
  <c r="T124" i="6"/>
  <c r="T125" i="6" s="1"/>
  <c r="J124" i="6"/>
  <c r="J125" i="6" s="1"/>
  <c r="J139" i="6" s="1"/>
  <c r="J167" i="6" s="1"/>
  <c r="M133" i="6"/>
  <c r="M161" i="6" s="1"/>
  <c r="P140" i="6"/>
  <c r="P168" i="6" s="1"/>
  <c r="W134" i="6"/>
  <c r="W162" i="6" s="1"/>
  <c r="K134" i="6"/>
  <c r="K162" i="6" s="1"/>
  <c r="W133" i="6"/>
  <c r="W161" i="6" s="1"/>
  <c r="AI135" i="6"/>
  <c r="AI163" i="6" s="1"/>
  <c r="W136" i="6"/>
  <c r="W164" i="6" s="1"/>
  <c r="AG134" i="6"/>
  <c r="AG162" i="6" s="1"/>
  <c r="M139" i="6"/>
  <c r="M167" i="6" s="1"/>
  <c r="Q134" i="6"/>
  <c r="Q162" i="6" s="1"/>
  <c r="H134" i="6"/>
  <c r="H162" i="6" s="1"/>
  <c r="X135" i="6"/>
  <c r="X163" i="6" s="1"/>
  <c r="G133" i="6"/>
  <c r="G161" i="6" s="1"/>
  <c r="I136" i="6"/>
  <c r="I164" i="6" s="1"/>
  <c r="Z134" i="6"/>
  <c r="Z162" i="6" s="1"/>
  <c r="Z136" i="6"/>
  <c r="Z164" i="6" s="1"/>
  <c r="Q135" i="6"/>
  <c r="Q163" i="6" s="1"/>
  <c r="J134" i="6"/>
  <c r="J162" i="6" s="1"/>
  <c r="Z135" i="6"/>
  <c r="Z163" i="6" s="1"/>
  <c r="AI136" i="6"/>
  <c r="AI164" i="6" s="1"/>
  <c r="K135" i="6"/>
  <c r="K163" i="6" s="1"/>
  <c r="AG135" i="6"/>
  <c r="AG163" i="6" s="1"/>
  <c r="F133" i="6"/>
  <c r="F161" i="6" s="1"/>
  <c r="O132" i="6"/>
  <c r="O160" i="6" s="1"/>
  <c r="AB133" i="6"/>
  <c r="AB161" i="6" s="1"/>
  <c r="AH136" i="6"/>
  <c r="AH164" i="6" s="1"/>
  <c r="R136" i="6"/>
  <c r="R164" i="6" s="1"/>
  <c r="AA135" i="6"/>
  <c r="AA163" i="6" s="1"/>
  <c r="AC134" i="6"/>
  <c r="AC162" i="6" s="1"/>
  <c r="P134" i="6"/>
  <c r="P162" i="6" s="1"/>
  <c r="O136" i="6"/>
  <c r="O164" i="6" s="1"/>
  <c r="AE133" i="6"/>
  <c r="AE161" i="6" s="1"/>
  <c r="X134" i="6"/>
  <c r="X162" i="6" s="1"/>
  <c r="AG139" i="6"/>
  <c r="AG167" i="6" s="1"/>
  <c r="AH135" i="6"/>
  <c r="AH163" i="6" s="1"/>
  <c r="F139" i="6"/>
  <c r="F167" i="6" s="1"/>
  <c r="Q136" i="6"/>
  <c r="Q164" i="6" s="1"/>
  <c r="G139" i="6"/>
  <c r="G167" i="6" s="1"/>
  <c r="S135" i="6"/>
  <c r="S163" i="6" s="1"/>
  <c r="W135" i="6"/>
  <c r="W163" i="6" s="1"/>
  <c r="P133" i="6"/>
  <c r="P161" i="6" s="1"/>
  <c r="V140" i="6"/>
  <c r="V168" i="6" s="1"/>
  <c r="AI139" i="6"/>
  <c r="AI167" i="6" s="1"/>
  <c r="J136" i="6"/>
  <c r="J164" i="6" s="1"/>
  <c r="S134" i="6"/>
  <c r="S162" i="6" s="1"/>
  <c r="I135" i="6"/>
  <c r="I163" i="6" s="1"/>
  <c r="Y139" i="6"/>
  <c r="Y167" i="6" s="1"/>
  <c r="Y134" i="6"/>
  <c r="Y162" i="6" s="1"/>
  <c r="W139" i="6"/>
  <c r="W167" i="6" s="1"/>
  <c r="AD133" i="6"/>
  <c r="AD161" i="6" s="1"/>
  <c r="V134" i="6"/>
  <c r="V162" i="6" s="1"/>
  <c r="AA133" i="6"/>
  <c r="AA161" i="6" s="1"/>
  <c r="M134" i="6"/>
  <c r="M162" i="6" s="1"/>
  <c r="T140" i="6"/>
  <c r="T168" i="6" s="1"/>
  <c r="AD139" i="6"/>
  <c r="AD167" i="6" s="1"/>
  <c r="U133" i="6"/>
  <c r="U161" i="6" s="1"/>
  <c r="AC139" i="6"/>
  <c r="AC167" i="6" s="1"/>
  <c r="I139" i="6"/>
  <c r="I167" i="6" s="1"/>
  <c r="AI134" i="6"/>
  <c r="AI162" i="6" s="1"/>
  <c r="K136" i="6"/>
  <c r="K164" i="6" s="1"/>
  <c r="AF140" i="6"/>
  <c r="AF168" i="6" s="1"/>
  <c r="AE134" i="6"/>
  <c r="AE162" i="6" s="1"/>
  <c r="AF135" i="6"/>
  <c r="AF163" i="6" s="1"/>
  <c r="X136" i="6"/>
  <c r="X164" i="6" s="1"/>
  <c r="N134" i="6"/>
  <c r="N162" i="6" s="1"/>
  <c r="AD140" i="6"/>
  <c r="AD168" i="6" s="1"/>
  <c r="U139" i="6"/>
  <c r="U167" i="6" s="1"/>
  <c r="Q133" i="6"/>
  <c r="Q161" i="6" s="1"/>
  <c r="AG136" i="6"/>
  <c r="AG164" i="6" s="1"/>
  <c r="M140" i="6"/>
  <c r="M168" i="6" s="1"/>
  <c r="O135" i="6"/>
  <c r="O163" i="6" s="1"/>
  <c r="G135" i="6"/>
  <c r="G163" i="6" s="1"/>
  <c r="O140" i="6"/>
  <c r="O168" i="6" s="1"/>
  <c r="K133" i="6"/>
  <c r="K161" i="6" s="1"/>
  <c r="AC135" i="6"/>
  <c r="AC163" i="6" s="1"/>
  <c r="AD134" i="6"/>
  <c r="AD162" i="6" s="1"/>
  <c r="S140" i="6"/>
  <c r="S168" i="6" s="1"/>
  <c r="AB140" i="6"/>
  <c r="AB168" i="6" s="1"/>
  <c r="J135" i="6"/>
  <c r="J163" i="6" s="1"/>
  <c r="V136" i="6"/>
  <c r="V164" i="6" s="1"/>
  <c r="N135" i="6"/>
  <c r="N163" i="6" s="1"/>
  <c r="F135" i="6"/>
  <c r="F163" i="6" s="1"/>
  <c r="AF139" i="6"/>
  <c r="AF167" i="6" s="1"/>
  <c r="M135" i="6"/>
  <c r="M163" i="6" s="1"/>
  <c r="L139" i="6"/>
  <c r="L167" i="6" s="1"/>
  <c r="AA136" i="6"/>
  <c r="AA164" i="6" s="1"/>
  <c r="R135" i="6"/>
  <c r="R163" i="6" s="1"/>
  <c r="L135" i="6"/>
  <c r="L163" i="6" s="1"/>
  <c r="AC133" i="6"/>
  <c r="AC161" i="6" s="1"/>
  <c r="S139" i="6"/>
  <c r="S167" i="6" s="1"/>
  <c r="AB135" i="6"/>
  <c r="AB163" i="6" s="1"/>
  <c r="J133" i="6"/>
  <c r="J161" i="6" s="1"/>
  <c r="T135" i="6"/>
  <c r="T163" i="6" s="1"/>
  <c r="P135" i="6"/>
  <c r="P163" i="6" s="1"/>
  <c r="U136" i="6"/>
  <c r="U164" i="6" s="1"/>
  <c r="AF134" i="6"/>
  <c r="AF162" i="6" s="1"/>
  <c r="AH133" i="6"/>
  <c r="AH161" i="6" s="1"/>
  <c r="N136" i="6"/>
  <c r="N164" i="6" s="1"/>
  <c r="AI133" i="6"/>
  <c r="AI161" i="6" s="1"/>
  <c r="AE136" i="6"/>
  <c r="AE164" i="6" s="1"/>
  <c r="I140" i="6"/>
  <c r="I168" i="6" s="1"/>
  <c r="N140" i="6"/>
  <c r="N168" i="6" s="1"/>
  <c r="AE140" i="6"/>
  <c r="AE168" i="6" s="1"/>
  <c r="O134" i="6"/>
  <c r="O162" i="6" s="1"/>
  <c r="L136" i="6"/>
  <c r="L164" i="6" s="1"/>
  <c r="N133" i="6"/>
  <c r="N161" i="6" s="1"/>
  <c r="Y133" i="6"/>
  <c r="Y161" i="6" s="1"/>
  <c r="U140" i="6"/>
  <c r="U168" i="6" s="1"/>
  <c r="H136" i="6"/>
  <c r="H164" i="6" s="1"/>
  <c r="T134" i="6"/>
  <c r="T162" i="6" s="1"/>
  <c r="L133" i="6"/>
  <c r="L161" i="6" s="1"/>
  <c r="Y136" i="6"/>
  <c r="Y164" i="6" s="1"/>
  <c r="T133" i="6"/>
  <c r="T161" i="6" s="1"/>
  <c r="O133" i="6"/>
  <c r="O161" i="6" s="1"/>
  <c r="R134" i="6"/>
  <c r="R162" i="6" s="1"/>
  <c r="AE135" i="6"/>
  <c r="AE163" i="6" s="1"/>
  <c r="U134" i="6"/>
  <c r="U162" i="6" s="1"/>
  <c r="AH134" i="6"/>
  <c r="AH162" i="6" s="1"/>
  <c r="AJ133" i="6"/>
  <c r="AJ161" i="6" s="1"/>
  <c r="F140" i="6"/>
  <c r="F168" i="6" s="1"/>
  <c r="H133" i="6"/>
  <c r="H161" i="6" s="1"/>
  <c r="G140" i="6"/>
  <c r="G168" i="6" s="1"/>
  <c r="AJ134" i="6"/>
  <c r="AJ162" i="6" s="1"/>
  <c r="X133" i="6"/>
  <c r="X161" i="6" s="1"/>
  <c r="Q140" i="6"/>
  <c r="Q168" i="6" s="1"/>
  <c r="V135" i="6"/>
  <c r="V163" i="6" s="1"/>
  <c r="I134" i="6"/>
  <c r="I162" i="6" s="1"/>
  <c r="AC140" i="6"/>
  <c r="AC168" i="6" s="1"/>
  <c r="AH140" i="6"/>
  <c r="AH168" i="6" s="1"/>
  <c r="G134" i="6"/>
  <c r="G162" i="6" s="1"/>
  <c r="X140" i="6"/>
  <c r="X168" i="6" s="1"/>
  <c r="AF133" i="6"/>
  <c r="AF161" i="6" s="1"/>
  <c r="Y135" i="6"/>
  <c r="Y163" i="6" s="1"/>
  <c r="Z140" i="6"/>
  <c r="Z168" i="6" s="1"/>
  <c r="U135" i="6"/>
  <c r="U163" i="6" s="1"/>
  <c r="AC136" i="6"/>
  <c r="AC164" i="6" s="1"/>
  <c r="K140" i="6"/>
  <c r="K168" i="6" s="1"/>
  <c r="M136" i="6"/>
  <c r="M164" i="6" s="1"/>
  <c r="Y140" i="6"/>
  <c r="Y168" i="6" s="1"/>
  <c r="J140" i="6"/>
  <c r="J168" i="6" s="1"/>
  <c r="T136" i="6"/>
  <c r="T164" i="6" s="1"/>
  <c r="AB134" i="6"/>
  <c r="AB162" i="6" s="1"/>
  <c r="AA134" i="6"/>
  <c r="AA162" i="6" s="1"/>
  <c r="I133" i="6"/>
  <c r="I161" i="6" s="1"/>
  <c r="S133" i="6"/>
  <c r="S161" i="6" s="1"/>
  <c r="W140" i="6"/>
  <c r="W168" i="6" s="1"/>
  <c r="V133" i="6"/>
  <c r="V161" i="6" s="1"/>
  <c r="R133" i="6"/>
  <c r="R161" i="6" s="1"/>
  <c r="Z133" i="6"/>
  <c r="Z161" i="6" s="1"/>
  <c r="H135" i="6"/>
  <c r="H163" i="6" s="1"/>
  <c r="AD135" i="6"/>
  <c r="AD163" i="6" s="1"/>
  <c r="G136" i="6"/>
  <c r="G164" i="6" s="1"/>
  <c r="AG133" i="6"/>
  <c r="AG161" i="6" s="1"/>
  <c r="AF136" i="6"/>
  <c r="AF164" i="6" s="1"/>
  <c r="AD136" i="6"/>
  <c r="AD164" i="6" s="1"/>
  <c r="P136" i="6"/>
  <c r="P164" i="6" s="1"/>
  <c r="L134" i="6"/>
  <c r="L162" i="6" s="1"/>
  <c r="S136" i="6"/>
  <c r="S164" i="6" s="1"/>
  <c r="F134" i="6"/>
  <c r="F162" i="6" s="1"/>
  <c r="AJ135" i="6"/>
  <c r="AJ163" i="6" s="1"/>
  <c r="F136" i="6"/>
  <c r="F164" i="6" s="1"/>
  <c r="AJ136" i="6"/>
  <c r="AJ164" i="6" s="1"/>
  <c r="AB136" i="6"/>
  <c r="AB164" i="6" s="1"/>
  <c r="AD124" i="6"/>
  <c r="AD125" i="6" s="1"/>
  <c r="AD132" i="6" s="1"/>
  <c r="AD160" i="6" s="1"/>
  <c r="W124" i="6"/>
  <c r="W125" i="6" s="1"/>
  <c r="AE124" i="6"/>
  <c r="AE125" i="6" s="1"/>
  <c r="U124" i="6"/>
  <c r="U125" i="6" s="1"/>
  <c r="K124" i="6"/>
  <c r="K125" i="6" s="1"/>
  <c r="K139" i="6" s="1"/>
  <c r="K167" i="6" s="1"/>
  <c r="AJ124" i="6"/>
  <c r="AJ125" i="6" s="1"/>
  <c r="H122" i="6"/>
  <c r="H140" i="6" s="1"/>
  <c r="Y125" i="6"/>
  <c r="I124" i="6"/>
  <c r="I125" i="6" s="1"/>
  <c r="L124" i="6"/>
  <c r="L125" i="6" s="1"/>
  <c r="R124" i="6"/>
  <c r="R125" i="6" s="1"/>
  <c r="X124" i="6"/>
  <c r="X125" i="6" s="1"/>
  <c r="X139" i="6" s="1"/>
  <c r="X167" i="6" s="1"/>
  <c r="S122" i="6"/>
  <c r="S123" i="6" s="1"/>
  <c r="S124" i="6" s="1"/>
  <c r="S125" i="6" s="1"/>
  <c r="S132" i="6" s="1"/>
  <c r="S160" i="6" s="1"/>
  <c r="Q124" i="6"/>
  <c r="Q125" i="6" s="1"/>
  <c r="Q139" i="6" s="1"/>
  <c r="Q167" i="6" s="1"/>
  <c r="AB124" i="6"/>
  <c r="AB125" i="6" s="1"/>
  <c r="AB132" i="6" s="1"/>
  <c r="AB160" i="6" s="1"/>
  <c r="G124" i="6"/>
  <c r="G125" i="6" s="1"/>
  <c r="G132" i="6" s="1"/>
  <c r="G160" i="6" s="1"/>
  <c r="AG124" i="6"/>
  <c r="AG125" i="6" s="1"/>
  <c r="AG132" i="6" s="1"/>
  <c r="AG160" i="6" s="1"/>
  <c r="Z124" i="6"/>
  <c r="Z125" i="6" s="1"/>
  <c r="N124" i="6"/>
  <c r="N125" i="6" s="1"/>
  <c r="AI124" i="6"/>
  <c r="AI125" i="6" s="1"/>
  <c r="AA3" i="4"/>
  <c r="Z3" i="12"/>
  <c r="Z3" i="10"/>
  <c r="Z3" i="7"/>
  <c r="Z3" i="6"/>
  <c r="Z3" i="9"/>
  <c r="Z3" i="5"/>
  <c r="Z3" i="11"/>
  <c r="Z3" i="8"/>
  <c r="AB167" i="6"/>
  <c r="A308" i="8" a="1"/>
  <c r="A308" i="8" s="1"/>
  <c r="B216" i="8"/>
  <c r="A217" i="8" a="1"/>
  <c r="A217" i="8" s="1"/>
  <c r="B232" i="8"/>
  <c r="A233" i="8" a="1"/>
  <c r="A233" i="8" s="1"/>
  <c r="B290" i="8"/>
  <c r="A291" i="8" a="1"/>
  <c r="A291" i="8" s="1"/>
  <c r="E290" i="8" l="1"/>
  <c r="E87" i="19" s="1"/>
  <c r="B87" i="19"/>
  <c r="E216" i="8"/>
  <c r="E65" i="19" s="1"/>
  <c r="B65" i="19"/>
  <c r="E232" i="8"/>
  <c r="J64" i="19" s="1"/>
  <c r="G64" i="19"/>
  <c r="F169" i="6"/>
  <c r="F150" i="6" s="1"/>
  <c r="F127" i="8" s="1"/>
  <c r="X169" i="6"/>
  <c r="X150" i="6" s="1"/>
  <c r="X127" i="8" s="1"/>
  <c r="U169" i="6"/>
  <c r="U150" i="6" s="1"/>
  <c r="U127" i="8" s="1"/>
  <c r="K169" i="6"/>
  <c r="K150" i="6" s="1"/>
  <c r="K127" i="8" s="1"/>
  <c r="S169" i="6"/>
  <c r="S150" i="6" s="1"/>
  <c r="S127" i="8" s="1"/>
  <c r="AH169" i="6"/>
  <c r="AH150" i="6" s="1"/>
  <c r="AH127" i="8" s="1"/>
  <c r="AC169" i="6"/>
  <c r="AC150" i="6" s="1"/>
  <c r="AC127" i="8" s="1"/>
  <c r="X142" i="6"/>
  <c r="X193" i="9" s="1"/>
  <c r="J169" i="6"/>
  <c r="J150" i="6" s="1"/>
  <c r="J127" i="8" s="1"/>
  <c r="J142" i="6"/>
  <c r="J193" i="9" s="1"/>
  <c r="P169" i="6"/>
  <c r="P150" i="6" s="1"/>
  <c r="P127" i="8" s="1"/>
  <c r="AF169" i="6"/>
  <c r="AF150" i="6" s="1"/>
  <c r="AF127" i="8" s="1"/>
  <c r="AF142" i="6"/>
  <c r="AF193" i="9" s="1"/>
  <c r="AH142" i="6"/>
  <c r="AH193" i="9" s="1"/>
  <c r="M169" i="6"/>
  <c r="M150" i="6" s="1"/>
  <c r="M127" i="8" s="1"/>
  <c r="Q142" i="6"/>
  <c r="Q193" i="9" s="1"/>
  <c r="Y142" i="6"/>
  <c r="Y193" i="9" s="1"/>
  <c r="K142" i="6"/>
  <c r="K193" i="9" s="1"/>
  <c r="Y169" i="6"/>
  <c r="Y150" i="6" s="1"/>
  <c r="Y127" i="8" s="1"/>
  <c r="AD169" i="6"/>
  <c r="AD150" i="6" s="1"/>
  <c r="AD127" i="8" s="1"/>
  <c r="AD142" i="6"/>
  <c r="O169" i="6"/>
  <c r="O150" i="6" s="1"/>
  <c r="O127" i="8" s="1"/>
  <c r="O142" i="6"/>
  <c r="N131" i="6"/>
  <c r="N159" i="6" s="1"/>
  <c r="N132" i="6"/>
  <c r="N160" i="6" s="1"/>
  <c r="N139" i="6"/>
  <c r="N167" i="6" s="1"/>
  <c r="I131" i="6"/>
  <c r="I159" i="6" s="1"/>
  <c r="I132" i="6"/>
  <c r="I160" i="6" s="1"/>
  <c r="F142" i="6"/>
  <c r="T131" i="6"/>
  <c r="T159" i="6" s="1"/>
  <c r="T132" i="6"/>
  <c r="T160" i="6" s="1"/>
  <c r="AB142" i="6"/>
  <c r="AB193" i="9" s="1"/>
  <c r="G142" i="6"/>
  <c r="G193" i="9" s="1"/>
  <c r="Z131" i="6"/>
  <c r="Z159" i="6" s="1"/>
  <c r="Z139" i="6"/>
  <c r="Z167" i="6" s="1"/>
  <c r="Q169" i="6"/>
  <c r="Q150" i="6" s="1"/>
  <c r="Q127" i="8" s="1"/>
  <c r="AA131" i="6"/>
  <c r="AA159" i="6" s="1"/>
  <c r="AA140" i="6"/>
  <c r="AA168" i="6" s="1"/>
  <c r="G169" i="6"/>
  <c r="G150" i="6" s="1"/>
  <c r="G127" i="8" s="1"/>
  <c r="AI131" i="6"/>
  <c r="AI159" i="6" s="1"/>
  <c r="AI132" i="6"/>
  <c r="AI160" i="6" s="1"/>
  <c r="AI140" i="6"/>
  <c r="AI168" i="6" s="1"/>
  <c r="L132" i="6"/>
  <c r="L160" i="6" s="1"/>
  <c r="L140" i="6"/>
  <c r="L168" i="6" s="1"/>
  <c r="AE132" i="6"/>
  <c r="AE160" i="6" s="1"/>
  <c r="AE139" i="6"/>
  <c r="AE167" i="6" s="1"/>
  <c r="U142" i="6"/>
  <c r="Q123" i="8"/>
  <c r="AJ131" i="6"/>
  <c r="AJ159" i="6" s="1"/>
  <c r="AJ132" i="6"/>
  <c r="AJ160" i="6" s="1"/>
  <c r="AJ140" i="6"/>
  <c r="AJ168" i="6" s="1"/>
  <c r="AB169" i="6"/>
  <c r="AB150" i="6" s="1"/>
  <c r="AB127" i="8" s="1"/>
  <c r="AG169" i="6"/>
  <c r="AG150" i="6" s="1"/>
  <c r="AG127" i="8" s="1"/>
  <c r="AG142" i="6"/>
  <c r="R139" i="6"/>
  <c r="R167" i="6" s="1"/>
  <c r="R140" i="6"/>
  <c r="R168" i="6" s="1"/>
  <c r="AC142" i="6"/>
  <c r="W169" i="6"/>
  <c r="W150" i="6" s="1"/>
  <c r="W127" i="8" s="1"/>
  <c r="P142" i="6"/>
  <c r="W142" i="6"/>
  <c r="M142" i="6"/>
  <c r="V132" i="6"/>
  <c r="V160" i="6" s="1"/>
  <c r="V139" i="6"/>
  <c r="V167" i="6" s="1"/>
  <c r="H123" i="6"/>
  <c r="H124" i="6" s="1"/>
  <c r="H125" i="6" s="1"/>
  <c r="H139" i="6" s="1"/>
  <c r="H167" i="6" s="1"/>
  <c r="H168" i="6"/>
  <c r="S142" i="6"/>
  <c r="S193" i="9" s="1"/>
  <c r="AA3" i="11"/>
  <c r="AB3" i="4"/>
  <c r="AA3" i="12"/>
  <c r="AA3" i="6"/>
  <c r="AA3" i="8"/>
  <c r="AA3" i="7"/>
  <c r="AA3" i="9"/>
  <c r="AA3" i="5"/>
  <c r="AA3" i="10"/>
  <c r="A309" i="8" a="1"/>
  <c r="A309" i="8" s="1"/>
  <c r="B309" i="8" s="1"/>
  <c r="B308" i="8"/>
  <c r="B233" i="8"/>
  <c r="A234" i="8" a="1"/>
  <c r="A234" i="8" s="1"/>
  <c r="B217" i="8"/>
  <c r="A218" i="8" a="1"/>
  <c r="A218" i="8" s="1"/>
  <c r="B218" i="8" s="1"/>
  <c r="B291" i="8"/>
  <c r="A292" i="8" a="1"/>
  <c r="A292" i="8" s="1"/>
  <c r="B292" i="8" s="1"/>
  <c r="AB128" i="8" l="1"/>
  <c r="Q128" i="8"/>
  <c r="AD128" i="8"/>
  <c r="AF128" i="8"/>
  <c r="K128" i="8"/>
  <c r="G128" i="8"/>
  <c r="Y128" i="8"/>
  <c r="M128" i="8"/>
  <c r="P128" i="8"/>
  <c r="AC128" i="8"/>
  <c r="U128" i="8"/>
  <c r="W128" i="8"/>
  <c r="O128" i="8"/>
  <c r="AH128" i="8"/>
  <c r="X128" i="8"/>
  <c r="AG128" i="8"/>
  <c r="J128" i="8"/>
  <c r="S128" i="8"/>
  <c r="F128" i="8"/>
  <c r="E292" i="8"/>
  <c r="E89" i="19" s="1"/>
  <c r="B89" i="19"/>
  <c r="E291" i="8"/>
  <c r="E88" i="19" s="1"/>
  <c r="B88" i="19"/>
  <c r="E308" i="8"/>
  <c r="J88" i="19" s="1"/>
  <c r="G88" i="19"/>
  <c r="E309" i="8"/>
  <c r="J89" i="19" s="1"/>
  <c r="G89" i="19"/>
  <c r="E233" i="8"/>
  <c r="J65" i="19" s="1"/>
  <c r="G65" i="19"/>
  <c r="E218" i="8"/>
  <c r="E67" i="19" s="1"/>
  <c r="B67" i="19"/>
  <c r="E217" i="8"/>
  <c r="E66" i="19" s="1"/>
  <c r="B66" i="19"/>
  <c r="F193" i="9"/>
  <c r="F36" i="9" s="1"/>
  <c r="F162" i="8"/>
  <c r="F163" i="8"/>
  <c r="F176" i="8" s="1"/>
  <c r="M193" i="9"/>
  <c r="AC193" i="9"/>
  <c r="G194" i="9"/>
  <c r="G195" i="9"/>
  <c r="AD193" i="9"/>
  <c r="Y194" i="9"/>
  <c r="Y195" i="9"/>
  <c r="AF194" i="9"/>
  <c r="AF195" i="9"/>
  <c r="W193" i="9"/>
  <c r="AB194" i="9"/>
  <c r="AB195" i="9"/>
  <c r="Q194" i="9"/>
  <c r="Q195" i="9"/>
  <c r="X194" i="9"/>
  <c r="X195" i="9"/>
  <c r="P193" i="9"/>
  <c r="U193" i="9"/>
  <c r="O193" i="9"/>
  <c r="S194" i="9"/>
  <c r="S195" i="9"/>
  <c r="AG193" i="9"/>
  <c r="K194" i="9"/>
  <c r="K195" i="9"/>
  <c r="AH194" i="9"/>
  <c r="AH195" i="9"/>
  <c r="J194" i="9"/>
  <c r="J195" i="9"/>
  <c r="G145" i="6"/>
  <c r="G124" i="8" s="1"/>
  <c r="G125" i="8" s="1"/>
  <c r="G135" i="8" s="1"/>
  <c r="G36" i="9"/>
  <c r="G242" i="9" s="1"/>
  <c r="Y145" i="6"/>
  <c r="Y124" i="8" s="1"/>
  <c r="Y125" i="8" s="1"/>
  <c r="Y135" i="8" s="1"/>
  <c r="Y36" i="9"/>
  <c r="Y242" i="9" s="1"/>
  <c r="AF145" i="6"/>
  <c r="AF124" i="8" s="1"/>
  <c r="AF125" i="8" s="1"/>
  <c r="AF135" i="8" s="1"/>
  <c r="AF36" i="9"/>
  <c r="AF242" i="9" s="1"/>
  <c r="AB145" i="6"/>
  <c r="AB124" i="8" s="1"/>
  <c r="AB125" i="8" s="1"/>
  <c r="AB135" i="8" s="1"/>
  <c r="AB36" i="9"/>
  <c r="AB242" i="9" s="1"/>
  <c r="Q163" i="8"/>
  <c r="Q176" i="8" s="1"/>
  <c r="Q178" i="8" s="1"/>
  <c r="Q36" i="9"/>
  <c r="Q242" i="9" s="1"/>
  <c r="X145" i="6"/>
  <c r="X173" i="6" s="1"/>
  <c r="X129" i="8" s="1"/>
  <c r="X36" i="9"/>
  <c r="X242" i="9" s="1"/>
  <c r="S145" i="6"/>
  <c r="S124" i="8" s="1"/>
  <c r="S125" i="8" s="1"/>
  <c r="S135" i="8" s="1"/>
  <c r="S36" i="9"/>
  <c r="S242" i="9" s="1"/>
  <c r="K145" i="6"/>
  <c r="K124" i="8" s="1"/>
  <c r="K125" i="8" s="1"/>
  <c r="K135" i="8" s="1"/>
  <c r="K36" i="9"/>
  <c r="K242" i="9" s="1"/>
  <c r="AH163" i="8"/>
  <c r="AH176" i="8" s="1"/>
  <c r="AH36" i="9"/>
  <c r="AH242" i="9" s="1"/>
  <c r="J162" i="8"/>
  <c r="J36" i="9"/>
  <c r="J242" i="9" s="1"/>
  <c r="X123" i="8"/>
  <c r="AB162" i="8"/>
  <c r="Y163" i="8"/>
  <c r="Y176" i="8" s="1"/>
  <c r="Y123" i="8"/>
  <c r="X162" i="8"/>
  <c r="AF162" i="8"/>
  <c r="J143" i="6"/>
  <c r="J232" i="9" s="1"/>
  <c r="J123" i="8"/>
  <c r="J145" i="6"/>
  <c r="J173" i="6" s="1"/>
  <c r="J129" i="8" s="1"/>
  <c r="J163" i="8"/>
  <c r="J176" i="8" s="1"/>
  <c r="Q145" i="6"/>
  <c r="Q124" i="8" s="1"/>
  <c r="Q125" i="8" s="1"/>
  <c r="Q135" i="8" s="1"/>
  <c r="AF143" i="6"/>
  <c r="AF232" i="9" s="1"/>
  <c r="Y162" i="8"/>
  <c r="Y143" i="6"/>
  <c r="Y232" i="9" s="1"/>
  <c r="X143" i="6"/>
  <c r="X232" i="9" s="1"/>
  <c r="AF123" i="8"/>
  <c r="X163" i="8"/>
  <c r="X176" i="8" s="1"/>
  <c r="G123" i="8"/>
  <c r="K123" i="8"/>
  <c r="K163" i="8"/>
  <c r="K176" i="8" s="1"/>
  <c r="AH143" i="6"/>
  <c r="AH232" i="9" s="1"/>
  <c r="AB143" i="6"/>
  <c r="AB232" i="9" s="1"/>
  <c r="K143" i="6"/>
  <c r="K232" i="9" s="1"/>
  <c r="AF163" i="8"/>
  <c r="AF176" i="8" s="1"/>
  <c r="AH162" i="8"/>
  <c r="AB123" i="8"/>
  <c r="H142" i="6"/>
  <c r="H193" i="9" s="1"/>
  <c r="AH145" i="6"/>
  <c r="AH173" i="6" s="1"/>
  <c r="AH129" i="8" s="1"/>
  <c r="K162" i="8"/>
  <c r="AH123" i="8"/>
  <c r="R142" i="6"/>
  <c r="R193" i="9" s="1"/>
  <c r="Q162" i="8"/>
  <c r="Q143" i="6"/>
  <c r="Q232" i="9" s="1"/>
  <c r="Q20" i="10" s="1"/>
  <c r="W145" i="6"/>
  <c r="W162" i="8"/>
  <c r="W143" i="6"/>
  <c r="W232" i="9" s="1"/>
  <c r="W20" i="10" s="1"/>
  <c r="W163" i="8"/>
  <c r="W176" i="8" s="1"/>
  <c r="W123" i="8"/>
  <c r="AC145" i="6"/>
  <c r="AC163" i="8"/>
  <c r="AC176" i="8" s="1"/>
  <c r="AC123" i="8"/>
  <c r="AC143" i="6"/>
  <c r="AC232" i="9" s="1"/>
  <c r="AC162" i="8"/>
  <c r="AG145" i="6"/>
  <c r="AG123" i="8"/>
  <c r="AG162" i="8"/>
  <c r="AG163" i="8"/>
  <c r="AG176" i="8" s="1"/>
  <c r="AG143" i="6"/>
  <c r="AG232" i="9" s="1"/>
  <c r="L169" i="6"/>
  <c r="L150" i="6" s="1"/>
  <c r="L127" i="8" s="1"/>
  <c r="L142" i="6"/>
  <c r="F145" i="6"/>
  <c r="F143" i="6"/>
  <c r="F232" i="9" s="1"/>
  <c r="F20" i="10" s="1"/>
  <c r="F123" i="8"/>
  <c r="G163" i="8"/>
  <c r="G176" i="8" s="1"/>
  <c r="P145" i="6"/>
  <c r="P123" i="8"/>
  <c r="P162" i="8"/>
  <c r="P143" i="6"/>
  <c r="P232" i="9" s="1"/>
  <c r="P163" i="8"/>
  <c r="P176" i="8" s="1"/>
  <c r="AJ169" i="6"/>
  <c r="AJ150" i="6" s="1"/>
  <c r="AJ127" i="8" s="1"/>
  <c r="AJ142" i="6"/>
  <c r="N169" i="6"/>
  <c r="N150" i="6" s="1"/>
  <c r="N127" i="8" s="1"/>
  <c r="N142" i="6"/>
  <c r="AD162" i="8"/>
  <c r="AD123" i="8"/>
  <c r="AD163" i="8"/>
  <c r="AD176" i="8" s="1"/>
  <c r="AD143" i="6"/>
  <c r="AD232" i="9" s="1"/>
  <c r="AD145" i="6"/>
  <c r="S143" i="6"/>
  <c r="S232" i="9" s="1"/>
  <c r="AB163" i="8"/>
  <c r="AB176" i="8" s="1"/>
  <c r="G143" i="6"/>
  <c r="G232" i="9" s="1"/>
  <c r="H169" i="6"/>
  <c r="H150" i="6" s="1"/>
  <c r="H127" i="8" s="1"/>
  <c r="V169" i="6"/>
  <c r="V150" i="6" s="1"/>
  <c r="V127" i="8" s="1"/>
  <c r="V142" i="6"/>
  <c r="R169" i="6"/>
  <c r="R150" i="6" s="1"/>
  <c r="R127" i="8" s="1"/>
  <c r="AE169" i="6"/>
  <c r="AE150" i="6" s="1"/>
  <c r="AE127" i="8" s="1"/>
  <c r="AE142" i="6"/>
  <c r="Z169" i="6"/>
  <c r="Z150" i="6" s="1"/>
  <c r="Z127" i="8" s="1"/>
  <c r="Z142" i="6"/>
  <c r="I169" i="6"/>
  <c r="I150" i="6" s="1"/>
  <c r="I127" i="8" s="1"/>
  <c r="I142" i="6"/>
  <c r="U145" i="6"/>
  <c r="U163" i="8"/>
  <c r="U176" i="8" s="1"/>
  <c r="U123" i="8"/>
  <c r="U143" i="6"/>
  <c r="U232" i="9" s="1"/>
  <c r="U20" i="10" s="1"/>
  <c r="U162" i="8"/>
  <c r="G162" i="8"/>
  <c r="M143" i="6"/>
  <c r="M232" i="9" s="1"/>
  <c r="M145" i="6"/>
  <c r="M163" i="8"/>
  <c r="M176" i="8" s="1"/>
  <c r="M123" i="8"/>
  <c r="M162" i="8"/>
  <c r="AI169" i="6"/>
  <c r="AI150" i="6" s="1"/>
  <c r="AI127" i="8" s="1"/>
  <c r="AI142" i="6"/>
  <c r="AA169" i="6"/>
  <c r="AA150" i="6" s="1"/>
  <c r="AA127" i="8" s="1"/>
  <c r="AA142" i="6"/>
  <c r="T169" i="6"/>
  <c r="T150" i="6" s="1"/>
  <c r="T127" i="8" s="1"/>
  <c r="T142" i="6"/>
  <c r="O145" i="6"/>
  <c r="O163" i="8"/>
  <c r="O176" i="8" s="1"/>
  <c r="O143" i="6"/>
  <c r="O232" i="9" s="1"/>
  <c r="O20" i="10" s="1"/>
  <c r="O123" i="8"/>
  <c r="O162" i="8"/>
  <c r="S163" i="8"/>
  <c r="S176" i="8" s="1"/>
  <c r="S123" i="8"/>
  <c r="S162" i="8"/>
  <c r="AB3" i="11"/>
  <c r="AB3" i="9"/>
  <c r="AC3" i="4"/>
  <c r="AB3" i="10"/>
  <c r="AB3" i="5"/>
  <c r="AB3" i="7"/>
  <c r="AB3" i="6"/>
  <c r="AB3" i="12"/>
  <c r="AB3" i="8"/>
  <c r="B234" i="8"/>
  <c r="A235" i="8" a="1"/>
  <c r="A235" i="8" s="1"/>
  <c r="B235" i="8" s="1"/>
  <c r="AA128" i="8" l="1"/>
  <c r="R128" i="8"/>
  <c r="Z128" i="8"/>
  <c r="N128" i="8"/>
  <c r="T128" i="8"/>
  <c r="AI128" i="8"/>
  <c r="V128" i="8"/>
  <c r="L128" i="8"/>
  <c r="I128" i="8"/>
  <c r="AE128" i="8"/>
  <c r="H128" i="8"/>
  <c r="AJ128" i="8"/>
  <c r="G237" i="9"/>
  <c r="G20" i="10"/>
  <c r="AD31" i="11"/>
  <c r="AD37" i="11" s="1"/>
  <c r="AD51" i="11" s="1"/>
  <c r="AD20" i="10"/>
  <c r="AD25" i="10" s="1"/>
  <c r="K19" i="12"/>
  <c r="K23" i="12" s="1"/>
  <c r="K20" i="10"/>
  <c r="K27" i="12" s="1"/>
  <c r="K31" i="12" s="1"/>
  <c r="X237" i="9"/>
  <c r="X20" i="10"/>
  <c r="X25" i="10" s="1"/>
  <c r="J237" i="9"/>
  <c r="J20" i="10"/>
  <c r="P237" i="9"/>
  <c r="P20" i="10"/>
  <c r="P25" i="10" s="1"/>
  <c r="AC19" i="12"/>
  <c r="AC23" i="12" s="1"/>
  <c r="AC20" i="10"/>
  <c r="AB19" i="12"/>
  <c r="AB23" i="12" s="1"/>
  <c r="AB20" i="10"/>
  <c r="Y237" i="9"/>
  <c r="Y20" i="10"/>
  <c r="Y27" i="12" s="1"/>
  <c r="Y31" i="12" s="1"/>
  <c r="S237" i="9"/>
  <c r="S20" i="10"/>
  <c r="S27" i="12" s="1"/>
  <c r="S31" i="12" s="1"/>
  <c r="AH31" i="11"/>
  <c r="AH37" i="11" s="1"/>
  <c r="AH52" i="11" s="1"/>
  <c r="AH35" i="12" s="1"/>
  <c r="AH20" i="10"/>
  <c r="AH25" i="10" s="1"/>
  <c r="M237" i="9"/>
  <c r="M20" i="10"/>
  <c r="AG20" i="10"/>
  <c r="AG25" i="10" s="1"/>
  <c r="AF237" i="9"/>
  <c r="AF20" i="10"/>
  <c r="AF27" i="12" s="1"/>
  <c r="AF31" i="12" s="1"/>
  <c r="W178" i="8"/>
  <c r="W179" i="8" s="1"/>
  <c r="X178" i="8"/>
  <c r="X179" i="8" s="1"/>
  <c r="AH178" i="8"/>
  <c r="AH179" i="8" s="1"/>
  <c r="S178" i="8"/>
  <c r="S179" i="8" s="1"/>
  <c r="O178" i="8"/>
  <c r="O179" i="8" s="1"/>
  <c r="AC178" i="8"/>
  <c r="AC179" i="8" s="1"/>
  <c r="AF178" i="8"/>
  <c r="AF179" i="8" s="1"/>
  <c r="K178" i="8"/>
  <c r="K179" i="8" s="1"/>
  <c r="F178" i="8"/>
  <c r="F179" i="8" s="1"/>
  <c r="U178" i="8"/>
  <c r="U179" i="8" s="1"/>
  <c r="P178" i="8"/>
  <c r="P179" i="8" s="1"/>
  <c r="AG178" i="8"/>
  <c r="AG179" i="8" s="1"/>
  <c r="Y178" i="8"/>
  <c r="Y179" i="8" s="1"/>
  <c r="M178" i="8"/>
  <c r="M179" i="8" s="1"/>
  <c r="AB178" i="8"/>
  <c r="AB179" i="8" s="1"/>
  <c r="AD178" i="8"/>
  <c r="AD179" i="8" s="1"/>
  <c r="G178" i="8"/>
  <c r="G179" i="8" s="1"/>
  <c r="J178" i="8"/>
  <c r="J179" i="8" s="1"/>
  <c r="J74" i="19"/>
  <c r="E277" i="8"/>
  <c r="G7" i="19" s="1"/>
  <c r="E294" i="8"/>
  <c r="G8" i="19" s="1"/>
  <c r="E74" i="19"/>
  <c r="E91" i="19" s="1"/>
  <c r="E235" i="8"/>
  <c r="J67" i="19" s="1"/>
  <c r="G67" i="19"/>
  <c r="E234" i="8"/>
  <c r="J66" i="19" s="1"/>
  <c r="G66" i="19"/>
  <c r="F194" i="9"/>
  <c r="F196" i="9" s="1"/>
  <c r="F209" i="9" s="1"/>
  <c r="F195" i="9"/>
  <c r="F171" i="8"/>
  <c r="F172" i="8" s="1"/>
  <c r="G171" i="8"/>
  <c r="G172" i="8" s="1"/>
  <c r="J171" i="8"/>
  <c r="J172" i="8" s="1"/>
  <c r="S171" i="8"/>
  <c r="S172" i="8" s="1"/>
  <c r="U171" i="8"/>
  <c r="U172" i="8" s="1"/>
  <c r="AG171" i="8"/>
  <c r="AG172" i="8" s="1"/>
  <c r="AF171" i="8"/>
  <c r="AF172" i="8" s="1"/>
  <c r="AB171" i="8"/>
  <c r="AB172" i="8" s="1"/>
  <c r="O171" i="8"/>
  <c r="O172" i="8" s="1"/>
  <c r="AC171" i="8"/>
  <c r="AC172" i="8" s="1"/>
  <c r="W171" i="8"/>
  <c r="W172" i="8" s="1"/>
  <c r="P171" i="8"/>
  <c r="P172" i="8" s="1"/>
  <c r="K171" i="8"/>
  <c r="K172" i="8" s="1"/>
  <c r="AH171" i="8"/>
  <c r="AH172" i="8" s="1"/>
  <c r="Y171" i="8"/>
  <c r="Y172" i="8" s="1"/>
  <c r="X171" i="8"/>
  <c r="X172" i="8" s="1"/>
  <c r="M171" i="8"/>
  <c r="M172" i="8" s="1"/>
  <c r="AD171" i="8"/>
  <c r="AD172" i="8" s="1"/>
  <c r="Q171" i="8"/>
  <c r="Q172" i="8" s="1"/>
  <c r="F43" i="9"/>
  <c r="F242" i="9"/>
  <c r="AH51" i="11"/>
  <c r="AH34" i="12" s="1"/>
  <c r="Y173" i="6"/>
  <c r="Y129" i="8" s="1"/>
  <c r="K173" i="6"/>
  <c r="K129" i="8" s="1"/>
  <c r="AB173" i="6"/>
  <c r="AB129" i="8" s="1"/>
  <c r="X124" i="8"/>
  <c r="X125" i="8" s="1"/>
  <c r="X135" i="8" s="1"/>
  <c r="S173" i="6"/>
  <c r="S129" i="8" s="1"/>
  <c r="AF173" i="6"/>
  <c r="AF129" i="8" s="1"/>
  <c r="G173" i="6"/>
  <c r="G129" i="8" s="1"/>
  <c r="Q179" i="8"/>
  <c r="F37" i="9"/>
  <c r="F38" i="9" s="1"/>
  <c r="Z193" i="9"/>
  <c r="N193" i="9"/>
  <c r="R194" i="9"/>
  <c r="R195" i="9"/>
  <c r="U194" i="9"/>
  <c r="U195" i="9"/>
  <c r="AD194" i="9"/>
  <c r="AD195" i="9"/>
  <c r="AC194" i="9"/>
  <c r="AC195" i="9"/>
  <c r="T193" i="9"/>
  <c r="AI193" i="9"/>
  <c r="V193" i="9"/>
  <c r="L193" i="9"/>
  <c r="H194" i="9"/>
  <c r="H195" i="9"/>
  <c r="J196" i="9"/>
  <c r="J209" i="9" s="1"/>
  <c r="K196" i="9"/>
  <c r="K202" i="9" s="1"/>
  <c r="S196" i="9"/>
  <c r="S202" i="9" s="1"/>
  <c r="U36" i="9"/>
  <c r="U242" i="9" s="1"/>
  <c r="X196" i="9"/>
  <c r="X202" i="9" s="1"/>
  <c r="AB196" i="9"/>
  <c r="AB209" i="9" s="1"/>
  <c r="AF196" i="9"/>
  <c r="AF209" i="9" s="1"/>
  <c r="AD36" i="9"/>
  <c r="AD242" i="9" s="1"/>
  <c r="AC36" i="9"/>
  <c r="AC242" i="9" s="1"/>
  <c r="I193" i="9"/>
  <c r="I36" i="9" s="1"/>
  <c r="AE193" i="9"/>
  <c r="AE36" i="9" s="1"/>
  <c r="AE242" i="9" s="1"/>
  <c r="AJ193" i="9"/>
  <c r="AJ36" i="9" s="1"/>
  <c r="AJ242" i="9" s="1"/>
  <c r="AG194" i="9"/>
  <c r="AG195" i="9"/>
  <c r="O194" i="9"/>
  <c r="O195" i="9"/>
  <c r="P194" i="9"/>
  <c r="P195" i="9"/>
  <c r="W194" i="9"/>
  <c r="W195" i="9"/>
  <c r="M194" i="9"/>
  <c r="M195" i="9"/>
  <c r="AA193" i="9"/>
  <c r="AH196" i="9"/>
  <c r="AH209" i="9" s="1"/>
  <c r="AG36" i="9"/>
  <c r="AG242" i="9" s="1"/>
  <c r="O36" i="9"/>
  <c r="O242" i="9" s="1"/>
  <c r="P36" i="9"/>
  <c r="P242" i="9" s="1"/>
  <c r="Q196" i="9"/>
  <c r="Q202" i="9" s="1"/>
  <c r="W36" i="9"/>
  <c r="W242" i="9" s="1"/>
  <c r="Y196" i="9"/>
  <c r="Y202" i="9" s="1"/>
  <c r="G196" i="9"/>
  <c r="G202" i="9" s="1"/>
  <c r="M36" i="9"/>
  <c r="M242" i="9" s="1"/>
  <c r="J37" i="9"/>
  <c r="J43" i="9"/>
  <c r="K43" i="9"/>
  <c r="K37" i="9"/>
  <c r="S43" i="9"/>
  <c r="S37" i="9"/>
  <c r="X37" i="9"/>
  <c r="X43" i="9"/>
  <c r="AB37" i="9"/>
  <c r="AB43" i="9"/>
  <c r="AF43" i="9"/>
  <c r="AF37" i="9"/>
  <c r="G37" i="9"/>
  <c r="G43" i="9"/>
  <c r="R145" i="6"/>
  <c r="R173" i="6" s="1"/>
  <c r="R129" i="8" s="1"/>
  <c r="R36" i="9"/>
  <c r="R242" i="9" s="1"/>
  <c r="AH43" i="9"/>
  <c r="AH37" i="9"/>
  <c r="Q43" i="9"/>
  <c r="Q37" i="9"/>
  <c r="Y37" i="9"/>
  <c r="Y43" i="9"/>
  <c r="H145" i="6"/>
  <c r="H173" i="6" s="1"/>
  <c r="H129" i="8" s="1"/>
  <c r="H36" i="9"/>
  <c r="H242" i="9" s="1"/>
  <c r="AH19" i="12"/>
  <c r="AH23" i="12" s="1"/>
  <c r="J31" i="11"/>
  <c r="J37" i="11" s="1"/>
  <c r="AD237" i="9"/>
  <c r="AH237" i="9"/>
  <c r="J19" i="12"/>
  <c r="J23" i="12" s="1"/>
  <c r="G19" i="12"/>
  <c r="G23" i="12" s="1"/>
  <c r="G31" i="11"/>
  <c r="G37" i="11" s="1"/>
  <c r="AG31" i="11"/>
  <c r="AG37" i="11" s="1"/>
  <c r="J124" i="8"/>
  <c r="J125" i="8" s="1"/>
  <c r="J135" i="8" s="1"/>
  <c r="P19" i="12"/>
  <c r="P23" i="12" s="1"/>
  <c r="AC237" i="9"/>
  <c r="H163" i="8"/>
  <c r="H176" i="8" s="1"/>
  <c r="AG19" i="12"/>
  <c r="AG23" i="12" s="1"/>
  <c r="H143" i="6"/>
  <c r="H232" i="9" s="1"/>
  <c r="AG27" i="12"/>
  <c r="AG31" i="12" s="1"/>
  <c r="H162" i="8"/>
  <c r="Q173" i="6"/>
  <c r="Q129" i="8" s="1"/>
  <c r="AC31" i="11"/>
  <c r="AC37" i="11" s="1"/>
  <c r="AG237" i="9"/>
  <c r="H123" i="8"/>
  <c r="AD19" i="12"/>
  <c r="AD23" i="12" s="1"/>
  <c r="AH124" i="8"/>
  <c r="AH125" i="8" s="1"/>
  <c r="AH135" i="8" s="1"/>
  <c r="R123" i="8"/>
  <c r="R143" i="6"/>
  <c r="R232" i="9" s="1"/>
  <c r="Q19" i="12"/>
  <c r="Q23" i="12" s="1"/>
  <c r="Q237" i="9"/>
  <c r="R163" i="8"/>
  <c r="R176" i="8" s="1"/>
  <c r="R162" i="8"/>
  <c r="AA145" i="6"/>
  <c r="AA163" i="8"/>
  <c r="AA176" i="8" s="1"/>
  <c r="AA162" i="8"/>
  <c r="AA143" i="6"/>
  <c r="AA232" i="9" s="1"/>
  <c r="AA20" i="10" s="1"/>
  <c r="AA123" i="8"/>
  <c r="M31" i="11"/>
  <c r="M37" i="11" s="1"/>
  <c r="T145" i="6"/>
  <c r="T162" i="8"/>
  <c r="T123" i="8"/>
  <c r="T163" i="8"/>
  <c r="T176" i="8" s="1"/>
  <c r="T143" i="6"/>
  <c r="T232" i="9" s="1"/>
  <c r="T20" i="10" s="1"/>
  <c r="AI145" i="6"/>
  <c r="AI163" i="8"/>
  <c r="AI176" i="8" s="1"/>
  <c r="AI143" i="6"/>
  <c r="AI232" i="9" s="1"/>
  <c r="AI162" i="8"/>
  <c r="AI123" i="8"/>
  <c r="U237" i="9"/>
  <c r="U31" i="11"/>
  <c r="U37" i="11" s="1"/>
  <c r="U19" i="12"/>
  <c r="U23" i="12" s="1"/>
  <c r="I145" i="6"/>
  <c r="I163" i="8"/>
  <c r="I176" i="8" s="1"/>
  <c r="I143" i="6"/>
  <c r="I232" i="9" s="1"/>
  <c r="I20" i="10" s="1"/>
  <c r="I162" i="8"/>
  <c r="I123" i="8"/>
  <c r="AE145" i="6"/>
  <c r="AE143" i="6"/>
  <c r="AE232" i="9" s="1"/>
  <c r="AE20" i="10" s="1"/>
  <c r="AE163" i="8"/>
  <c r="AE176" i="8" s="1"/>
  <c r="AE123" i="8"/>
  <c r="AE162" i="8"/>
  <c r="AD173" i="6"/>
  <c r="AD129" i="8" s="1"/>
  <c r="AD124" i="8"/>
  <c r="AD125" i="8" s="1"/>
  <c r="AD135" i="8" s="1"/>
  <c r="M19" i="12"/>
  <c r="M23" i="12" s="1"/>
  <c r="E14" i="15"/>
  <c r="O19" i="12"/>
  <c r="O23" i="12" s="1"/>
  <c r="O237" i="9"/>
  <c r="O31" i="11"/>
  <c r="O37" i="11" s="1"/>
  <c r="M173" i="6"/>
  <c r="M129" i="8" s="1"/>
  <c r="M124" i="8"/>
  <c r="M125" i="8" s="1"/>
  <c r="M135" i="8" s="1"/>
  <c r="N145" i="6"/>
  <c r="N163" i="8"/>
  <c r="N176" i="8" s="1"/>
  <c r="N162" i="8"/>
  <c r="N123" i="8"/>
  <c r="N143" i="6"/>
  <c r="N232" i="9" s="1"/>
  <c r="N20" i="10" s="1"/>
  <c r="F19" i="12"/>
  <c r="F23" i="12" s="1"/>
  <c r="F237" i="9"/>
  <c r="E113" i="19" s="1"/>
  <c r="AG173" i="6"/>
  <c r="AG129" i="8" s="1"/>
  <c r="AG124" i="8"/>
  <c r="AG125" i="8" s="1"/>
  <c r="AG135" i="8" s="1"/>
  <c r="W237" i="9"/>
  <c r="W19" i="12"/>
  <c r="W23" i="12" s="1"/>
  <c r="W31" i="11"/>
  <c r="W37" i="11" s="1"/>
  <c r="Z145" i="6"/>
  <c r="Z163" i="8"/>
  <c r="Z176" i="8" s="1"/>
  <c r="Z123" i="8"/>
  <c r="Z143" i="6"/>
  <c r="Z232" i="9" s="1"/>
  <c r="Z20" i="10" s="1"/>
  <c r="Z162" i="8"/>
  <c r="P124" i="8"/>
  <c r="P125" i="8" s="1"/>
  <c r="P135" i="8" s="1"/>
  <c r="P173" i="6"/>
  <c r="P129" i="8" s="1"/>
  <c r="F173" i="6"/>
  <c r="F129" i="8" s="1"/>
  <c r="F124" i="8"/>
  <c r="F125" i="8" s="1"/>
  <c r="F135" i="8" s="1"/>
  <c r="AC124" i="8"/>
  <c r="AC125" i="8" s="1"/>
  <c r="AC135" i="8" s="1"/>
  <c r="AC173" i="6"/>
  <c r="AC129" i="8" s="1"/>
  <c r="O124" i="8"/>
  <c r="O125" i="8" s="1"/>
  <c r="O135" i="8" s="1"/>
  <c r="O173" i="6"/>
  <c r="O129" i="8" s="1"/>
  <c r="U124" i="8"/>
  <c r="U125" i="8" s="1"/>
  <c r="U135" i="8" s="1"/>
  <c r="U173" i="6"/>
  <c r="U129" i="8" s="1"/>
  <c r="V123" i="8"/>
  <c r="V163" i="8"/>
  <c r="V176" i="8" s="1"/>
  <c r="V162" i="8"/>
  <c r="V145" i="6"/>
  <c r="V143" i="6"/>
  <c r="V232" i="9" s="1"/>
  <c r="V20" i="10" s="1"/>
  <c r="AJ145" i="6"/>
  <c r="AJ162" i="8"/>
  <c r="AJ163" i="8"/>
  <c r="AJ176" i="8" s="1"/>
  <c r="AJ123" i="8"/>
  <c r="AJ143" i="6"/>
  <c r="AJ232" i="9" s="1"/>
  <c r="L143" i="6"/>
  <c r="L232" i="9" s="1"/>
  <c r="L163" i="8"/>
  <c r="L176" i="8" s="1"/>
  <c r="L123" i="8"/>
  <c r="L145" i="6"/>
  <c r="L162" i="8"/>
  <c r="W173" i="6"/>
  <c r="W129" i="8" s="1"/>
  <c r="W124" i="8"/>
  <c r="W125" i="8" s="1"/>
  <c r="W135" i="8" s="1"/>
  <c r="AC3" i="5"/>
  <c r="AC3" i="12"/>
  <c r="AC3" i="11"/>
  <c r="AC3" i="8"/>
  <c r="AC3" i="10"/>
  <c r="AD3" i="4"/>
  <c r="AC3" i="9"/>
  <c r="AC3" i="7"/>
  <c r="AC3" i="6"/>
  <c r="S19" i="12"/>
  <c r="S23" i="12" s="1"/>
  <c r="AF19" i="12"/>
  <c r="AF23" i="12" s="1"/>
  <c r="AB31" i="11"/>
  <c r="AB37" i="11" s="1"/>
  <c r="K237" i="9"/>
  <c r="X19" i="12"/>
  <c r="X23" i="12" s="1"/>
  <c r="AB237" i="9"/>
  <c r="Y19" i="12"/>
  <c r="Y23" i="12" s="1"/>
  <c r="E275" i="4" l="1"/>
  <c r="AH38" i="11"/>
  <c r="AH42" i="11" s="1"/>
  <c r="AH44" i="11" s="1"/>
  <c r="AH67" i="11" s="1"/>
  <c r="AD27" i="12"/>
  <c r="AD31" i="12" s="1"/>
  <c r="AD38" i="12" s="1"/>
  <c r="K38" i="12"/>
  <c r="AD38" i="11"/>
  <c r="AD42" i="11" s="1"/>
  <c r="AD43" i="11" s="1"/>
  <c r="AH27" i="12"/>
  <c r="AH31" i="12" s="1"/>
  <c r="AH38" i="12" s="1"/>
  <c r="AD52" i="11"/>
  <c r="AD35" i="12" s="1"/>
  <c r="AI237" i="9"/>
  <c r="AI20" i="10"/>
  <c r="AJ31" i="11"/>
  <c r="AJ37" i="11" s="1"/>
  <c r="AJ52" i="11" s="1"/>
  <c r="AJ35" i="12" s="1"/>
  <c r="AJ20" i="10"/>
  <c r="AJ25" i="10" s="1"/>
  <c r="R19" i="12"/>
  <c r="R23" i="12" s="1"/>
  <c r="R20" i="10"/>
  <c r="R27" i="12" s="1"/>
  <c r="R31" i="12" s="1"/>
  <c r="H19" i="12"/>
  <c r="H23" i="12" s="1"/>
  <c r="H20" i="10"/>
  <c r="H27" i="12" s="1"/>
  <c r="H31" i="12" s="1"/>
  <c r="L31" i="11"/>
  <c r="L37" i="11" s="1"/>
  <c r="L51" i="11" s="1"/>
  <c r="L20" i="10"/>
  <c r="L25" i="10" s="1"/>
  <c r="H237" i="9"/>
  <c r="L178" i="8"/>
  <c r="L179" i="8" s="1"/>
  <c r="AJ178" i="8"/>
  <c r="AJ179" i="8" s="1"/>
  <c r="T178" i="8"/>
  <c r="T179" i="8" s="1"/>
  <c r="AA178" i="8"/>
  <c r="AA179" i="8" s="1"/>
  <c r="H178" i="8"/>
  <c r="H179" i="8" s="1"/>
  <c r="Z178" i="8"/>
  <c r="Z179" i="8" s="1"/>
  <c r="I178" i="8"/>
  <c r="I179" i="8" s="1"/>
  <c r="AI178" i="8"/>
  <c r="AI179" i="8" s="1"/>
  <c r="R178" i="8"/>
  <c r="R179" i="8" s="1"/>
  <c r="V178" i="8"/>
  <c r="V179" i="8" s="1"/>
  <c r="N178" i="8"/>
  <c r="N179" i="8" s="1"/>
  <c r="AE178" i="8"/>
  <c r="AE179" i="8" s="1"/>
  <c r="J52" i="19"/>
  <c r="E220" i="8"/>
  <c r="F8" i="19" s="1"/>
  <c r="AF224" i="9"/>
  <c r="AF225" i="9" s="1"/>
  <c r="AF254" i="9" s="1"/>
  <c r="AF210" i="9"/>
  <c r="AF211" i="9"/>
  <c r="AB224" i="9"/>
  <c r="AB225" i="9" s="1"/>
  <c r="AB254" i="9" s="1"/>
  <c r="AB210" i="9"/>
  <c r="AB211" i="9"/>
  <c r="AH224" i="9"/>
  <c r="AH225" i="9" s="1"/>
  <c r="AH254" i="9" s="1"/>
  <c r="AH210" i="9"/>
  <c r="AH211" i="9"/>
  <c r="F224" i="9"/>
  <c r="F225" i="9" s="1"/>
  <c r="F254" i="9" s="1"/>
  <c r="F210" i="9"/>
  <c r="F211" i="9"/>
  <c r="J224" i="9"/>
  <c r="J225" i="9" s="1"/>
  <c r="J254" i="9" s="1"/>
  <c r="J210" i="9"/>
  <c r="J211" i="9"/>
  <c r="F45" i="9"/>
  <c r="F98" i="9"/>
  <c r="F94" i="9"/>
  <c r="I171" i="8"/>
  <c r="I172" i="8" s="1"/>
  <c r="AI171" i="8"/>
  <c r="AI172" i="8" s="1"/>
  <c r="AA171" i="8"/>
  <c r="AA172" i="8" s="1"/>
  <c r="R171" i="8"/>
  <c r="R172" i="8" s="1"/>
  <c r="H171" i="8"/>
  <c r="H172" i="8" s="1"/>
  <c r="L171" i="8"/>
  <c r="L172" i="8" s="1"/>
  <c r="AJ171" i="8"/>
  <c r="AJ172" i="8" s="1"/>
  <c r="V171" i="8"/>
  <c r="V172" i="8" s="1"/>
  <c r="N171" i="8"/>
  <c r="N172" i="8" s="1"/>
  <c r="AE171" i="8"/>
  <c r="AE172" i="8" s="1"/>
  <c r="Z171" i="8"/>
  <c r="Z172" i="8" s="1"/>
  <c r="T171" i="8"/>
  <c r="T172" i="8" s="1"/>
  <c r="I43" i="9"/>
  <c r="I242" i="9"/>
  <c r="U52" i="11"/>
  <c r="U35" i="12" s="1"/>
  <c r="U51" i="11"/>
  <c r="U34" i="12" s="1"/>
  <c r="M38" i="11"/>
  <c r="M52" i="11"/>
  <c r="M35" i="12" s="1"/>
  <c r="M51" i="11"/>
  <c r="M34" i="12" s="1"/>
  <c r="AG52" i="11"/>
  <c r="AG35" i="12" s="1"/>
  <c r="AG51" i="11"/>
  <c r="AG34" i="12" s="1"/>
  <c r="J51" i="11"/>
  <c r="J34" i="12" s="1"/>
  <c r="J52" i="11"/>
  <c r="J35" i="12" s="1"/>
  <c r="AB38" i="11"/>
  <c r="AB51" i="11"/>
  <c r="AB34" i="12" s="1"/>
  <c r="AB52" i="11"/>
  <c r="AB35" i="12" s="1"/>
  <c r="O51" i="11"/>
  <c r="O34" i="12" s="1"/>
  <c r="O52" i="11"/>
  <c r="O35" i="12" s="1"/>
  <c r="AC38" i="11"/>
  <c r="AC52" i="11"/>
  <c r="AC35" i="12" s="1"/>
  <c r="AC51" i="11"/>
  <c r="AC34" i="12" s="1"/>
  <c r="G38" i="11"/>
  <c r="G51" i="11"/>
  <c r="G34" i="12" s="1"/>
  <c r="G52" i="11"/>
  <c r="G35" i="12" s="1"/>
  <c r="W51" i="11"/>
  <c r="W52" i="11"/>
  <c r="W35" i="12" s="1"/>
  <c r="H124" i="8"/>
  <c r="H125" i="8" s="1"/>
  <c r="H135" i="8" s="1"/>
  <c r="R124" i="8"/>
  <c r="R125" i="8" s="1"/>
  <c r="R135" i="8" s="1"/>
  <c r="F44" i="9"/>
  <c r="Q220" i="9"/>
  <c r="Q221" i="9" s="1"/>
  <c r="Q249" i="9" s="1"/>
  <c r="Q206" i="9"/>
  <c r="G220" i="9"/>
  <c r="G221" i="9" s="1"/>
  <c r="G249" i="9" s="1"/>
  <c r="G206" i="9"/>
  <c r="AH202" i="9"/>
  <c r="F202" i="9"/>
  <c r="AF202" i="9"/>
  <c r="S220" i="9"/>
  <c r="S221" i="9" s="1"/>
  <c r="S249" i="9" s="1"/>
  <c r="S206" i="9"/>
  <c r="Y220" i="9"/>
  <c r="Y221" i="9" s="1"/>
  <c r="Y249" i="9" s="1"/>
  <c r="Y206" i="9"/>
  <c r="K220" i="9"/>
  <c r="K221" i="9" s="1"/>
  <c r="K249" i="9" s="1"/>
  <c r="K206" i="9"/>
  <c r="X206" i="9"/>
  <c r="X220" i="9"/>
  <c r="X221" i="9" s="1"/>
  <c r="X249" i="9" s="1"/>
  <c r="X209" i="9"/>
  <c r="AJ43" i="9"/>
  <c r="AJ37" i="9"/>
  <c r="AJ44" i="9" s="1"/>
  <c r="AE43" i="9"/>
  <c r="AE37" i="9"/>
  <c r="AE38" i="9" s="1"/>
  <c r="Y209" i="9"/>
  <c r="Q209" i="9"/>
  <c r="AB202" i="9"/>
  <c r="J202" i="9"/>
  <c r="S209" i="9"/>
  <c r="AG43" i="9"/>
  <c r="AG37" i="9"/>
  <c r="AA194" i="9"/>
  <c r="AA195" i="9"/>
  <c r="U37" i="9"/>
  <c r="U43" i="9"/>
  <c r="L194" i="9"/>
  <c r="L195" i="9"/>
  <c r="AI194" i="9"/>
  <c r="AI195" i="9"/>
  <c r="N194" i="9"/>
  <c r="N195" i="9"/>
  <c r="I37" i="9"/>
  <c r="I44" i="9" s="1"/>
  <c r="G209" i="9"/>
  <c r="AA36" i="9"/>
  <c r="AA242" i="9" s="1"/>
  <c r="W196" i="9"/>
  <c r="W209" i="9" s="1"/>
  <c r="O196" i="9"/>
  <c r="O202" i="9" s="1"/>
  <c r="AE194" i="9"/>
  <c r="AE195" i="9"/>
  <c r="AC43" i="9"/>
  <c r="AC37" i="9"/>
  <c r="K209" i="9"/>
  <c r="L36" i="9"/>
  <c r="L242" i="9" s="1"/>
  <c r="AI36" i="9"/>
  <c r="AI242" i="9" s="1"/>
  <c r="AC196" i="9"/>
  <c r="AC202" i="9" s="1"/>
  <c r="U196" i="9"/>
  <c r="U202" i="9" s="1"/>
  <c r="N36" i="9"/>
  <c r="N242" i="9" s="1"/>
  <c r="W37" i="9"/>
  <c r="W43" i="9"/>
  <c r="P37" i="9"/>
  <c r="P43" i="9"/>
  <c r="AD43" i="9"/>
  <c r="AD37" i="9"/>
  <c r="V194" i="9"/>
  <c r="V195" i="9"/>
  <c r="T194" i="9"/>
  <c r="T195" i="9"/>
  <c r="Z194" i="9"/>
  <c r="Z195" i="9"/>
  <c r="M43" i="9"/>
  <c r="M37" i="9"/>
  <c r="O43" i="9"/>
  <c r="O37" i="9"/>
  <c r="M196" i="9"/>
  <c r="M202" i="9" s="1"/>
  <c r="P196" i="9"/>
  <c r="P202" i="9" s="1"/>
  <c r="AG196" i="9"/>
  <c r="AG209" i="9" s="1"/>
  <c r="AJ194" i="9"/>
  <c r="AJ195" i="9"/>
  <c r="I194" i="9"/>
  <c r="I195" i="9"/>
  <c r="H196" i="9"/>
  <c r="H202" i="9" s="1"/>
  <c r="V36" i="9"/>
  <c r="V242" i="9" s="1"/>
  <c r="T36" i="9"/>
  <c r="T242" i="9" s="1"/>
  <c r="AD196" i="9"/>
  <c r="AD202" i="9" s="1"/>
  <c r="R196" i="9"/>
  <c r="R202" i="9" s="1"/>
  <c r="Z36" i="9"/>
  <c r="Z242" i="9" s="1"/>
  <c r="Q38" i="9"/>
  <c r="Q44" i="9"/>
  <c r="R43" i="9"/>
  <c r="R37" i="9"/>
  <c r="S38" i="9"/>
  <c r="S44" i="9"/>
  <c r="AB44" i="9"/>
  <c r="AB38" i="9"/>
  <c r="J44" i="9"/>
  <c r="J38" i="9"/>
  <c r="H37" i="9"/>
  <c r="H43" i="9"/>
  <c r="AH38" i="9"/>
  <c r="AH44" i="9"/>
  <c r="AF38" i="9"/>
  <c r="AF44" i="9"/>
  <c r="K38" i="9"/>
  <c r="K44" i="9"/>
  <c r="Y38" i="9"/>
  <c r="Y44" i="9"/>
  <c r="G44" i="9"/>
  <c r="G38" i="9"/>
  <c r="X38" i="9"/>
  <c r="X44" i="9"/>
  <c r="J25" i="10"/>
  <c r="J27" i="12"/>
  <c r="J31" i="12" s="1"/>
  <c r="J38" i="12" s="1"/>
  <c r="J38" i="11"/>
  <c r="P27" i="12"/>
  <c r="P31" i="12" s="1"/>
  <c r="P38" i="12" s="1"/>
  <c r="G25" i="10"/>
  <c r="AJ19" i="12"/>
  <c r="AJ23" i="12" s="1"/>
  <c r="P31" i="11"/>
  <c r="P37" i="11" s="1"/>
  <c r="AG38" i="12"/>
  <c r="O38" i="11"/>
  <c r="K31" i="11"/>
  <c r="K37" i="11" s="1"/>
  <c r="AH53" i="11"/>
  <c r="G27" i="12"/>
  <c r="G31" i="12" s="1"/>
  <c r="G38" i="12" s="1"/>
  <c r="AG38" i="11"/>
  <c r="L19" i="12"/>
  <c r="L23" i="12" s="1"/>
  <c r="AC25" i="10"/>
  <c r="H31" i="11"/>
  <c r="H37" i="11" s="1"/>
  <c r="AC27" i="12"/>
  <c r="AC31" i="12" s="1"/>
  <c r="AC38" i="12" s="1"/>
  <c r="L237" i="9"/>
  <c r="U38" i="11"/>
  <c r="R237" i="9"/>
  <c r="AI19" i="12"/>
  <c r="AI23" i="12" s="1"/>
  <c r="Q31" i="11"/>
  <c r="Q37" i="11" s="1"/>
  <c r="Q27" i="12"/>
  <c r="Q31" i="12" s="1"/>
  <c r="Q38" i="12" s="1"/>
  <c r="Q25" i="10"/>
  <c r="M27" i="12"/>
  <c r="M31" i="12" s="1"/>
  <c r="M38" i="12" s="1"/>
  <c r="AI31" i="11"/>
  <c r="AI37" i="11" s="1"/>
  <c r="AJ237" i="9"/>
  <c r="L173" i="6"/>
  <c r="L129" i="8" s="1"/>
  <c r="L124" i="8"/>
  <c r="L125" i="8" s="1"/>
  <c r="L135" i="8" s="1"/>
  <c r="V124" i="8"/>
  <c r="V125" i="8" s="1"/>
  <c r="V135" i="8" s="1"/>
  <c r="V173" i="6"/>
  <c r="V129" i="8" s="1"/>
  <c r="W27" i="12"/>
  <c r="W31" i="12" s="1"/>
  <c r="W38" i="12" s="1"/>
  <c r="W25" i="10"/>
  <c r="N19" i="12"/>
  <c r="N23" i="12" s="1"/>
  <c r="N237" i="9"/>
  <c r="N124" i="8"/>
  <c r="N125" i="8" s="1"/>
  <c r="N135" i="8" s="1"/>
  <c r="N173" i="6"/>
  <c r="N129" i="8" s="1"/>
  <c r="T237" i="9"/>
  <c r="T19" i="12"/>
  <c r="T23" i="12" s="1"/>
  <c r="T173" i="6"/>
  <c r="T129" i="8" s="1"/>
  <c r="T124" i="8"/>
  <c r="T125" i="8" s="1"/>
  <c r="T135" i="8" s="1"/>
  <c r="AA31" i="11"/>
  <c r="AA37" i="11" s="1"/>
  <c r="AA237" i="9"/>
  <c r="AA19" i="12"/>
  <c r="AA23" i="12" s="1"/>
  <c r="F31" i="11"/>
  <c r="F37" i="11" s="1"/>
  <c r="F25" i="10"/>
  <c r="F27" i="12"/>
  <c r="F31" i="12" s="1"/>
  <c r="F38" i="12" s="1"/>
  <c r="AE237" i="9"/>
  <c r="AE19" i="12"/>
  <c r="AE23" i="12" s="1"/>
  <c r="I237" i="9"/>
  <c r="I19" i="12"/>
  <c r="I23" i="12" s="1"/>
  <c r="U27" i="12"/>
  <c r="U31" i="12" s="1"/>
  <c r="U38" i="12" s="1"/>
  <c r="U25" i="10"/>
  <c r="AJ124" i="8"/>
  <c r="AJ125" i="8" s="1"/>
  <c r="AJ135" i="8" s="1"/>
  <c r="AJ173" i="6"/>
  <c r="AJ129" i="8" s="1"/>
  <c r="Z173" i="6"/>
  <c r="Z129" i="8" s="1"/>
  <c r="Z124" i="8"/>
  <c r="Z125" i="8" s="1"/>
  <c r="Z135" i="8" s="1"/>
  <c r="AE173" i="6"/>
  <c r="AE129" i="8" s="1"/>
  <c r="AE124" i="8"/>
  <c r="AE125" i="8" s="1"/>
  <c r="AE135" i="8" s="1"/>
  <c r="M25" i="10"/>
  <c r="V19" i="12"/>
  <c r="V23" i="12" s="1"/>
  <c r="V31" i="11"/>
  <c r="V37" i="11" s="1"/>
  <c r="V237" i="9"/>
  <c r="Z19" i="12"/>
  <c r="Z23" i="12" s="1"/>
  <c r="Z237" i="9"/>
  <c r="W38" i="11"/>
  <c r="W42" i="11" s="1"/>
  <c r="O25" i="10"/>
  <c r="O27" i="12"/>
  <c r="O31" i="12" s="1"/>
  <c r="O38" i="12" s="1"/>
  <c r="I124" i="8"/>
  <c r="I125" i="8" s="1"/>
  <c r="I135" i="8" s="1"/>
  <c r="I173" i="6"/>
  <c r="AI173" i="6"/>
  <c r="AI129" i="8" s="1"/>
  <c r="AI124" i="8"/>
  <c r="AI125" i="8" s="1"/>
  <c r="AI135" i="8" s="1"/>
  <c r="AA173" i="6"/>
  <c r="AA129" i="8" s="1"/>
  <c r="AA124" i="8"/>
  <c r="AA125" i="8" s="1"/>
  <c r="AA135" i="8" s="1"/>
  <c r="AE3" i="4"/>
  <c r="AD3" i="12"/>
  <c r="AD3" i="10"/>
  <c r="AD3" i="7"/>
  <c r="AD3" i="9"/>
  <c r="AD3" i="11"/>
  <c r="AD3" i="5"/>
  <c r="AD3" i="8"/>
  <c r="AD3" i="6"/>
  <c r="AB25" i="10"/>
  <c r="AB27" i="12"/>
  <c r="AB31" i="12" s="1"/>
  <c r="AB38" i="12" s="1"/>
  <c r="S38" i="12"/>
  <c r="AF38" i="12"/>
  <c r="S25" i="10"/>
  <c r="X31" i="11"/>
  <c r="X37" i="11" s="1"/>
  <c r="S31" i="11"/>
  <c r="S37" i="11" s="1"/>
  <c r="X27" i="12"/>
  <c r="X31" i="12" s="1"/>
  <c r="X38" i="12" s="1"/>
  <c r="Y38" i="12"/>
  <c r="AF31" i="11"/>
  <c r="AF37" i="11" s="1"/>
  <c r="Y25" i="10"/>
  <c r="Y31" i="11"/>
  <c r="Y37" i="11" s="1"/>
  <c r="AF25" i="10"/>
  <c r="K25" i="10"/>
  <c r="AD34" i="12"/>
  <c r="AJ27" i="12" l="1"/>
  <c r="AJ31" i="12" s="1"/>
  <c r="AJ38" i="12" s="1"/>
  <c r="AD44" i="11"/>
  <c r="AD67" i="11" s="1"/>
  <c r="AH43" i="11"/>
  <c r="L27" i="12"/>
  <c r="L31" i="12" s="1"/>
  <c r="L38" i="12" s="1"/>
  <c r="AJ38" i="11"/>
  <c r="L38" i="11"/>
  <c r="L42" i="11" s="1"/>
  <c r="L44" i="11" s="1"/>
  <c r="L67" i="11" s="1"/>
  <c r="R38" i="12"/>
  <c r="L52" i="11"/>
  <c r="L35" i="12" s="1"/>
  <c r="AD53" i="11"/>
  <c r="AD36" i="12" s="1"/>
  <c r="AD41" i="12" s="1"/>
  <c r="H25" i="10"/>
  <c r="AJ51" i="11"/>
  <c r="AJ34" i="12" s="1"/>
  <c r="H38" i="12"/>
  <c r="X224" i="9"/>
  <c r="X225" i="9" s="1"/>
  <c r="X254" i="9" s="1"/>
  <c r="X210" i="9"/>
  <c r="X211" i="9"/>
  <c r="AG224" i="9"/>
  <c r="AG225" i="9" s="1"/>
  <c r="AG254" i="9" s="1"/>
  <c r="AG210" i="9"/>
  <c r="AG211" i="9"/>
  <c r="K224" i="9"/>
  <c r="K225" i="9" s="1"/>
  <c r="K254" i="9" s="1"/>
  <c r="K211" i="9"/>
  <c r="K210" i="9"/>
  <c r="G224" i="9"/>
  <c r="G225" i="9" s="1"/>
  <c r="G254" i="9" s="1"/>
  <c r="G211" i="9"/>
  <c r="G210" i="9"/>
  <c r="Q224" i="9"/>
  <c r="Q225" i="9" s="1"/>
  <c r="Q254" i="9" s="1"/>
  <c r="Q210" i="9"/>
  <c r="Q211" i="9"/>
  <c r="W224" i="9"/>
  <c r="W225" i="9" s="1"/>
  <c r="W254" i="9" s="1"/>
  <c r="W211" i="9"/>
  <c r="W210" i="9"/>
  <c r="S211" i="9"/>
  <c r="S210" i="9"/>
  <c r="Y210" i="9"/>
  <c r="Y211" i="9"/>
  <c r="F95" i="9"/>
  <c r="F102" i="9" s="1"/>
  <c r="F99" i="9"/>
  <c r="F108" i="9" s="1"/>
  <c r="AJ42" i="11"/>
  <c r="AJ43" i="11" s="1"/>
  <c r="AG42" i="11"/>
  <c r="AG44" i="11" s="1"/>
  <c r="AG67" i="11" s="1"/>
  <c r="O42" i="11"/>
  <c r="O44" i="11" s="1"/>
  <c r="O67" i="11" s="1"/>
  <c r="AC42" i="11"/>
  <c r="AC43" i="11" s="1"/>
  <c r="M42" i="11"/>
  <c r="M44" i="11" s="1"/>
  <c r="M67" i="11" s="1"/>
  <c r="U42" i="11"/>
  <c r="U44" i="11" s="1"/>
  <c r="U67" i="11" s="1"/>
  <c r="G42" i="11"/>
  <c r="G44" i="11" s="1"/>
  <c r="G67" i="11" s="1"/>
  <c r="J42" i="11"/>
  <c r="J44" i="11" s="1"/>
  <c r="J67" i="11" s="1"/>
  <c r="AB42" i="11"/>
  <c r="AB44" i="11" s="1"/>
  <c r="AB67" i="11" s="1"/>
  <c r="P51" i="11"/>
  <c r="P52" i="11"/>
  <c r="P35" i="12" s="1"/>
  <c r="Y52" i="11"/>
  <c r="Y51" i="11"/>
  <c r="Y34" i="12" s="1"/>
  <c r="V51" i="11"/>
  <c r="V34" i="12" s="1"/>
  <c r="V52" i="11"/>
  <c r="V35" i="12" s="1"/>
  <c r="J215" i="9"/>
  <c r="AF215" i="9"/>
  <c r="AB215" i="9"/>
  <c r="S52" i="11"/>
  <c r="S35" i="12" s="1"/>
  <c r="S51" i="11"/>
  <c r="S34" i="12" s="1"/>
  <c r="F51" i="11"/>
  <c r="F52" i="11"/>
  <c r="F35" i="12" s="1"/>
  <c r="AA51" i="11"/>
  <c r="AA52" i="11"/>
  <c r="AA35" i="12" s="1"/>
  <c r="AF51" i="11"/>
  <c r="AF34" i="12" s="1"/>
  <c r="AF52" i="11"/>
  <c r="AF35" i="12" s="1"/>
  <c r="X52" i="11"/>
  <c r="X35" i="12" s="1"/>
  <c r="X51" i="11"/>
  <c r="X34" i="12" s="1"/>
  <c r="AI52" i="11"/>
  <c r="AI35" i="12" s="1"/>
  <c r="AI51" i="11"/>
  <c r="AI34" i="12" s="1"/>
  <c r="Q52" i="11"/>
  <c r="Q35" i="12" s="1"/>
  <c r="Q51" i="11"/>
  <c r="H52" i="11"/>
  <c r="H35" i="12" s="1"/>
  <c r="H51" i="11"/>
  <c r="H34" i="12" s="1"/>
  <c r="K51" i="11"/>
  <c r="K34" i="12" s="1"/>
  <c r="K52" i="11"/>
  <c r="K35" i="12" s="1"/>
  <c r="AH215" i="9"/>
  <c r="F215" i="9"/>
  <c r="AH36" i="12"/>
  <c r="AH41" i="12" s="1"/>
  <c r="AH155" i="9"/>
  <c r="O209" i="9"/>
  <c r="AJ38" i="9"/>
  <c r="AJ98" i="9" s="1"/>
  <c r="AC209" i="9"/>
  <c r="AC220" i="9"/>
  <c r="AC221" i="9" s="1"/>
  <c r="AC249" i="9" s="1"/>
  <c r="AC206" i="9"/>
  <c r="O220" i="9"/>
  <c r="O221" i="9" s="1"/>
  <c r="O249" i="9" s="1"/>
  <c r="O206" i="9"/>
  <c r="R220" i="9"/>
  <c r="R221" i="9" s="1"/>
  <c r="R249" i="9" s="1"/>
  <c r="R206" i="9"/>
  <c r="H220" i="9"/>
  <c r="H221" i="9" s="1"/>
  <c r="H249" i="9" s="1"/>
  <c r="H206" i="9"/>
  <c r="U220" i="9"/>
  <c r="U221" i="9" s="1"/>
  <c r="U249" i="9" s="1"/>
  <c r="U206" i="9"/>
  <c r="J220" i="9"/>
  <c r="J221" i="9" s="1"/>
  <c r="J249" i="9" s="1"/>
  <c r="J206" i="9"/>
  <c r="AE44" i="9"/>
  <c r="AD220" i="9"/>
  <c r="AD221" i="9" s="1"/>
  <c r="AD249" i="9" s="1"/>
  <c r="AD206" i="9"/>
  <c r="AB206" i="9"/>
  <c r="AB220" i="9"/>
  <c r="AB221" i="9" s="1"/>
  <c r="AB249" i="9" s="1"/>
  <c r="AF206" i="9"/>
  <c r="AF220" i="9"/>
  <c r="AF221" i="9" s="1"/>
  <c r="AF249" i="9" s="1"/>
  <c r="P206" i="9"/>
  <c r="P220" i="9"/>
  <c r="P221" i="9" s="1"/>
  <c r="P249" i="9" s="1"/>
  <c r="F220" i="9"/>
  <c r="F221" i="9" s="1"/>
  <c r="F249" i="9" s="1"/>
  <c r="F206" i="9"/>
  <c r="M220" i="9"/>
  <c r="M221" i="9" s="1"/>
  <c r="M249" i="9" s="1"/>
  <c r="M206" i="9"/>
  <c r="S224" i="9"/>
  <c r="S225" i="9" s="1"/>
  <c r="S254" i="9" s="1"/>
  <c r="Y224" i="9"/>
  <c r="Y225" i="9" s="1"/>
  <c r="Y254" i="9" s="1"/>
  <c r="AH220" i="9"/>
  <c r="AH221" i="9" s="1"/>
  <c r="AH249" i="9" s="1"/>
  <c r="AH206" i="9"/>
  <c r="R209" i="9"/>
  <c r="I38" i="9"/>
  <c r="I94" i="9" s="1"/>
  <c r="AG202" i="9"/>
  <c r="AD209" i="9"/>
  <c r="H209" i="9"/>
  <c r="P209" i="9"/>
  <c r="W202" i="9"/>
  <c r="Z196" i="9"/>
  <c r="Z209" i="9" s="1"/>
  <c r="V196" i="9"/>
  <c r="V202" i="9" s="1"/>
  <c r="P44" i="9"/>
  <c r="P38" i="9"/>
  <c r="AG38" i="9"/>
  <c r="AG44" i="9"/>
  <c r="T43" i="9"/>
  <c r="T37" i="9"/>
  <c r="AJ196" i="9"/>
  <c r="AJ209" i="9" s="1"/>
  <c r="M209" i="9"/>
  <c r="M44" i="9"/>
  <c r="M38" i="9"/>
  <c r="AD38" i="9"/>
  <c r="AD44" i="9"/>
  <c r="U209" i="9"/>
  <c r="AA37" i="9"/>
  <c r="AA43" i="9"/>
  <c r="N196" i="9"/>
  <c r="N209" i="9" s="1"/>
  <c r="L196" i="9"/>
  <c r="L209" i="9" s="1"/>
  <c r="Z37" i="9"/>
  <c r="Z43" i="9"/>
  <c r="V43" i="9"/>
  <c r="V37" i="9"/>
  <c r="T196" i="9"/>
  <c r="T209" i="9" s="1"/>
  <c r="W44" i="9"/>
  <c r="W38" i="9"/>
  <c r="AI43" i="9"/>
  <c r="AI37" i="9"/>
  <c r="AE196" i="9"/>
  <c r="AE209" i="9" s="1"/>
  <c r="I196" i="9"/>
  <c r="I209" i="9" s="1"/>
  <c r="O38" i="9"/>
  <c r="O44" i="9"/>
  <c r="N43" i="9"/>
  <c r="N37" i="9"/>
  <c r="L37" i="9"/>
  <c r="L43" i="9"/>
  <c r="AC38" i="9"/>
  <c r="AC44" i="9"/>
  <c r="AI196" i="9"/>
  <c r="AI202" i="9" s="1"/>
  <c r="U44" i="9"/>
  <c r="U38" i="9"/>
  <c r="AA196" i="9"/>
  <c r="AA209" i="9" s="1"/>
  <c r="AE45" i="9"/>
  <c r="AE98" i="9"/>
  <c r="AE94" i="9"/>
  <c r="G98" i="9"/>
  <c r="G94" i="9"/>
  <c r="G45" i="9"/>
  <c r="AF45" i="9"/>
  <c r="AF98" i="9"/>
  <c r="AF94" i="9"/>
  <c r="AH45" i="9"/>
  <c r="AH98" i="9"/>
  <c r="AH94" i="9"/>
  <c r="R38" i="9"/>
  <c r="R44" i="9"/>
  <c r="AB45" i="9"/>
  <c r="AB94" i="9"/>
  <c r="AB98" i="9"/>
  <c r="Y45" i="9"/>
  <c r="Y94" i="9"/>
  <c r="Y98" i="9"/>
  <c r="K45" i="9"/>
  <c r="K94" i="9"/>
  <c r="K98" i="9"/>
  <c r="H44" i="9"/>
  <c r="H38" i="9"/>
  <c r="S45" i="9"/>
  <c r="S98" i="9"/>
  <c r="S94" i="9"/>
  <c r="Q45" i="9"/>
  <c r="Q94" i="9"/>
  <c r="Q98" i="9"/>
  <c r="X45" i="9"/>
  <c r="X98" i="9"/>
  <c r="X94" i="9"/>
  <c r="J45" i="9"/>
  <c r="J94" i="9"/>
  <c r="J98" i="9"/>
  <c r="J53" i="11"/>
  <c r="K38" i="11"/>
  <c r="P38" i="11"/>
  <c r="U53" i="11"/>
  <c r="O53" i="11"/>
  <c r="V38" i="11"/>
  <c r="R31" i="11"/>
  <c r="R37" i="11" s="1"/>
  <c r="G53" i="11"/>
  <c r="AC53" i="11"/>
  <c r="AG53" i="11"/>
  <c r="R25" i="10"/>
  <c r="H38" i="11"/>
  <c r="AH45" i="11"/>
  <c r="AH64" i="11" s="1"/>
  <c r="M53" i="11"/>
  <c r="AI25" i="10"/>
  <c r="AI27" i="12"/>
  <c r="AI31" i="12" s="1"/>
  <c r="AI38" i="12" s="1"/>
  <c r="AI38" i="11"/>
  <c r="H22" i="15"/>
  <c r="Q38" i="11"/>
  <c r="Q42" i="11" s="1"/>
  <c r="I129" i="8"/>
  <c r="E311" i="4"/>
  <c r="E205" i="8" s="1"/>
  <c r="E54" i="19" s="1"/>
  <c r="V27" i="12"/>
  <c r="V31" i="12" s="1"/>
  <c r="V38" i="12" s="1"/>
  <c r="V25" i="10"/>
  <c r="AE31" i="11"/>
  <c r="AE37" i="11" s="1"/>
  <c r="AE27" i="12"/>
  <c r="AE31" i="12" s="1"/>
  <c r="AE38" i="12" s="1"/>
  <c r="AE25" i="10"/>
  <c r="AA38" i="11"/>
  <c r="W44" i="11"/>
  <c r="W67" i="11" s="1"/>
  <c r="W43" i="11"/>
  <c r="Z31" i="11"/>
  <c r="Z37" i="11" s="1"/>
  <c r="Z25" i="10"/>
  <c r="Z27" i="12"/>
  <c r="Z31" i="12" s="1"/>
  <c r="Z38" i="12" s="1"/>
  <c r="F38" i="11"/>
  <c r="F42" i="11" s="1"/>
  <c r="N31" i="11"/>
  <c r="N37" i="11" s="1"/>
  <c r="N25" i="10"/>
  <c r="N27" i="12"/>
  <c r="N31" i="12" s="1"/>
  <c r="N38" i="12" s="1"/>
  <c r="W53" i="11"/>
  <c r="W34" i="12"/>
  <c r="I31" i="11"/>
  <c r="I37" i="11" s="1"/>
  <c r="I25" i="10"/>
  <c r="I27" i="12"/>
  <c r="I31" i="12" s="1"/>
  <c r="I38" i="12" s="1"/>
  <c r="AA25" i="10"/>
  <c r="AA27" i="12"/>
  <c r="AA31" i="12" s="1"/>
  <c r="AA38" i="12" s="1"/>
  <c r="T31" i="11"/>
  <c r="T37" i="11" s="1"/>
  <c r="T27" i="12"/>
  <c r="T31" i="12" s="1"/>
  <c r="T38" i="12" s="1"/>
  <c r="T25" i="10"/>
  <c r="AE3" i="11"/>
  <c r="AF3" i="4"/>
  <c r="AE3" i="12"/>
  <c r="AE3" i="6"/>
  <c r="AE3" i="8"/>
  <c r="AE3" i="9"/>
  <c r="AE3" i="10"/>
  <c r="AE3" i="5"/>
  <c r="AE3" i="7"/>
  <c r="AB53" i="11"/>
  <c r="X38" i="11"/>
  <c r="X42" i="11" s="1"/>
  <c r="S38" i="11"/>
  <c r="S42" i="11" s="1"/>
  <c r="AF38" i="11"/>
  <c r="AF42" i="11" s="1"/>
  <c r="Y38" i="11"/>
  <c r="Y42" i="11" s="1"/>
  <c r="L34" i="12"/>
  <c r="AD45" i="11" l="1"/>
  <c r="AD64" i="11" s="1"/>
  <c r="L43" i="11"/>
  <c r="L53" i="11"/>
  <c r="L36" i="12" s="1"/>
  <c r="L41" i="12" s="1"/>
  <c r="AJ53" i="11"/>
  <c r="AJ155" i="9" s="1"/>
  <c r="AD155" i="9"/>
  <c r="AD157" i="9" s="1"/>
  <c r="AD158" i="9" s="1"/>
  <c r="L224" i="9"/>
  <c r="L225" i="9" s="1"/>
  <c r="L254" i="9" s="1"/>
  <c r="L210" i="9"/>
  <c r="L211" i="9"/>
  <c r="U224" i="9"/>
  <c r="U225" i="9" s="1"/>
  <c r="U254" i="9" s="1"/>
  <c r="U210" i="9"/>
  <c r="U211" i="9"/>
  <c r="P210" i="9"/>
  <c r="P211" i="9"/>
  <c r="AA224" i="9"/>
  <c r="AA225" i="9" s="1"/>
  <c r="AA254" i="9" s="1"/>
  <c r="AA211" i="9"/>
  <c r="AA210" i="9"/>
  <c r="I224" i="9"/>
  <c r="I225" i="9" s="1"/>
  <c r="I254" i="9" s="1"/>
  <c r="I210" i="9"/>
  <c r="I211" i="9"/>
  <c r="N224" i="9"/>
  <c r="N225" i="9" s="1"/>
  <c r="N254" i="9" s="1"/>
  <c r="N210" i="9"/>
  <c r="N211" i="9"/>
  <c r="M224" i="9"/>
  <c r="M225" i="9" s="1"/>
  <c r="M254" i="9" s="1"/>
  <c r="M210" i="9"/>
  <c r="M211" i="9"/>
  <c r="H210" i="9"/>
  <c r="H211" i="9"/>
  <c r="R224" i="9"/>
  <c r="R225" i="9" s="1"/>
  <c r="R254" i="9" s="1"/>
  <c r="R210" i="9"/>
  <c r="R211" i="9"/>
  <c r="O224" i="9"/>
  <c r="O225" i="9" s="1"/>
  <c r="O254" i="9" s="1"/>
  <c r="O211" i="9"/>
  <c r="O210" i="9"/>
  <c r="AE224" i="9"/>
  <c r="AE225" i="9" s="1"/>
  <c r="AE254" i="9" s="1"/>
  <c r="AE211" i="9"/>
  <c r="AE210" i="9"/>
  <c r="AJ224" i="9"/>
  <c r="AJ225" i="9" s="1"/>
  <c r="AJ254" i="9" s="1"/>
  <c r="AJ210" i="9"/>
  <c r="AJ211" i="9"/>
  <c r="Z224" i="9"/>
  <c r="Z225" i="9" s="1"/>
  <c r="Z254" i="9" s="1"/>
  <c r="Z210" i="9"/>
  <c r="Z211" i="9"/>
  <c r="AD224" i="9"/>
  <c r="AD225" i="9" s="1"/>
  <c r="AD254" i="9" s="1"/>
  <c r="AD210" i="9"/>
  <c r="AD211" i="9"/>
  <c r="T224" i="9"/>
  <c r="T225" i="9" s="1"/>
  <c r="T254" i="9" s="1"/>
  <c r="T210" i="9"/>
  <c r="T211" i="9"/>
  <c r="AC224" i="9"/>
  <c r="AC225" i="9" s="1"/>
  <c r="AC254" i="9" s="1"/>
  <c r="AC210" i="9"/>
  <c r="AC211" i="9"/>
  <c r="AD39" i="12"/>
  <c r="AH39" i="12"/>
  <c r="F123" i="9"/>
  <c r="F141" i="9" s="1"/>
  <c r="F142" i="9" s="1"/>
  <c r="F253" i="9" s="1"/>
  <c r="F110" i="9"/>
  <c r="F109" i="9"/>
  <c r="F105" i="9"/>
  <c r="F116" i="9"/>
  <c r="F120" i="9" s="1"/>
  <c r="AJ44" i="11"/>
  <c r="AJ67" i="11" s="1"/>
  <c r="M43" i="11"/>
  <c r="O43" i="11"/>
  <c r="AB43" i="11"/>
  <c r="J43" i="11"/>
  <c r="J45" i="11"/>
  <c r="J64" i="11" s="1"/>
  <c r="G45" i="11"/>
  <c r="G64" i="11" s="1"/>
  <c r="O45" i="11"/>
  <c r="O64" i="11" s="1"/>
  <c r="AB45" i="11"/>
  <c r="AB64" i="11" s="1"/>
  <c r="M45" i="11"/>
  <c r="M64" i="11" s="1"/>
  <c r="AI42" i="11"/>
  <c r="AI44" i="11" s="1"/>
  <c r="AI67" i="11" s="1"/>
  <c r="U43" i="11"/>
  <c r="AC44" i="11"/>
  <c r="AC67" i="11" s="1"/>
  <c r="AG43" i="11"/>
  <c r="AA42" i="11"/>
  <c r="AA43" i="11" s="1"/>
  <c r="V42" i="11"/>
  <c r="V43" i="11" s="1"/>
  <c r="P42" i="11"/>
  <c r="P44" i="11" s="1"/>
  <c r="P67" i="11" s="1"/>
  <c r="H42" i="11"/>
  <c r="H44" i="11" s="1"/>
  <c r="H67" i="11" s="1"/>
  <c r="K42" i="11"/>
  <c r="K44" i="11" s="1"/>
  <c r="K67" i="11" s="1"/>
  <c r="G43" i="11"/>
  <c r="AJ94" i="9"/>
  <c r="P53" i="11"/>
  <c r="P36" i="12" s="1"/>
  <c r="P41" i="12" s="1"/>
  <c r="K215" i="9"/>
  <c r="K217" i="9" s="1"/>
  <c r="K259" i="9" s="1"/>
  <c r="N51" i="11"/>
  <c r="N52" i="11"/>
  <c r="N35" i="12" s="1"/>
  <c r="Y215" i="9"/>
  <c r="Y217" i="9" s="1"/>
  <c r="Y259" i="9" s="1"/>
  <c r="I52" i="11"/>
  <c r="I35" i="12" s="1"/>
  <c r="I51" i="11"/>
  <c r="G215" i="9"/>
  <c r="AG215" i="9"/>
  <c r="AD156" i="9"/>
  <c r="P34" i="12"/>
  <c r="R51" i="11"/>
  <c r="R34" i="12" s="1"/>
  <c r="R52" i="11"/>
  <c r="R35" i="12" s="1"/>
  <c r="AB217" i="9"/>
  <c r="AB259" i="9" s="1"/>
  <c r="S215" i="9"/>
  <c r="S217" i="9" s="1"/>
  <c r="S259" i="9" s="1"/>
  <c r="T51" i="11"/>
  <c r="T52" i="11"/>
  <c r="T35" i="12" s="1"/>
  <c r="Z51" i="11"/>
  <c r="Z52" i="11"/>
  <c r="Z35" i="12" s="1"/>
  <c r="AE51" i="11"/>
  <c r="AE52" i="11"/>
  <c r="AE35" i="12" s="1"/>
  <c r="W215" i="9"/>
  <c r="Q215" i="9"/>
  <c r="Q217" i="9" s="1"/>
  <c r="Q259" i="9" s="1"/>
  <c r="X215" i="9"/>
  <c r="X217" i="9" s="1"/>
  <c r="X259" i="9" s="1"/>
  <c r="AH156" i="9"/>
  <c r="AH157" i="9"/>
  <c r="AH158" i="9" s="1"/>
  <c r="O36" i="12"/>
  <c r="O155" i="9"/>
  <c r="U36" i="12"/>
  <c r="U155" i="9"/>
  <c r="AB36" i="12"/>
  <c r="AB41" i="12" s="1"/>
  <c r="AB155" i="9"/>
  <c r="AG36" i="12"/>
  <c r="AG41" i="12" s="1"/>
  <c r="AG155" i="9"/>
  <c r="W36" i="12"/>
  <c r="W41" i="12" s="1"/>
  <c r="W155" i="9"/>
  <c r="AC36" i="12"/>
  <c r="AC155" i="9"/>
  <c r="J36" i="12"/>
  <c r="J155" i="9"/>
  <c r="M36" i="12"/>
  <c r="M41" i="12" s="1"/>
  <c r="M155" i="9"/>
  <c r="G36" i="12"/>
  <c r="G41" i="12" s="1"/>
  <c r="G155" i="9"/>
  <c r="I45" i="9"/>
  <c r="I95" i="9" s="1"/>
  <c r="I102" i="9" s="1"/>
  <c r="AJ45" i="9"/>
  <c r="AJ95" i="9" s="1"/>
  <c r="AH217" i="9"/>
  <c r="AH259" i="9" s="1"/>
  <c r="AF217" i="9"/>
  <c r="AF259" i="9" s="1"/>
  <c r="F217" i="9"/>
  <c r="F259" i="9" s="1"/>
  <c r="H224" i="9"/>
  <c r="H225" i="9" s="1"/>
  <c r="H254" i="9" s="1"/>
  <c r="V220" i="9"/>
  <c r="V221" i="9" s="1"/>
  <c r="V249" i="9" s="1"/>
  <c r="V206" i="9"/>
  <c r="W220" i="9"/>
  <c r="W221" i="9" s="1"/>
  <c r="W249" i="9" s="1"/>
  <c r="W206" i="9"/>
  <c r="AG220" i="9"/>
  <c r="AG221" i="9" s="1"/>
  <c r="AG249" i="9" s="1"/>
  <c r="AG206" i="9"/>
  <c r="AI220" i="9"/>
  <c r="AI221" i="9" s="1"/>
  <c r="AI249" i="9" s="1"/>
  <c r="AI206" i="9"/>
  <c r="P224" i="9"/>
  <c r="P225" i="9" s="1"/>
  <c r="P254" i="9" s="1"/>
  <c r="J217" i="9"/>
  <c r="J259" i="9" s="1"/>
  <c r="AE202" i="9"/>
  <c r="T202" i="9"/>
  <c r="I98" i="9"/>
  <c r="AI209" i="9"/>
  <c r="N202" i="9"/>
  <c r="AJ202" i="9"/>
  <c r="Z202" i="9"/>
  <c r="L202" i="9"/>
  <c r="AA202" i="9"/>
  <c r="I202" i="9"/>
  <c r="AI38" i="9"/>
  <c r="AI44" i="9"/>
  <c r="Z38" i="9"/>
  <c r="Z44" i="9"/>
  <c r="M98" i="9"/>
  <c r="M94" i="9"/>
  <c r="M45" i="9"/>
  <c r="P94" i="9"/>
  <c r="P45" i="9"/>
  <c r="P98" i="9"/>
  <c r="V209" i="9"/>
  <c r="U45" i="9"/>
  <c r="U98" i="9"/>
  <c r="U94" i="9"/>
  <c r="L38" i="9"/>
  <c r="L44" i="9"/>
  <c r="O45" i="9"/>
  <c r="O98" i="9"/>
  <c r="O94" i="9"/>
  <c r="V44" i="9"/>
  <c r="V38" i="9"/>
  <c r="N44" i="9"/>
  <c r="N38" i="9"/>
  <c r="W45" i="9"/>
  <c r="W98" i="9"/>
  <c r="W94" i="9"/>
  <c r="T38" i="9"/>
  <c r="T44" i="9"/>
  <c r="AC45" i="9"/>
  <c r="AC94" i="9"/>
  <c r="AC98" i="9"/>
  <c r="AA44" i="9"/>
  <c r="AA38" i="9"/>
  <c r="AD45" i="9"/>
  <c r="AD94" i="9"/>
  <c r="AD98" i="9"/>
  <c r="AG45" i="9"/>
  <c r="AG98" i="9"/>
  <c r="AG94" i="9"/>
  <c r="AH95" i="9"/>
  <c r="AH102" i="9" s="1"/>
  <c r="AH99" i="9"/>
  <c r="AH108" i="9" s="1"/>
  <c r="X95" i="9"/>
  <c r="X102" i="9" s="1"/>
  <c r="X99" i="9"/>
  <c r="X108" i="9" s="1"/>
  <c r="H45" i="9"/>
  <c r="H94" i="9"/>
  <c r="H98" i="9"/>
  <c r="R45" i="9"/>
  <c r="R98" i="9"/>
  <c r="R94" i="9"/>
  <c r="G95" i="9"/>
  <c r="G102" i="9" s="1"/>
  <c r="G99" i="9"/>
  <c r="G108" i="9" s="1"/>
  <c r="Q95" i="9"/>
  <c r="Q102" i="9" s="1"/>
  <c r="Q99" i="9"/>
  <c r="Q108" i="9" s="1"/>
  <c r="S95" i="9"/>
  <c r="S102" i="9" s="1"/>
  <c r="S99" i="9"/>
  <c r="S108" i="9" s="1"/>
  <c r="K99" i="9"/>
  <c r="K108" i="9" s="1"/>
  <c r="K95" i="9"/>
  <c r="K102" i="9" s="1"/>
  <c r="J99" i="9"/>
  <c r="J108" i="9" s="1"/>
  <c r="J95" i="9"/>
  <c r="J102" i="9" s="1"/>
  <c r="Y99" i="9"/>
  <c r="Y108" i="9" s="1"/>
  <c r="Y95" i="9"/>
  <c r="Y102" i="9" s="1"/>
  <c r="AB95" i="9"/>
  <c r="AB102" i="9" s="1"/>
  <c r="AB99" i="9"/>
  <c r="AB108" i="9" s="1"/>
  <c r="AF99" i="9"/>
  <c r="AF108" i="9" s="1"/>
  <c r="AF95" i="9"/>
  <c r="AF102" i="9" s="1"/>
  <c r="AE99" i="9"/>
  <c r="AE108" i="9" s="1"/>
  <c r="AE95" i="9"/>
  <c r="AE102" i="9" s="1"/>
  <c r="U45" i="11"/>
  <c r="U64" i="11" s="1"/>
  <c r="K53" i="11"/>
  <c r="R38" i="11"/>
  <c r="V53" i="11"/>
  <c r="AG45" i="11"/>
  <c r="AG64" i="11" s="1"/>
  <c r="H53" i="11"/>
  <c r="AI53" i="11"/>
  <c r="Q44" i="11"/>
  <c r="Q67" i="11" s="1"/>
  <c r="Q43" i="11"/>
  <c r="K22" i="15"/>
  <c r="Q53" i="11"/>
  <c r="Q34" i="12"/>
  <c r="T38" i="11"/>
  <c r="T42" i="11" s="1"/>
  <c r="F43" i="11"/>
  <c r="F44" i="11"/>
  <c r="F67" i="11" s="1"/>
  <c r="I38" i="11"/>
  <c r="I42" i="11" s="1"/>
  <c r="N38" i="11"/>
  <c r="N42" i="11" s="1"/>
  <c r="F34" i="12"/>
  <c r="F53" i="11"/>
  <c r="Z38" i="11"/>
  <c r="Z42" i="11" s="1"/>
  <c r="AA53" i="11"/>
  <c r="AA34" i="12"/>
  <c r="W45" i="11"/>
  <c r="W64" i="11" s="1"/>
  <c r="AE38" i="11"/>
  <c r="AE42" i="11" s="1"/>
  <c r="AF3" i="11"/>
  <c r="AF3" i="9"/>
  <c r="AG3" i="4"/>
  <c r="AF3" i="7"/>
  <c r="AF3" i="6"/>
  <c r="AF3" i="12"/>
  <c r="AF3" i="8"/>
  <c r="AF3" i="5"/>
  <c r="AF3" i="10"/>
  <c r="X53" i="11"/>
  <c r="AF44" i="11"/>
  <c r="AF67" i="11" s="1"/>
  <c r="X44" i="11"/>
  <c r="X67" i="11" s="1"/>
  <c r="S43" i="11"/>
  <c r="S53" i="11"/>
  <c r="AF53" i="11"/>
  <c r="Y35" i="12"/>
  <c r="Y53" i="11"/>
  <c r="Y44" i="11"/>
  <c r="Y67" i="11" s="1"/>
  <c r="Y43" i="11"/>
  <c r="L45" i="11"/>
  <c r="L64" i="11" s="1"/>
  <c r="AJ36" i="12" l="1"/>
  <c r="AJ41" i="12" s="1"/>
  <c r="L155" i="9"/>
  <c r="L156" i="9" s="1"/>
  <c r="AJ45" i="11"/>
  <c r="AJ64" i="11" s="1"/>
  <c r="G217" i="9"/>
  <c r="G259" i="9" s="1"/>
  <c r="G214" i="9"/>
  <c r="V224" i="9"/>
  <c r="V225" i="9" s="1"/>
  <c r="V254" i="9" s="1"/>
  <c r="V210" i="9"/>
  <c r="V211" i="9"/>
  <c r="AI224" i="9"/>
  <c r="AI225" i="9" s="1"/>
  <c r="AI254" i="9" s="1"/>
  <c r="AI211" i="9"/>
  <c r="AI210" i="9"/>
  <c r="R215" i="9"/>
  <c r="R217" i="9" s="1"/>
  <c r="R259" i="9" s="1"/>
  <c r="AG39" i="12"/>
  <c r="W39" i="12"/>
  <c r="L39" i="12"/>
  <c r="M39" i="12"/>
  <c r="AB39" i="12"/>
  <c r="G39" i="12"/>
  <c r="P39" i="12"/>
  <c r="J41" i="12"/>
  <c r="J39" i="12"/>
  <c r="O41" i="12"/>
  <c r="O39" i="12"/>
  <c r="AC41" i="12"/>
  <c r="AC39" i="12"/>
  <c r="U41" i="12"/>
  <c r="U39" i="12"/>
  <c r="F137" i="9"/>
  <c r="F138" i="9" s="1"/>
  <c r="F113" i="9"/>
  <c r="F124" i="9"/>
  <c r="F125" i="9"/>
  <c r="K43" i="11"/>
  <c r="P43" i="11"/>
  <c r="AA44" i="11"/>
  <c r="AA67" i="11" s="1"/>
  <c r="R42" i="11"/>
  <c r="R43" i="11" s="1"/>
  <c r="K45" i="11"/>
  <c r="K64" i="11" s="1"/>
  <c r="AI43" i="11"/>
  <c r="P45" i="11"/>
  <c r="P64" i="11" s="1"/>
  <c r="H43" i="11"/>
  <c r="V44" i="11"/>
  <c r="V67" i="11" s="1"/>
  <c r="AC45" i="11"/>
  <c r="AC64" i="11" s="1"/>
  <c r="AJ102" i="9"/>
  <c r="AJ105" i="9" s="1"/>
  <c r="P155" i="9"/>
  <c r="P157" i="9" s="1"/>
  <c r="P158" i="9" s="1"/>
  <c r="H215" i="9"/>
  <c r="H217" i="9" s="1"/>
  <c r="H259" i="9" s="1"/>
  <c r="P215" i="9"/>
  <c r="P217" i="9" s="1"/>
  <c r="P259" i="9" s="1"/>
  <c r="AJ215" i="9"/>
  <c r="AC215" i="9"/>
  <c r="AC217" i="9" s="1"/>
  <c r="AC259" i="9" s="1"/>
  <c r="AH168" i="9"/>
  <c r="AH161" i="9"/>
  <c r="M215" i="9"/>
  <c r="M217" i="9" s="1"/>
  <c r="M259" i="9" s="1"/>
  <c r="Z215" i="9"/>
  <c r="I215" i="9"/>
  <c r="M157" i="9"/>
  <c r="M158" i="9" s="1"/>
  <c r="M156" i="9"/>
  <c r="AC157" i="9"/>
  <c r="AC158" i="9" s="1"/>
  <c r="AC156" i="9"/>
  <c r="AJ157" i="9"/>
  <c r="AJ158" i="9" s="1"/>
  <c r="AJ156" i="9"/>
  <c r="O156" i="9"/>
  <c r="O157" i="9"/>
  <c r="O158" i="9" s="1"/>
  <c r="AD168" i="9"/>
  <c r="AD161" i="9"/>
  <c r="U215" i="9"/>
  <c r="U217" i="9" s="1"/>
  <c r="U259" i="9" s="1"/>
  <c r="O215" i="9"/>
  <c r="O217" i="9" s="1"/>
  <c r="O259" i="9" s="1"/>
  <c r="N215" i="9"/>
  <c r="AE215" i="9"/>
  <c r="AA215" i="9"/>
  <c r="T215" i="9"/>
  <c r="L215" i="9"/>
  <c r="AD215" i="9"/>
  <c r="AD217" i="9" s="1"/>
  <c r="AD259" i="9" s="1"/>
  <c r="G156" i="9"/>
  <c r="G157" i="9"/>
  <c r="G158" i="9" s="1"/>
  <c r="J156" i="9"/>
  <c r="J157" i="9"/>
  <c r="J158" i="9" s="1"/>
  <c r="W157" i="9"/>
  <c r="W158" i="9" s="1"/>
  <c r="W156" i="9"/>
  <c r="AG156" i="9"/>
  <c r="AG157" i="9"/>
  <c r="AG158" i="9" s="1"/>
  <c r="AB157" i="9"/>
  <c r="AB158" i="9" s="1"/>
  <c r="AB156" i="9"/>
  <c r="U156" i="9"/>
  <c r="U157" i="9"/>
  <c r="U158" i="9" s="1"/>
  <c r="Y36" i="12"/>
  <c r="Y41" i="12" s="1"/>
  <c r="Y155" i="9"/>
  <c r="S36" i="12"/>
  <c r="S41" i="12" s="1"/>
  <c r="S155" i="9"/>
  <c r="Q36" i="12"/>
  <c r="Q41" i="12" s="1"/>
  <c r="Q155" i="9"/>
  <c r="AF36" i="12"/>
  <c r="AF41" i="12" s="1"/>
  <c r="AF155" i="9"/>
  <c r="X36" i="12"/>
  <c r="X41" i="12" s="1"/>
  <c r="X155" i="9"/>
  <c r="AA36" i="12"/>
  <c r="AA41" i="12" s="1"/>
  <c r="AA155" i="9"/>
  <c r="F36" i="12"/>
  <c r="F39" i="12" s="1"/>
  <c r="F155" i="9"/>
  <c r="AI36" i="12"/>
  <c r="AI41" i="12" s="1"/>
  <c r="AI155" i="9"/>
  <c r="H36" i="12"/>
  <c r="H155" i="9"/>
  <c r="V36" i="12"/>
  <c r="V155" i="9"/>
  <c r="K36" i="12"/>
  <c r="K155" i="9"/>
  <c r="I99" i="9"/>
  <c r="I108" i="9" s="1"/>
  <c r="I123" i="9" s="1"/>
  <c r="I141" i="9" s="1"/>
  <c r="I142" i="9" s="1"/>
  <c r="I253" i="9" s="1"/>
  <c r="AJ99" i="9"/>
  <c r="AJ108" i="9" s="1"/>
  <c r="AJ110" i="9" s="1"/>
  <c r="AA220" i="9"/>
  <c r="AA221" i="9" s="1"/>
  <c r="AA249" i="9" s="1"/>
  <c r="AA206" i="9"/>
  <c r="AE220" i="9"/>
  <c r="AE221" i="9" s="1"/>
  <c r="AE249" i="9" s="1"/>
  <c r="AE206" i="9"/>
  <c r="I206" i="9"/>
  <c r="I220" i="9"/>
  <c r="I221" i="9" s="1"/>
  <c r="I249" i="9" s="1"/>
  <c r="Z220" i="9"/>
  <c r="Z221" i="9" s="1"/>
  <c r="Z249" i="9" s="1"/>
  <c r="Z206" i="9"/>
  <c r="W217" i="9"/>
  <c r="W259" i="9" s="1"/>
  <c r="AJ206" i="9"/>
  <c r="AJ220" i="9"/>
  <c r="AJ221" i="9" s="1"/>
  <c r="AJ249" i="9" s="1"/>
  <c r="L220" i="9"/>
  <c r="L221" i="9" s="1"/>
  <c r="L249" i="9" s="1"/>
  <c r="L206" i="9"/>
  <c r="N220" i="9"/>
  <c r="N221" i="9" s="1"/>
  <c r="N249" i="9" s="1"/>
  <c r="N206" i="9"/>
  <c r="T206" i="9"/>
  <c r="T220" i="9"/>
  <c r="T221" i="9" s="1"/>
  <c r="T249" i="9" s="1"/>
  <c r="AG217" i="9"/>
  <c r="AG259" i="9" s="1"/>
  <c r="U95" i="9"/>
  <c r="U102" i="9" s="1"/>
  <c r="U99" i="9"/>
  <c r="U108" i="9" s="1"/>
  <c r="AD95" i="9"/>
  <c r="AD102" i="9" s="1"/>
  <c r="AD99" i="9"/>
  <c r="AD108" i="9" s="1"/>
  <c r="T45" i="9"/>
  <c r="T94" i="9"/>
  <c r="T98" i="9"/>
  <c r="L94" i="9"/>
  <c r="L45" i="9"/>
  <c r="L98" i="9"/>
  <c r="M95" i="9"/>
  <c r="M102" i="9" s="1"/>
  <c r="M99" i="9"/>
  <c r="M108" i="9" s="1"/>
  <c r="Z98" i="9"/>
  <c r="Z94" i="9"/>
  <c r="Z45" i="9"/>
  <c r="AG95" i="9"/>
  <c r="AG102" i="9" s="1"/>
  <c r="AG99" i="9"/>
  <c r="AG108" i="9" s="1"/>
  <c r="AA45" i="9"/>
  <c r="AA94" i="9"/>
  <c r="AA98" i="9"/>
  <c r="W95" i="9"/>
  <c r="W102" i="9" s="1"/>
  <c r="W99" i="9"/>
  <c r="W108" i="9" s="1"/>
  <c r="AC95" i="9"/>
  <c r="AC102" i="9" s="1"/>
  <c r="AC99" i="9"/>
  <c r="AC108" i="9" s="1"/>
  <c r="N45" i="9"/>
  <c r="N98" i="9"/>
  <c r="N94" i="9"/>
  <c r="V45" i="9"/>
  <c r="V98" i="9"/>
  <c r="V94" i="9"/>
  <c r="O99" i="9"/>
  <c r="O108" i="9" s="1"/>
  <c r="O95" i="9"/>
  <c r="O102" i="9" s="1"/>
  <c r="P95" i="9"/>
  <c r="P102" i="9" s="1"/>
  <c r="P99" i="9"/>
  <c r="P108" i="9" s="1"/>
  <c r="AI94" i="9"/>
  <c r="AI98" i="9"/>
  <c r="AI45" i="9"/>
  <c r="Q109" i="9"/>
  <c r="Q110" i="9"/>
  <c r="Q123" i="9"/>
  <c r="AE105" i="9"/>
  <c r="AE116" i="9"/>
  <c r="AE120" i="9" s="1"/>
  <c r="AB123" i="9"/>
  <c r="AB109" i="9"/>
  <c r="AB110" i="9"/>
  <c r="AB105" i="9"/>
  <c r="AB116" i="9"/>
  <c r="AB120" i="9" s="1"/>
  <c r="Y116" i="9"/>
  <c r="Y120" i="9" s="1"/>
  <c r="Y105" i="9"/>
  <c r="J109" i="9"/>
  <c r="J123" i="9"/>
  <c r="J110" i="9"/>
  <c r="S105" i="9"/>
  <c r="S116" i="9"/>
  <c r="S120" i="9" s="1"/>
  <c r="Q105" i="9"/>
  <c r="Q116" i="9"/>
  <c r="Q120" i="9" s="1"/>
  <c r="AF110" i="9"/>
  <c r="AF109" i="9"/>
  <c r="AF123" i="9"/>
  <c r="AF141" i="9" s="1"/>
  <c r="AF142" i="9" s="1"/>
  <c r="AF253" i="9" s="1"/>
  <c r="X105" i="9"/>
  <c r="X116" i="9"/>
  <c r="X120" i="9" s="1"/>
  <c r="K105" i="9"/>
  <c r="K116" i="9"/>
  <c r="K120" i="9" s="1"/>
  <c r="AE109" i="9"/>
  <c r="AE110" i="9"/>
  <c r="AE123" i="9"/>
  <c r="AH105" i="9"/>
  <c r="AH116" i="9"/>
  <c r="AH120" i="9" s="1"/>
  <c r="R99" i="9"/>
  <c r="R108" i="9" s="1"/>
  <c r="R95" i="9"/>
  <c r="R102" i="9" s="1"/>
  <c r="K123" i="9"/>
  <c r="K141" i="9" s="1"/>
  <c r="K142" i="9" s="1"/>
  <c r="K253" i="9" s="1"/>
  <c r="K109" i="9"/>
  <c r="K110" i="9"/>
  <c r="H99" i="9"/>
  <c r="H108" i="9" s="1"/>
  <c r="H95" i="9"/>
  <c r="H102" i="9" s="1"/>
  <c r="AH109" i="9"/>
  <c r="AH110" i="9"/>
  <c r="AH123" i="9"/>
  <c r="G123" i="9"/>
  <c r="G141" i="9" s="1"/>
  <c r="G142" i="9" s="1"/>
  <c r="G253" i="9" s="1"/>
  <c r="G109" i="9"/>
  <c r="G110" i="9"/>
  <c r="AF116" i="9"/>
  <c r="AF120" i="9" s="1"/>
  <c r="AF105" i="9"/>
  <c r="J105" i="9"/>
  <c r="J116" i="9"/>
  <c r="J120" i="9" s="1"/>
  <c r="Y109" i="9"/>
  <c r="Y110" i="9"/>
  <c r="Y123" i="9"/>
  <c r="X110" i="9"/>
  <c r="X109" i="9"/>
  <c r="X123" i="9"/>
  <c r="G105" i="9"/>
  <c r="G116" i="9"/>
  <c r="G120" i="9" s="1"/>
  <c r="S110" i="9"/>
  <c r="S109" i="9"/>
  <c r="S123" i="9"/>
  <c r="I105" i="9"/>
  <c r="AI45" i="11"/>
  <c r="AI64" i="11" s="1"/>
  <c r="AF45" i="11"/>
  <c r="AF64" i="11" s="1"/>
  <c r="R53" i="11"/>
  <c r="H45" i="11"/>
  <c r="H64" i="11" s="1"/>
  <c r="Q45" i="11"/>
  <c r="Q64" i="11" s="1"/>
  <c r="Z44" i="11"/>
  <c r="Z67" i="11" s="1"/>
  <c r="Z43" i="11"/>
  <c r="I34" i="12"/>
  <c r="I53" i="11"/>
  <c r="AE53" i="11"/>
  <c r="AE34" i="12"/>
  <c r="T43" i="11"/>
  <c r="T44" i="11"/>
  <c r="T67" i="11" s="1"/>
  <c r="AE44" i="11"/>
  <c r="AE67" i="11" s="1"/>
  <c r="AE43" i="11"/>
  <c r="Z53" i="11"/>
  <c r="Z34" i="12"/>
  <c r="T53" i="11"/>
  <c r="T34" i="12"/>
  <c r="N43" i="11"/>
  <c r="N44" i="11"/>
  <c r="N67" i="11" s="1"/>
  <c r="N34" i="12"/>
  <c r="N53" i="11"/>
  <c r="I43" i="11"/>
  <c r="I44" i="11"/>
  <c r="I67" i="11" s="1"/>
  <c r="F45" i="11"/>
  <c r="F64" i="11" s="1"/>
  <c r="AG3" i="5"/>
  <c r="AG3" i="12"/>
  <c r="AH3" i="4"/>
  <c r="AG3" i="10"/>
  <c r="AG3" i="7"/>
  <c r="AG3" i="6"/>
  <c r="AG3" i="11"/>
  <c r="AG3" i="9"/>
  <c r="AG3" i="8"/>
  <c r="X43" i="11"/>
  <c r="AF43" i="11"/>
  <c r="S44" i="11"/>
  <c r="S67" i="11" s="1"/>
  <c r="X45" i="11"/>
  <c r="X64" i="11" s="1"/>
  <c r="Y45" i="11"/>
  <c r="Y64" i="11" s="1"/>
  <c r="L157" i="9" l="1"/>
  <c r="L158" i="9" s="1"/>
  <c r="L168" i="9" s="1"/>
  <c r="AJ39" i="12"/>
  <c r="E313" i="4"/>
  <c r="E207" i="8" s="1"/>
  <c r="E56" i="19" s="1"/>
  <c r="E312" i="4"/>
  <c r="F59" i="8"/>
  <c r="F248" i="9"/>
  <c r="AH169" i="9"/>
  <c r="AH170" i="9"/>
  <c r="AD169" i="9"/>
  <c r="AD170" i="9"/>
  <c r="E89" i="8"/>
  <c r="E36" i="19" s="1"/>
  <c r="Y39" i="12"/>
  <c r="X39" i="12"/>
  <c r="S39" i="12"/>
  <c r="Q39" i="12"/>
  <c r="AF39" i="12"/>
  <c r="AI39" i="12"/>
  <c r="AA39" i="12"/>
  <c r="K41" i="12"/>
  <c r="K39" i="12"/>
  <c r="H41" i="12"/>
  <c r="H39" i="12"/>
  <c r="V41" i="12"/>
  <c r="V39" i="12"/>
  <c r="F128" i="9"/>
  <c r="F131" i="9" s="1"/>
  <c r="F132" i="9" s="1"/>
  <c r="F133" i="9" s="1"/>
  <c r="F134" i="9" s="1"/>
  <c r="F258" i="9" s="1"/>
  <c r="R44" i="11"/>
  <c r="R67" i="11" s="1"/>
  <c r="E508" i="4" s="1"/>
  <c r="E352" i="8" s="1"/>
  <c r="AA45" i="11"/>
  <c r="AA64" i="11" s="1"/>
  <c r="V45" i="11"/>
  <c r="V64" i="11" s="1"/>
  <c r="P156" i="9"/>
  <c r="P168" i="9" s="1"/>
  <c r="S113" i="9"/>
  <c r="AI215" i="9"/>
  <c r="AI217" i="9" s="1"/>
  <c r="AI259" i="9" s="1"/>
  <c r="V215" i="9"/>
  <c r="V217" i="9" s="1"/>
  <c r="V259" i="9" s="1"/>
  <c r="X113" i="9"/>
  <c r="AF113" i="9"/>
  <c r="J113" i="9"/>
  <c r="K156" i="9"/>
  <c r="K157" i="9"/>
  <c r="K158" i="9" s="1"/>
  <c r="H157" i="9"/>
  <c r="H158" i="9" s="1"/>
  <c r="H156" i="9"/>
  <c r="F157" i="9"/>
  <c r="F158" i="9" s="1"/>
  <c r="F156" i="9"/>
  <c r="X157" i="9"/>
  <c r="X158" i="9" s="1"/>
  <c r="X156" i="9"/>
  <c r="Q156" i="9"/>
  <c r="Q157" i="9"/>
  <c r="Q158" i="9" s="1"/>
  <c r="Y157" i="9"/>
  <c r="Y158" i="9" s="1"/>
  <c r="Y156" i="9"/>
  <c r="AB168" i="9"/>
  <c r="AB161" i="9"/>
  <c r="W168" i="9"/>
  <c r="W161" i="9"/>
  <c r="AD183" i="9"/>
  <c r="AD184" i="9" s="1"/>
  <c r="AD255" i="9" s="1"/>
  <c r="AH165" i="9"/>
  <c r="AH179" i="9"/>
  <c r="AH180" i="9" s="1"/>
  <c r="AH250" i="9" s="1"/>
  <c r="Y113" i="9"/>
  <c r="Q113" i="9"/>
  <c r="G168" i="9"/>
  <c r="G161" i="9"/>
  <c r="AJ168" i="9"/>
  <c r="AJ161" i="9"/>
  <c r="AC168" i="9"/>
  <c r="AC161" i="9"/>
  <c r="AH183" i="9"/>
  <c r="AH184" i="9" s="1"/>
  <c r="AH255" i="9" s="1"/>
  <c r="I217" i="9"/>
  <c r="I259" i="9" s="1"/>
  <c r="V156" i="9"/>
  <c r="V157" i="9"/>
  <c r="V158" i="9" s="1"/>
  <c r="AI157" i="9"/>
  <c r="AI158" i="9" s="1"/>
  <c r="AI156" i="9"/>
  <c r="AA156" i="9"/>
  <c r="AA157" i="9"/>
  <c r="AA158" i="9" s="1"/>
  <c r="AF157" i="9"/>
  <c r="AF158" i="9" s="1"/>
  <c r="AF156" i="9"/>
  <c r="S157" i="9"/>
  <c r="S158" i="9" s="1"/>
  <c r="S156" i="9"/>
  <c r="O168" i="9"/>
  <c r="O161" i="9"/>
  <c r="G113" i="9"/>
  <c r="AH113" i="9"/>
  <c r="K113" i="9"/>
  <c r="AE113" i="9"/>
  <c r="AB113" i="9"/>
  <c r="Z217" i="9"/>
  <c r="Z259" i="9" s="1"/>
  <c r="U168" i="9"/>
  <c r="U161" i="9"/>
  <c r="AG168" i="9"/>
  <c r="AG161" i="9"/>
  <c r="J168" i="9"/>
  <c r="J161" i="9"/>
  <c r="AD165" i="9"/>
  <c r="AD179" i="9"/>
  <c r="AD180" i="9" s="1"/>
  <c r="AD250" i="9" s="1"/>
  <c r="M168" i="9"/>
  <c r="M161" i="9"/>
  <c r="F41" i="12"/>
  <c r="AE36" i="12"/>
  <c r="AE41" i="12" s="1"/>
  <c r="AE155" i="9"/>
  <c r="T36" i="12"/>
  <c r="T41" i="12" s="1"/>
  <c r="T155" i="9"/>
  <c r="I36" i="12"/>
  <c r="I41" i="12" s="1"/>
  <c r="I155" i="9"/>
  <c r="N36" i="12"/>
  <c r="N41" i="12" s="1"/>
  <c r="N155" i="9"/>
  <c r="R36" i="12"/>
  <c r="R155" i="9"/>
  <c r="Z36" i="12"/>
  <c r="Z41" i="12" s="1"/>
  <c r="Z155" i="9"/>
  <c r="I116" i="9"/>
  <c r="I120" i="9" s="1"/>
  <c r="AE217" i="9"/>
  <c r="AE259" i="9" s="1"/>
  <c r="I110" i="9"/>
  <c r="AJ109" i="9"/>
  <c r="AJ113" i="9" s="1"/>
  <c r="AA217" i="9"/>
  <c r="AA259" i="9" s="1"/>
  <c r="AJ123" i="9"/>
  <c r="AJ141" i="9" s="1"/>
  <c r="AJ142" i="9" s="1"/>
  <c r="AJ253" i="9" s="1"/>
  <c r="L217" i="9"/>
  <c r="L259" i="9" s="1"/>
  <c r="AJ116" i="9"/>
  <c r="AJ120" i="9" s="1"/>
  <c r="T217" i="9"/>
  <c r="T259" i="9" s="1"/>
  <c r="AJ217" i="9"/>
  <c r="AJ259" i="9" s="1"/>
  <c r="I109" i="9"/>
  <c r="N217" i="9"/>
  <c r="N259" i="9" s="1"/>
  <c r="S137" i="9"/>
  <c r="S138" i="9" s="1"/>
  <c r="S248" i="9" s="1"/>
  <c r="AI99" i="9"/>
  <c r="AI108" i="9" s="1"/>
  <c r="AI95" i="9"/>
  <c r="AI102" i="9" s="1"/>
  <c r="P105" i="9"/>
  <c r="P116" i="9"/>
  <c r="N95" i="9"/>
  <c r="N102" i="9" s="1"/>
  <c r="N99" i="9"/>
  <c r="N108" i="9" s="1"/>
  <c r="W110" i="9"/>
  <c r="W123" i="9"/>
  <c r="W109" i="9"/>
  <c r="AA99" i="9"/>
  <c r="AA108" i="9" s="1"/>
  <c r="AA95" i="9"/>
  <c r="AA102" i="9" s="1"/>
  <c r="AD123" i="9"/>
  <c r="AD110" i="9"/>
  <c r="AD109" i="9"/>
  <c r="AE137" i="9"/>
  <c r="AE138" i="9" s="1"/>
  <c r="AE248" i="9" s="1"/>
  <c r="O105" i="9"/>
  <c r="O116" i="9"/>
  <c r="V95" i="9"/>
  <c r="V102" i="9" s="1"/>
  <c r="V99" i="9"/>
  <c r="V108" i="9" s="1"/>
  <c r="W116" i="9"/>
  <c r="W120" i="9" s="1"/>
  <c r="W105" i="9"/>
  <c r="AG109" i="9"/>
  <c r="AG110" i="9"/>
  <c r="AG123" i="9"/>
  <c r="M109" i="9"/>
  <c r="M110" i="9"/>
  <c r="M123" i="9"/>
  <c r="M141" i="9" s="1"/>
  <c r="M142" i="9" s="1"/>
  <c r="M253" i="9" s="1"/>
  <c r="AD105" i="9"/>
  <c r="AD116" i="9"/>
  <c r="O123" i="9"/>
  <c r="O110" i="9"/>
  <c r="O109" i="9"/>
  <c r="AC110" i="9"/>
  <c r="AC123" i="9"/>
  <c r="AC109" i="9"/>
  <c r="AG105" i="9"/>
  <c r="AG116" i="9"/>
  <c r="AG120" i="9" s="1"/>
  <c r="Z95" i="9"/>
  <c r="Z102" i="9" s="1"/>
  <c r="Z99" i="9"/>
  <c r="Z108" i="9" s="1"/>
  <c r="M105" i="9"/>
  <c r="M116" i="9"/>
  <c r="M120" i="9" s="1"/>
  <c r="L99" i="9"/>
  <c r="L108" i="9" s="1"/>
  <c r="L95" i="9"/>
  <c r="L102" i="9" s="1"/>
  <c r="U123" i="9"/>
  <c r="U110" i="9"/>
  <c r="U109" i="9"/>
  <c r="AH137" i="9"/>
  <c r="AH138" i="9" s="1"/>
  <c r="AH248" i="9" s="1"/>
  <c r="P110" i="9"/>
  <c r="P123" i="9"/>
  <c r="P109" i="9"/>
  <c r="AC116" i="9"/>
  <c r="AC105" i="9"/>
  <c r="T99" i="9"/>
  <c r="T108" i="9" s="1"/>
  <c r="T95" i="9"/>
  <c r="T102" i="9" s="1"/>
  <c r="U105" i="9"/>
  <c r="U116" i="9"/>
  <c r="G137" i="9"/>
  <c r="G138" i="9" s="1"/>
  <c r="G248" i="9" s="1"/>
  <c r="K137" i="9"/>
  <c r="K138" i="9" s="1"/>
  <c r="R110" i="9"/>
  <c r="R109" i="9"/>
  <c r="R123" i="9"/>
  <c r="R141" i="9" s="1"/>
  <c r="R142" i="9" s="1"/>
  <c r="R253" i="9" s="1"/>
  <c r="AE141" i="9"/>
  <c r="AE142" i="9" s="1"/>
  <c r="AE253" i="9" s="1"/>
  <c r="AE125" i="9"/>
  <c r="AE124" i="9"/>
  <c r="H116" i="9"/>
  <c r="H120" i="9" s="1"/>
  <c r="H105" i="9"/>
  <c r="AB124" i="9"/>
  <c r="AB125" i="9"/>
  <c r="Q141" i="9"/>
  <c r="Q142" i="9" s="1"/>
  <c r="Q253" i="9" s="1"/>
  <c r="Q125" i="9"/>
  <c r="Q124" i="9"/>
  <c r="S141" i="9"/>
  <c r="S142" i="9" s="1"/>
  <c r="S253" i="9" s="1"/>
  <c r="S125" i="9"/>
  <c r="S124" i="9"/>
  <c r="Y141" i="9"/>
  <c r="Y142" i="9" s="1"/>
  <c r="Y253" i="9" s="1"/>
  <c r="Y125" i="9"/>
  <c r="Y124" i="9"/>
  <c r="I125" i="9"/>
  <c r="I124" i="9"/>
  <c r="AF124" i="9"/>
  <c r="AF125" i="9"/>
  <c r="J141" i="9"/>
  <c r="J142" i="9" s="1"/>
  <c r="J253" i="9" s="1"/>
  <c r="J125" i="9"/>
  <c r="J124" i="9"/>
  <c r="AB141" i="9"/>
  <c r="AB142" i="9" s="1"/>
  <c r="AB253" i="9" s="1"/>
  <c r="H110" i="9"/>
  <c r="H123" i="9"/>
  <c r="H109" i="9"/>
  <c r="X141" i="9"/>
  <c r="X142" i="9" s="1"/>
  <c r="X253" i="9" s="1"/>
  <c r="X124" i="9"/>
  <c r="X125" i="9"/>
  <c r="J137" i="9"/>
  <c r="J138" i="9" s="1"/>
  <c r="J248" i="9" s="1"/>
  <c r="AF137" i="9"/>
  <c r="AF138" i="9" s="1"/>
  <c r="AF248" i="9" s="1"/>
  <c r="K125" i="9"/>
  <c r="K124" i="9"/>
  <c r="Q137" i="9"/>
  <c r="Q138" i="9" s="1"/>
  <c r="Q248" i="9" s="1"/>
  <c r="AB137" i="9"/>
  <c r="AB138" i="9" s="1"/>
  <c r="AB248" i="9" s="1"/>
  <c r="AH141" i="9"/>
  <c r="AH142" i="9" s="1"/>
  <c r="AH253" i="9" s="1"/>
  <c r="AH125" i="9"/>
  <c r="AH124" i="9"/>
  <c r="R116" i="9"/>
  <c r="R120" i="9" s="1"/>
  <c r="R105" i="9"/>
  <c r="G124" i="9"/>
  <c r="G125" i="9"/>
  <c r="X137" i="9"/>
  <c r="X138" i="9" s="1"/>
  <c r="X248" i="9" s="1"/>
  <c r="Y137" i="9"/>
  <c r="Y138" i="9" s="1"/>
  <c r="Y248" i="9" s="1"/>
  <c r="AE45" i="11"/>
  <c r="AE64" i="11" s="1"/>
  <c r="I45" i="11"/>
  <c r="I64" i="11" s="1"/>
  <c r="N45" i="11"/>
  <c r="N64" i="11" s="1"/>
  <c r="T45" i="11"/>
  <c r="T64" i="11" s="1"/>
  <c r="Z45" i="11"/>
  <c r="Z64" i="11" s="1"/>
  <c r="E479" i="4"/>
  <c r="B481" i="4" s="1"/>
  <c r="AI3" i="4"/>
  <c r="AH3" i="12"/>
  <c r="AH3" i="10"/>
  <c r="AH3" i="7"/>
  <c r="AH3" i="5"/>
  <c r="AH3" i="8"/>
  <c r="AH3" i="6"/>
  <c r="AH3" i="9"/>
  <c r="AH3" i="11"/>
  <c r="S45" i="11"/>
  <c r="S64" i="11" s="1"/>
  <c r="L161" i="9" l="1"/>
  <c r="L165" i="9" s="1"/>
  <c r="E119" i="19"/>
  <c r="E314" i="4"/>
  <c r="E208" i="8" s="1"/>
  <c r="E57" i="19" s="1"/>
  <c r="R45" i="11"/>
  <c r="R64" i="11" s="1"/>
  <c r="E206" i="8"/>
  <c r="E55" i="19" s="1"/>
  <c r="AE39" i="12"/>
  <c r="I39" i="12"/>
  <c r="E480" i="4"/>
  <c r="T39" i="12"/>
  <c r="K59" i="8"/>
  <c r="K248" i="9"/>
  <c r="J169" i="9"/>
  <c r="J170" i="9"/>
  <c r="O169" i="9"/>
  <c r="O170" i="9"/>
  <c r="AJ170" i="9"/>
  <c r="AJ169" i="9"/>
  <c r="W169" i="9"/>
  <c r="W170" i="9"/>
  <c r="M169" i="9"/>
  <c r="M170" i="9"/>
  <c r="AG169" i="9"/>
  <c r="AG170" i="9"/>
  <c r="AC169" i="9"/>
  <c r="AC170" i="9"/>
  <c r="G169" i="9"/>
  <c r="G170" i="9"/>
  <c r="L170" i="9"/>
  <c r="L169" i="9"/>
  <c r="U169" i="9"/>
  <c r="U170" i="9"/>
  <c r="AB170" i="9"/>
  <c r="AB169" i="9"/>
  <c r="P170" i="9"/>
  <c r="P169" i="9"/>
  <c r="F58" i="8"/>
  <c r="Z39" i="12"/>
  <c r="R41" i="12"/>
  <c r="E157" i="19" s="1"/>
  <c r="R39" i="12"/>
  <c r="N39" i="12"/>
  <c r="P161" i="9"/>
  <c r="P165" i="9" s="1"/>
  <c r="E94" i="8"/>
  <c r="E41" i="19" s="1"/>
  <c r="R113" i="9"/>
  <c r="O113" i="9"/>
  <c r="H113" i="9"/>
  <c r="AH174" i="9"/>
  <c r="AH176" i="9" s="1"/>
  <c r="AH260" i="9" s="1"/>
  <c r="AC113" i="9"/>
  <c r="U113" i="9"/>
  <c r="AD113" i="9"/>
  <c r="Z156" i="9"/>
  <c r="Z157" i="9"/>
  <c r="Z158" i="9" s="1"/>
  <c r="N156" i="9"/>
  <c r="N157" i="9"/>
  <c r="N158" i="9" s="1"/>
  <c r="T157" i="9"/>
  <c r="T158" i="9" s="1"/>
  <c r="T156" i="9"/>
  <c r="L183" i="9"/>
  <c r="L184" i="9" s="1"/>
  <c r="L255" i="9" s="1"/>
  <c r="AG183" i="9"/>
  <c r="AG184" i="9" s="1"/>
  <c r="AG255" i="9" s="1"/>
  <c r="AA168" i="9"/>
  <c r="AA161" i="9"/>
  <c r="V168" i="9"/>
  <c r="V161" i="9"/>
  <c r="AJ183" i="9"/>
  <c r="AJ184" i="9" s="1"/>
  <c r="AJ255" i="9" s="1"/>
  <c r="AB165" i="9"/>
  <c r="AB179" i="9"/>
  <c r="AB180" i="9" s="1"/>
  <c r="AB250" i="9" s="1"/>
  <c r="F168" i="9"/>
  <c r="F161" i="9"/>
  <c r="M165" i="9"/>
  <c r="M179" i="9"/>
  <c r="M180" i="9" s="1"/>
  <c r="M250" i="9" s="1"/>
  <c r="J165" i="9"/>
  <c r="J179" i="9"/>
  <c r="J180" i="9" s="1"/>
  <c r="J250" i="9" s="1"/>
  <c r="U165" i="9"/>
  <c r="U179" i="9"/>
  <c r="U180" i="9" s="1"/>
  <c r="U250" i="9" s="1"/>
  <c r="O165" i="9"/>
  <c r="O179" i="9"/>
  <c r="O180" i="9" s="1"/>
  <c r="O250" i="9" s="1"/>
  <c r="AF168" i="9"/>
  <c r="AF161" i="9"/>
  <c r="AI168" i="9"/>
  <c r="AI161" i="9"/>
  <c r="AC165" i="9"/>
  <c r="AC179" i="9"/>
  <c r="AC180" i="9" s="1"/>
  <c r="AC250" i="9" s="1"/>
  <c r="G165" i="9"/>
  <c r="G179" i="9"/>
  <c r="G180" i="9" s="1"/>
  <c r="G250" i="9" s="1"/>
  <c r="AD174" i="9"/>
  <c r="AD176" i="9" s="1"/>
  <c r="AD260" i="9" s="1"/>
  <c r="AB183" i="9"/>
  <c r="AB184" i="9" s="1"/>
  <c r="AB255" i="9" s="1"/>
  <c r="Q168" i="9"/>
  <c r="Q161" i="9"/>
  <c r="K168" i="9"/>
  <c r="K161" i="9"/>
  <c r="P113" i="9"/>
  <c r="AG113" i="9"/>
  <c r="R156" i="9"/>
  <c r="R157" i="9"/>
  <c r="R158" i="9" s="1"/>
  <c r="I156" i="9"/>
  <c r="I157" i="9"/>
  <c r="I158" i="9" s="1"/>
  <c r="AE157" i="9"/>
  <c r="AE158" i="9" s="1"/>
  <c r="AE156" i="9"/>
  <c r="M183" i="9"/>
  <c r="M184" i="9" s="1"/>
  <c r="M255" i="9" s="1"/>
  <c r="P183" i="9"/>
  <c r="P184" i="9" s="1"/>
  <c r="P255" i="9" s="1"/>
  <c r="J183" i="9"/>
  <c r="J184" i="9" s="1"/>
  <c r="J255" i="9" s="1"/>
  <c r="U183" i="9"/>
  <c r="U184" i="9" s="1"/>
  <c r="U255" i="9" s="1"/>
  <c r="O183" i="9"/>
  <c r="O184" i="9" s="1"/>
  <c r="O255" i="9" s="1"/>
  <c r="AC183" i="9"/>
  <c r="AC184" i="9" s="1"/>
  <c r="AC255" i="9" s="1"/>
  <c r="G183" i="9"/>
  <c r="G184" i="9" s="1"/>
  <c r="G255" i="9" s="1"/>
  <c r="W165" i="9"/>
  <c r="W179" i="9"/>
  <c r="W180" i="9" s="1"/>
  <c r="W250" i="9" s="1"/>
  <c r="Y168" i="9"/>
  <c r="Y161" i="9"/>
  <c r="X168" i="9"/>
  <c r="X161" i="9"/>
  <c r="H168" i="9"/>
  <c r="H161" i="9"/>
  <c r="M113" i="9"/>
  <c r="W113" i="9"/>
  <c r="I113" i="9"/>
  <c r="AG165" i="9"/>
  <c r="AG179" i="9"/>
  <c r="AG180" i="9" s="1"/>
  <c r="AG250" i="9" s="1"/>
  <c r="S168" i="9"/>
  <c r="S161" i="9"/>
  <c r="AJ165" i="9"/>
  <c r="AJ179" i="9"/>
  <c r="AJ180" i="9" s="1"/>
  <c r="AJ250" i="9" s="1"/>
  <c r="W183" i="9"/>
  <c r="W184" i="9" s="1"/>
  <c r="W255" i="9" s="1"/>
  <c r="I137" i="9"/>
  <c r="I138" i="9" s="1"/>
  <c r="AJ137" i="9"/>
  <c r="AJ138" i="9" s="1"/>
  <c r="G59" i="8"/>
  <c r="AJ124" i="9"/>
  <c r="AJ125" i="9"/>
  <c r="AH128" i="9"/>
  <c r="AH131" i="9" s="1"/>
  <c r="AH132" i="9" s="1"/>
  <c r="AH133" i="9" s="1"/>
  <c r="AH134" i="9" s="1"/>
  <c r="AH258" i="9" s="1"/>
  <c r="Y128" i="9"/>
  <c r="Y131" i="9" s="1"/>
  <c r="Y132" i="9" s="1"/>
  <c r="Y133" i="9" s="1"/>
  <c r="Y134" i="9" s="1"/>
  <c r="Y258" i="9" s="1"/>
  <c r="T123" i="9"/>
  <c r="T110" i="9"/>
  <c r="T109" i="9"/>
  <c r="AD120" i="9"/>
  <c r="AD137" i="9"/>
  <c r="AD138" i="9" s="1"/>
  <c r="AD248" i="9" s="1"/>
  <c r="V116" i="9"/>
  <c r="V105" i="9"/>
  <c r="AA105" i="9"/>
  <c r="AA116" i="9"/>
  <c r="U120" i="9"/>
  <c r="U137" i="9"/>
  <c r="U138" i="9" s="1"/>
  <c r="U248" i="9" s="1"/>
  <c r="P141" i="9"/>
  <c r="P142" i="9" s="1"/>
  <c r="P253" i="9" s="1"/>
  <c r="P124" i="9"/>
  <c r="P125" i="9"/>
  <c r="U141" i="9"/>
  <c r="U142" i="9" s="1"/>
  <c r="U253" i="9" s="1"/>
  <c r="U124" i="9"/>
  <c r="U125" i="9"/>
  <c r="O120" i="9"/>
  <c r="O137" i="9"/>
  <c r="O138" i="9" s="1"/>
  <c r="O248" i="9" s="1"/>
  <c r="AA109" i="9"/>
  <c r="AA110" i="9"/>
  <c r="AA123" i="9"/>
  <c r="N123" i="9"/>
  <c r="N109" i="9"/>
  <c r="N110" i="9"/>
  <c r="AI105" i="9"/>
  <c r="AI116" i="9"/>
  <c r="M137" i="9"/>
  <c r="M138" i="9" s="1"/>
  <c r="M248" i="9" s="1"/>
  <c r="L116" i="9"/>
  <c r="L120" i="9" s="1"/>
  <c r="L105" i="9"/>
  <c r="Z110" i="9"/>
  <c r="Z109" i="9"/>
  <c r="Z123" i="9"/>
  <c r="Z141" i="9" s="1"/>
  <c r="Z142" i="9" s="1"/>
  <c r="Z253" i="9" s="1"/>
  <c r="M124" i="9"/>
  <c r="M125" i="9"/>
  <c r="AG141" i="9"/>
  <c r="AG142" i="9" s="1"/>
  <c r="AG253" i="9" s="1"/>
  <c r="AG124" i="9"/>
  <c r="AG125" i="9"/>
  <c r="N105" i="9"/>
  <c r="N116" i="9"/>
  <c r="N120" i="9" s="1"/>
  <c r="AI123" i="9"/>
  <c r="AI109" i="9"/>
  <c r="AI110" i="9"/>
  <c r="T105" i="9"/>
  <c r="T116" i="9"/>
  <c r="AC120" i="9"/>
  <c r="AC137" i="9"/>
  <c r="AC138" i="9" s="1"/>
  <c r="AC248" i="9" s="1"/>
  <c r="W137" i="9"/>
  <c r="W138" i="9" s="1"/>
  <c r="W248" i="9" s="1"/>
  <c r="L123" i="9"/>
  <c r="L110" i="9"/>
  <c r="L109" i="9"/>
  <c r="Z105" i="9"/>
  <c r="Z116" i="9"/>
  <c r="AC141" i="9"/>
  <c r="AC142" i="9" s="1"/>
  <c r="AC253" i="9" s="1"/>
  <c r="AC124" i="9"/>
  <c r="AC125" i="9"/>
  <c r="O141" i="9"/>
  <c r="O142" i="9" s="1"/>
  <c r="O253" i="9" s="1"/>
  <c r="O124" i="9"/>
  <c r="O125" i="9"/>
  <c r="V110" i="9"/>
  <c r="V123" i="9"/>
  <c r="V109" i="9"/>
  <c r="AD125" i="9"/>
  <c r="AD124" i="9"/>
  <c r="AD141" i="9"/>
  <c r="AD142" i="9" s="1"/>
  <c r="AD253" i="9" s="1"/>
  <c r="W141" i="9"/>
  <c r="W142" i="9" s="1"/>
  <c r="W253" i="9" s="1"/>
  <c r="W125" i="9"/>
  <c r="W124" i="9"/>
  <c r="P120" i="9"/>
  <c r="P137" i="9"/>
  <c r="P138" i="9" s="1"/>
  <c r="P248" i="9" s="1"/>
  <c r="AG137" i="9"/>
  <c r="AG138" i="9" s="1"/>
  <c r="AG248" i="9" s="1"/>
  <c r="Q128" i="9"/>
  <c r="Q131" i="9" s="1"/>
  <c r="Q132" i="9" s="1"/>
  <c r="Q133" i="9" s="1"/>
  <c r="Q134" i="9" s="1"/>
  <c r="Q258" i="9" s="1"/>
  <c r="K128" i="9"/>
  <c r="K131" i="9" s="1"/>
  <c r="K132" i="9" s="1"/>
  <c r="K133" i="9" s="1"/>
  <c r="K134" i="9" s="1"/>
  <c r="K258" i="9" s="1"/>
  <c r="I128" i="9"/>
  <c r="H137" i="9"/>
  <c r="H138" i="9" s="1"/>
  <c r="H248" i="9" s="1"/>
  <c r="G128" i="9"/>
  <c r="G131" i="9" s="1"/>
  <c r="G132" i="9" s="1"/>
  <c r="G133" i="9" s="1"/>
  <c r="G134" i="9" s="1"/>
  <c r="G258" i="9" s="1"/>
  <c r="AB128" i="9"/>
  <c r="AB131" i="9" s="1"/>
  <c r="AB132" i="9" s="1"/>
  <c r="AB133" i="9" s="1"/>
  <c r="AB134" i="9" s="1"/>
  <c r="AB258" i="9" s="1"/>
  <c r="X128" i="9"/>
  <c r="X131" i="9" s="1"/>
  <c r="X132" i="9" s="1"/>
  <c r="X133" i="9" s="1"/>
  <c r="X134" i="9" s="1"/>
  <c r="X258" i="9" s="1"/>
  <c r="AE59" i="8"/>
  <c r="S59" i="8"/>
  <c r="J128" i="9"/>
  <c r="J131" i="9" s="1"/>
  <c r="J132" i="9" s="1"/>
  <c r="J133" i="9" s="1"/>
  <c r="J134" i="9" s="1"/>
  <c r="J258" i="9" s="1"/>
  <c r="AE128" i="9"/>
  <c r="AE131" i="9" s="1"/>
  <c r="AE132" i="9" s="1"/>
  <c r="AE133" i="9" s="1"/>
  <c r="AE134" i="9" s="1"/>
  <c r="AE258" i="9" s="1"/>
  <c r="X59" i="8"/>
  <c r="AF59" i="8"/>
  <c r="R137" i="9"/>
  <c r="R138" i="9" s="1"/>
  <c r="R248" i="9" s="1"/>
  <c r="AH59" i="8"/>
  <c r="AB59" i="8"/>
  <c r="Q59" i="8"/>
  <c r="AF128" i="9"/>
  <c r="AF131" i="9" s="1"/>
  <c r="AF132" i="9" s="1"/>
  <c r="AF133" i="9" s="1"/>
  <c r="AF134" i="9" s="1"/>
  <c r="AF258" i="9" s="1"/>
  <c r="R125" i="9"/>
  <c r="R124" i="9"/>
  <c r="Y59" i="8"/>
  <c r="J59" i="8"/>
  <c r="H141" i="9"/>
  <c r="H142" i="9" s="1"/>
  <c r="H253" i="9" s="1"/>
  <c r="H124" i="9"/>
  <c r="H125" i="9"/>
  <c r="S128" i="9"/>
  <c r="S131" i="9" s="1"/>
  <c r="S132" i="9" s="1"/>
  <c r="S133" i="9" s="1"/>
  <c r="S134" i="9" s="1"/>
  <c r="S258" i="9" s="1"/>
  <c r="AI3" i="11"/>
  <c r="AJ3" i="4"/>
  <c r="AI3" i="12"/>
  <c r="AI3" i="6"/>
  <c r="AI3" i="8"/>
  <c r="AI3" i="9"/>
  <c r="AI3" i="10"/>
  <c r="AI3" i="5"/>
  <c r="AI3" i="7"/>
  <c r="L179" i="9" l="1"/>
  <c r="L180" i="9" s="1"/>
  <c r="L250" i="9" s="1"/>
  <c r="G174" i="6"/>
  <c r="G130" i="8" s="1"/>
  <c r="E354" i="8"/>
  <c r="E121" i="19" s="1"/>
  <c r="E509" i="4"/>
  <c r="R174" i="6"/>
  <c r="R130" i="8" s="1"/>
  <c r="F174" i="6"/>
  <c r="F130" i="8" s="1"/>
  <c r="O174" i="6"/>
  <c r="O130" i="8" s="1"/>
  <c r="S174" i="6"/>
  <c r="S130" i="8" s="1"/>
  <c r="Z174" i="6"/>
  <c r="Z130" i="8" s="1"/>
  <c r="AD174" i="6"/>
  <c r="AD130" i="8" s="1"/>
  <c r="AE174" i="6"/>
  <c r="AE130" i="8" s="1"/>
  <c r="T174" i="6"/>
  <c r="T130" i="8" s="1"/>
  <c r="H174" i="6"/>
  <c r="H130" i="8" s="1"/>
  <c r="L174" i="6"/>
  <c r="L130" i="8" s="1"/>
  <c r="AF174" i="6"/>
  <c r="AF130" i="8" s="1"/>
  <c r="I174" i="6"/>
  <c r="I130" i="8" s="1"/>
  <c r="K174" i="6"/>
  <c r="K130" i="8" s="1"/>
  <c r="U174" i="6"/>
  <c r="U130" i="8" s="1"/>
  <c r="M174" i="6"/>
  <c r="M130" i="8" s="1"/>
  <c r="V174" i="6"/>
  <c r="V130" i="8" s="1"/>
  <c r="AJ174" i="6"/>
  <c r="AJ130" i="8" s="1"/>
  <c r="J174" i="6"/>
  <c r="J130" i="8" s="1"/>
  <c r="X174" i="6"/>
  <c r="X130" i="8" s="1"/>
  <c r="N174" i="6"/>
  <c r="N130" i="8" s="1"/>
  <c r="AB174" i="6"/>
  <c r="AB130" i="8" s="1"/>
  <c r="AH174" i="6"/>
  <c r="AH130" i="8" s="1"/>
  <c r="Y174" i="6"/>
  <c r="Y130" i="8" s="1"/>
  <c r="AI174" i="6"/>
  <c r="AI130" i="8" s="1"/>
  <c r="Q174" i="6"/>
  <c r="Q130" i="8" s="1"/>
  <c r="W174" i="6"/>
  <c r="W130" i="8" s="1"/>
  <c r="AG174" i="6"/>
  <c r="AG130" i="8" s="1"/>
  <c r="AA174" i="6"/>
  <c r="AA130" i="8" s="1"/>
  <c r="AC174" i="6"/>
  <c r="AC130" i="8" s="1"/>
  <c r="P174" i="6"/>
  <c r="P130" i="8" s="1"/>
  <c r="Q58" i="8"/>
  <c r="AJ59" i="8"/>
  <c r="AJ248" i="9"/>
  <c r="J58" i="8"/>
  <c r="I59" i="8"/>
  <c r="I248" i="9"/>
  <c r="H170" i="9"/>
  <c r="H169" i="9"/>
  <c r="Y169" i="9"/>
  <c r="Y170" i="9"/>
  <c r="AA169" i="9"/>
  <c r="AA170" i="9"/>
  <c r="Q169" i="9"/>
  <c r="Q170" i="9"/>
  <c r="AI169" i="9"/>
  <c r="AI170" i="9"/>
  <c r="F169" i="9"/>
  <c r="F170" i="9"/>
  <c r="X170" i="9"/>
  <c r="X169" i="9"/>
  <c r="V169" i="9"/>
  <c r="V170" i="9"/>
  <c r="S169" i="9"/>
  <c r="S170" i="9"/>
  <c r="K169" i="9"/>
  <c r="K170" i="9"/>
  <c r="AF170" i="9"/>
  <c r="AF169" i="9"/>
  <c r="M22" i="15"/>
  <c r="P22" i="15" s="1"/>
  <c r="P179" i="9"/>
  <c r="P180" i="9" s="1"/>
  <c r="P250" i="9" s="1"/>
  <c r="Z113" i="9"/>
  <c r="AC174" i="9"/>
  <c r="AC176" i="9" s="1"/>
  <c r="AC260" i="9" s="1"/>
  <c r="AJ174" i="9"/>
  <c r="AJ176" i="9" s="1"/>
  <c r="AJ260" i="9" s="1"/>
  <c r="N113" i="9"/>
  <c r="AA113" i="9"/>
  <c r="I131" i="9"/>
  <c r="I132" i="9" s="1"/>
  <c r="I133" i="9" s="1"/>
  <c r="I134" i="9" s="1"/>
  <c r="I258" i="9" s="1"/>
  <c r="L113" i="9"/>
  <c r="T113" i="9"/>
  <c r="W174" i="9"/>
  <c r="W176" i="9" s="1"/>
  <c r="W260" i="9" s="1"/>
  <c r="X165" i="9"/>
  <c r="X179" i="9"/>
  <c r="X180" i="9" s="1"/>
  <c r="X250" i="9" s="1"/>
  <c r="AE168" i="9"/>
  <c r="AE161" i="9"/>
  <c r="K165" i="9"/>
  <c r="K179" i="9"/>
  <c r="K180" i="9" s="1"/>
  <c r="K250" i="9" s="1"/>
  <c r="AI165" i="9"/>
  <c r="AI179" i="9"/>
  <c r="AI180" i="9" s="1"/>
  <c r="AI250" i="9" s="1"/>
  <c r="AA183" i="9"/>
  <c r="AA184" i="9" s="1"/>
  <c r="AA255" i="9" s="1"/>
  <c r="T168" i="9"/>
  <c r="T161" i="9"/>
  <c r="S165" i="9"/>
  <c r="S179" i="9"/>
  <c r="S180" i="9" s="1"/>
  <c r="S250" i="9" s="1"/>
  <c r="X183" i="9"/>
  <c r="X184" i="9" s="1"/>
  <c r="X255" i="9" s="1"/>
  <c r="G174" i="9"/>
  <c r="G176" i="9" s="1"/>
  <c r="G260" i="9" s="1"/>
  <c r="J174" i="9"/>
  <c r="J176" i="9" s="1"/>
  <c r="J260" i="9" s="1"/>
  <c r="R168" i="9"/>
  <c r="R161" i="9"/>
  <c r="K183" i="9"/>
  <c r="K184" i="9" s="1"/>
  <c r="K255" i="9" s="1"/>
  <c r="AI183" i="9"/>
  <c r="AI184" i="9" s="1"/>
  <c r="AI255" i="9" s="1"/>
  <c r="V165" i="9"/>
  <c r="V179" i="9"/>
  <c r="V180" i="9" s="1"/>
  <c r="V250" i="9" s="1"/>
  <c r="Z168" i="9"/>
  <c r="Z161" i="9"/>
  <c r="V113" i="9"/>
  <c r="AI113" i="9"/>
  <c r="S183" i="9"/>
  <c r="S184" i="9" s="1"/>
  <c r="S255" i="9" s="1"/>
  <c r="H165" i="9"/>
  <c r="H179" i="9"/>
  <c r="H180" i="9" s="1"/>
  <c r="H250" i="9" s="1"/>
  <c r="Y165" i="9"/>
  <c r="Y179" i="9"/>
  <c r="Y180" i="9" s="1"/>
  <c r="Y250" i="9" s="1"/>
  <c r="U174" i="9"/>
  <c r="U176" i="9" s="1"/>
  <c r="U260" i="9" s="1"/>
  <c r="Q165" i="9"/>
  <c r="Q179" i="9"/>
  <c r="Q180" i="9" s="1"/>
  <c r="Q250" i="9" s="1"/>
  <c r="AB174" i="9"/>
  <c r="AB176" i="9" s="1"/>
  <c r="AB260" i="9" s="1"/>
  <c r="AF165" i="9"/>
  <c r="AF179" i="9"/>
  <c r="AF180" i="9" s="1"/>
  <c r="AF250" i="9" s="1"/>
  <c r="F165" i="9"/>
  <c r="F179" i="9"/>
  <c r="F180" i="9" s="1"/>
  <c r="F250" i="9" s="1"/>
  <c r="V183" i="9"/>
  <c r="V184" i="9" s="1"/>
  <c r="V255" i="9" s="1"/>
  <c r="H183" i="9"/>
  <c r="H184" i="9" s="1"/>
  <c r="H255" i="9" s="1"/>
  <c r="Y183" i="9"/>
  <c r="Y184" i="9" s="1"/>
  <c r="Y255" i="9" s="1"/>
  <c r="O174" i="9"/>
  <c r="O176" i="9" s="1"/>
  <c r="O260" i="9" s="1"/>
  <c r="P174" i="9"/>
  <c r="P176" i="9" s="1"/>
  <c r="P260" i="9" s="1"/>
  <c r="M174" i="9"/>
  <c r="M176" i="9" s="1"/>
  <c r="M260" i="9" s="1"/>
  <c r="I168" i="9"/>
  <c r="I161" i="9"/>
  <c r="Q183" i="9"/>
  <c r="Q184" i="9" s="1"/>
  <c r="Q255" i="9" s="1"/>
  <c r="AF183" i="9"/>
  <c r="AF184" i="9" s="1"/>
  <c r="AF255" i="9" s="1"/>
  <c r="F183" i="9"/>
  <c r="F184" i="9" s="1"/>
  <c r="F255" i="9" s="1"/>
  <c r="AA165" i="9"/>
  <c r="AA179" i="9"/>
  <c r="AA180" i="9" s="1"/>
  <c r="AA250" i="9" s="1"/>
  <c r="AG174" i="9"/>
  <c r="AG176" i="9" s="1"/>
  <c r="AG260" i="9" s="1"/>
  <c r="L174" i="9"/>
  <c r="L176" i="9" s="1"/>
  <c r="L260" i="9" s="1"/>
  <c r="N168" i="9"/>
  <c r="N161" i="9"/>
  <c r="AJ128" i="9"/>
  <c r="AJ131" i="9" s="1"/>
  <c r="AJ132" i="9" s="1"/>
  <c r="AJ133" i="9" s="1"/>
  <c r="AJ134" i="9" s="1"/>
  <c r="AJ258" i="9" s="1"/>
  <c r="AE58" i="8"/>
  <c r="L137" i="9"/>
  <c r="L138" i="9" s="1"/>
  <c r="L248" i="9" s="1"/>
  <c r="O128" i="9"/>
  <c r="O131" i="9" s="1"/>
  <c r="O132" i="9" s="1"/>
  <c r="O133" i="9" s="1"/>
  <c r="O134" i="9" s="1"/>
  <c r="O258" i="9" s="1"/>
  <c r="AG128" i="9"/>
  <c r="AG131" i="9" s="1"/>
  <c r="AG132" i="9" s="1"/>
  <c r="AG133" i="9" s="1"/>
  <c r="AG134" i="9" s="1"/>
  <c r="AG258" i="9" s="1"/>
  <c r="U128" i="9"/>
  <c r="U131" i="9" s="1"/>
  <c r="U132" i="9" s="1"/>
  <c r="U133" i="9" s="1"/>
  <c r="U134" i="9" s="1"/>
  <c r="U258" i="9" s="1"/>
  <c r="W128" i="9"/>
  <c r="W131" i="9" s="1"/>
  <c r="W132" i="9" s="1"/>
  <c r="W133" i="9" s="1"/>
  <c r="W134" i="9" s="1"/>
  <c r="W258" i="9" s="1"/>
  <c r="AD128" i="9"/>
  <c r="AD131" i="9" s="1"/>
  <c r="AD132" i="9" s="1"/>
  <c r="AD133" i="9" s="1"/>
  <c r="AD134" i="9" s="1"/>
  <c r="AD258" i="9" s="1"/>
  <c r="T120" i="9"/>
  <c r="T137" i="9"/>
  <c r="T138" i="9" s="1"/>
  <c r="T248" i="9" s="1"/>
  <c r="M59" i="8"/>
  <c r="V120" i="9"/>
  <c r="V137" i="9"/>
  <c r="V138" i="9" s="1"/>
  <c r="V248" i="9" s="1"/>
  <c r="Y58" i="8"/>
  <c r="AG59" i="8"/>
  <c r="AC128" i="9"/>
  <c r="AC131" i="9" s="1"/>
  <c r="AC132" i="9" s="1"/>
  <c r="AC133" i="9" s="1"/>
  <c r="AC134" i="9" s="1"/>
  <c r="AC258" i="9" s="1"/>
  <c r="W59" i="8"/>
  <c r="AI124" i="9"/>
  <c r="AI125" i="9"/>
  <c r="AI141" i="9"/>
  <c r="AI142" i="9" s="1"/>
  <c r="AI253" i="9" s="1"/>
  <c r="M128" i="9"/>
  <c r="M131" i="9" s="1"/>
  <c r="M132" i="9" s="1"/>
  <c r="M133" i="9" s="1"/>
  <c r="M134" i="9" s="1"/>
  <c r="M258" i="9" s="1"/>
  <c r="AI120" i="9"/>
  <c r="AI137" i="9"/>
  <c r="AI138" i="9" s="1"/>
  <c r="AI248" i="9" s="1"/>
  <c r="N141" i="9"/>
  <c r="N142" i="9" s="1"/>
  <c r="N253" i="9" s="1"/>
  <c r="N125" i="9"/>
  <c r="N124" i="9"/>
  <c r="P128" i="9"/>
  <c r="P131" i="9" s="1"/>
  <c r="P132" i="9" s="1"/>
  <c r="P133" i="9" s="1"/>
  <c r="P134" i="9" s="1"/>
  <c r="P258" i="9" s="1"/>
  <c r="AA120" i="9"/>
  <c r="AA137" i="9"/>
  <c r="AA138" i="9" s="1"/>
  <c r="AA248" i="9" s="1"/>
  <c r="AD59" i="8"/>
  <c r="T141" i="9"/>
  <c r="T142" i="9" s="1"/>
  <c r="T253" i="9" s="1"/>
  <c r="T124" i="9"/>
  <c r="T125" i="9"/>
  <c r="P59" i="8"/>
  <c r="AC59" i="8"/>
  <c r="AA141" i="9"/>
  <c r="AA142" i="9" s="1"/>
  <c r="AA253" i="9" s="1"/>
  <c r="AA124" i="9"/>
  <c r="AA125" i="9"/>
  <c r="O59" i="8"/>
  <c r="V124" i="9"/>
  <c r="V141" i="9"/>
  <c r="V142" i="9" s="1"/>
  <c r="V253" i="9" s="1"/>
  <c r="V125" i="9"/>
  <c r="Z120" i="9"/>
  <c r="Z137" i="9"/>
  <c r="Z138" i="9" s="1"/>
  <c r="Z248" i="9" s="1"/>
  <c r="L124" i="9"/>
  <c r="L125" i="9"/>
  <c r="L141" i="9"/>
  <c r="L142" i="9" s="1"/>
  <c r="L253" i="9" s="1"/>
  <c r="Z125" i="9"/>
  <c r="Z124" i="9"/>
  <c r="U59" i="8"/>
  <c r="N137" i="9"/>
  <c r="N138" i="9" s="1"/>
  <c r="N248" i="9" s="1"/>
  <c r="K58" i="8"/>
  <c r="X58" i="8"/>
  <c r="AB58" i="8"/>
  <c r="G58" i="8"/>
  <c r="AH58" i="8"/>
  <c r="R59" i="8"/>
  <c r="S58" i="8"/>
  <c r="R128" i="9"/>
  <c r="R131" i="9" s="1"/>
  <c r="R132" i="9" s="1"/>
  <c r="R133" i="9" s="1"/>
  <c r="R134" i="9" s="1"/>
  <c r="R258" i="9" s="1"/>
  <c r="AF58" i="8"/>
  <c r="H59" i="8"/>
  <c r="H128" i="9"/>
  <c r="H131" i="9" s="1"/>
  <c r="H132" i="9" s="1"/>
  <c r="H133" i="9" s="1"/>
  <c r="H134" i="9" s="1"/>
  <c r="H258" i="9" s="1"/>
  <c r="AJ3" i="11"/>
  <c r="AJ3" i="9"/>
  <c r="AJ3" i="8"/>
  <c r="AJ3" i="12"/>
  <c r="AJ3" i="10"/>
  <c r="AJ3" i="6"/>
  <c r="AJ3" i="5"/>
  <c r="AJ3" i="7"/>
  <c r="AC131" i="8" l="1"/>
  <c r="AC133" i="8" s="1"/>
  <c r="AC172" i="6" s="1"/>
  <c r="AC175" i="6" s="1"/>
  <c r="AC151" i="6" s="1"/>
  <c r="AC153" i="6" s="1"/>
  <c r="AC136" i="8"/>
  <c r="Q131" i="8"/>
  <c r="Q133" i="8" s="1"/>
  <c r="Q172" i="6" s="1"/>
  <c r="Q175" i="6" s="1"/>
  <c r="Q151" i="6" s="1"/>
  <c r="Q153" i="6" s="1"/>
  <c r="Q136" i="8"/>
  <c r="AB131" i="8"/>
  <c r="AB133" i="8" s="1"/>
  <c r="AB172" i="6" s="1"/>
  <c r="AB175" i="6" s="1"/>
  <c r="AB151" i="6" s="1"/>
  <c r="AB153" i="6" s="1"/>
  <c r="AB136" i="8"/>
  <c r="AJ131" i="8"/>
  <c r="AJ133" i="8" s="1"/>
  <c r="AJ172" i="6" s="1"/>
  <c r="AJ175" i="6" s="1"/>
  <c r="AJ151" i="6" s="1"/>
  <c r="AJ153" i="6" s="1"/>
  <c r="AJ136" i="8"/>
  <c r="K131" i="8"/>
  <c r="K133" i="8" s="1"/>
  <c r="K172" i="6" s="1"/>
  <c r="K175" i="6" s="1"/>
  <c r="K151" i="6" s="1"/>
  <c r="K153" i="6" s="1"/>
  <c r="K136" i="8"/>
  <c r="H131" i="8"/>
  <c r="H133" i="8" s="1"/>
  <c r="H172" i="6" s="1"/>
  <c r="H175" i="6" s="1"/>
  <c r="H151" i="6" s="1"/>
  <c r="H153" i="6" s="1"/>
  <c r="H136" i="8"/>
  <c r="Z131" i="8"/>
  <c r="Z133" i="8" s="1"/>
  <c r="Z172" i="6" s="1"/>
  <c r="Z175" i="6" s="1"/>
  <c r="Z151" i="6" s="1"/>
  <c r="Z153" i="6" s="1"/>
  <c r="Z136" i="8"/>
  <c r="R131" i="8"/>
  <c r="R133" i="8" s="1"/>
  <c r="R172" i="6" s="1"/>
  <c r="R175" i="6" s="1"/>
  <c r="R151" i="6" s="1"/>
  <c r="R153" i="6" s="1"/>
  <c r="R136" i="8"/>
  <c r="AA131" i="8"/>
  <c r="AA133" i="8" s="1"/>
  <c r="AA172" i="6" s="1"/>
  <c r="AA175" i="6" s="1"/>
  <c r="AA151" i="6" s="1"/>
  <c r="AA153" i="6" s="1"/>
  <c r="AA136" i="8"/>
  <c r="AI131" i="8"/>
  <c r="AI133" i="8" s="1"/>
  <c r="AI172" i="6" s="1"/>
  <c r="AI175" i="6" s="1"/>
  <c r="AI151" i="6" s="1"/>
  <c r="AI153" i="6" s="1"/>
  <c r="AI136" i="8"/>
  <c r="N131" i="8"/>
  <c r="N133" i="8" s="1"/>
  <c r="N172" i="6" s="1"/>
  <c r="N175" i="6" s="1"/>
  <c r="N151" i="6" s="1"/>
  <c r="N153" i="6" s="1"/>
  <c r="N136" i="8"/>
  <c r="V131" i="8"/>
  <c r="V133" i="8" s="1"/>
  <c r="V172" i="6" s="1"/>
  <c r="V175" i="6" s="1"/>
  <c r="V151" i="6" s="1"/>
  <c r="V153" i="6" s="1"/>
  <c r="V136" i="8"/>
  <c r="I131" i="8"/>
  <c r="I133" i="8" s="1"/>
  <c r="I172" i="6" s="1"/>
  <c r="I175" i="6" s="1"/>
  <c r="I151" i="6" s="1"/>
  <c r="I153" i="6" s="1"/>
  <c r="I136" i="8"/>
  <c r="T131" i="8"/>
  <c r="T133" i="8" s="1"/>
  <c r="T172" i="6" s="1"/>
  <c r="T175" i="6" s="1"/>
  <c r="T151" i="6" s="1"/>
  <c r="T153" i="6" s="1"/>
  <c r="T136" i="8"/>
  <c r="S131" i="8"/>
  <c r="S133" i="8" s="1"/>
  <c r="S172" i="6" s="1"/>
  <c r="S175" i="6" s="1"/>
  <c r="S151" i="6" s="1"/>
  <c r="S153" i="6" s="1"/>
  <c r="S136" i="8"/>
  <c r="AG131" i="8"/>
  <c r="AG133" i="8" s="1"/>
  <c r="AG172" i="6" s="1"/>
  <c r="AG175" i="6" s="1"/>
  <c r="AG151" i="6" s="1"/>
  <c r="AG153" i="6" s="1"/>
  <c r="AG136" i="8"/>
  <c r="Y131" i="8"/>
  <c r="Y133" i="8" s="1"/>
  <c r="Y172" i="6" s="1"/>
  <c r="Y175" i="6" s="1"/>
  <c r="Y151" i="6" s="1"/>
  <c r="Y153" i="6" s="1"/>
  <c r="Y136" i="8"/>
  <c r="X131" i="8"/>
  <c r="X133" i="8" s="1"/>
  <c r="X172" i="6" s="1"/>
  <c r="X175" i="6" s="1"/>
  <c r="X151" i="6" s="1"/>
  <c r="X153" i="6" s="1"/>
  <c r="X136" i="8"/>
  <c r="M131" i="8"/>
  <c r="M133" i="8" s="1"/>
  <c r="M172" i="6" s="1"/>
  <c r="M175" i="6" s="1"/>
  <c r="M151" i="6" s="1"/>
  <c r="M153" i="6" s="1"/>
  <c r="M136" i="8"/>
  <c r="AF131" i="8"/>
  <c r="AF133" i="8" s="1"/>
  <c r="AF172" i="6" s="1"/>
  <c r="AF175" i="6" s="1"/>
  <c r="AF151" i="6" s="1"/>
  <c r="AF153" i="6" s="1"/>
  <c r="AF136" i="8"/>
  <c r="AE131" i="8"/>
  <c r="AE133" i="8" s="1"/>
  <c r="AE172" i="6" s="1"/>
  <c r="AE175" i="6" s="1"/>
  <c r="AE151" i="6" s="1"/>
  <c r="AE153" i="6" s="1"/>
  <c r="AE136" i="8"/>
  <c r="O131" i="8"/>
  <c r="O133" i="8" s="1"/>
  <c r="O172" i="6" s="1"/>
  <c r="O175" i="6" s="1"/>
  <c r="O151" i="6" s="1"/>
  <c r="O153" i="6" s="1"/>
  <c r="O136" i="8"/>
  <c r="P131" i="8"/>
  <c r="P133" i="8" s="1"/>
  <c r="P172" i="6" s="1"/>
  <c r="P175" i="6" s="1"/>
  <c r="P151" i="6" s="1"/>
  <c r="P153" i="6" s="1"/>
  <c r="P136" i="8"/>
  <c r="W131" i="8"/>
  <c r="W133" i="8" s="1"/>
  <c r="W172" i="6" s="1"/>
  <c r="W175" i="6" s="1"/>
  <c r="W151" i="6" s="1"/>
  <c r="W153" i="6" s="1"/>
  <c r="W136" i="8"/>
  <c r="AH131" i="8"/>
  <c r="AH133" i="8" s="1"/>
  <c r="AH172" i="6" s="1"/>
  <c r="AH175" i="6" s="1"/>
  <c r="AH151" i="6" s="1"/>
  <c r="AH153" i="6" s="1"/>
  <c r="AH136" i="8"/>
  <c r="J131" i="8"/>
  <c r="J133" i="8" s="1"/>
  <c r="J172" i="6" s="1"/>
  <c r="J175" i="6" s="1"/>
  <c r="J151" i="6" s="1"/>
  <c r="J153" i="6" s="1"/>
  <c r="J136" i="8"/>
  <c r="U131" i="8"/>
  <c r="U133" i="8" s="1"/>
  <c r="U172" i="6" s="1"/>
  <c r="U175" i="6" s="1"/>
  <c r="U151" i="6" s="1"/>
  <c r="U153" i="6" s="1"/>
  <c r="U136" i="8"/>
  <c r="L131" i="8"/>
  <c r="L133" i="8" s="1"/>
  <c r="L172" i="6" s="1"/>
  <c r="L175" i="6" s="1"/>
  <c r="L151" i="6" s="1"/>
  <c r="L153" i="6" s="1"/>
  <c r="L136" i="8"/>
  <c r="AD131" i="8"/>
  <c r="AD133" i="8" s="1"/>
  <c r="AD172" i="6" s="1"/>
  <c r="AD175" i="6" s="1"/>
  <c r="AD151" i="6" s="1"/>
  <c r="AD153" i="6" s="1"/>
  <c r="AD136" i="8"/>
  <c r="F131" i="8"/>
  <c r="F133" i="8" s="1"/>
  <c r="F172" i="6" s="1"/>
  <c r="F175" i="6" s="1"/>
  <c r="F151" i="6" s="1"/>
  <c r="F153" i="6" s="1"/>
  <c r="F136" i="8"/>
  <c r="G131" i="8"/>
  <c r="G133" i="8" s="1"/>
  <c r="G172" i="6" s="1"/>
  <c r="G175" i="6" s="1"/>
  <c r="G151" i="6" s="1"/>
  <c r="G153" i="6" s="1"/>
  <c r="G136" i="8"/>
  <c r="E197" i="4"/>
  <c r="E353" i="8"/>
  <c r="E87" i="8"/>
  <c r="E34" i="19" s="1"/>
  <c r="AJ262" i="9"/>
  <c r="AJ243" i="9" s="1"/>
  <c r="AJ245" i="9" s="1"/>
  <c r="AC262" i="9"/>
  <c r="AD262" i="9"/>
  <c r="AD243" i="9" s="1"/>
  <c r="AD245" i="9" s="1"/>
  <c r="O262" i="9"/>
  <c r="N169" i="9"/>
  <c r="N170" i="9"/>
  <c r="Z169" i="9"/>
  <c r="Z170" i="9"/>
  <c r="I169" i="9"/>
  <c r="I170" i="9"/>
  <c r="R169" i="9"/>
  <c r="R170" i="9"/>
  <c r="T170" i="9"/>
  <c r="T169" i="9"/>
  <c r="AE169" i="9"/>
  <c r="AE170" i="9"/>
  <c r="I58" i="8"/>
  <c r="AB262" i="9"/>
  <c r="AB243" i="9" s="1"/>
  <c r="AB245" i="9" s="1"/>
  <c r="AF174" i="9"/>
  <c r="AF176" i="9" s="1"/>
  <c r="V174" i="9"/>
  <c r="V176" i="9" s="1"/>
  <c r="V260" i="9" s="1"/>
  <c r="S174" i="9"/>
  <c r="S176" i="9" s="1"/>
  <c r="S260" i="9" s="1"/>
  <c r="K174" i="9"/>
  <c r="K176" i="9" s="1"/>
  <c r="K260" i="9" s="1"/>
  <c r="F174" i="9"/>
  <c r="F176" i="9" s="1"/>
  <c r="F260" i="9" s="1"/>
  <c r="N165" i="9"/>
  <c r="N179" i="9"/>
  <c r="N180" i="9" s="1"/>
  <c r="N250" i="9" s="1"/>
  <c r="Z183" i="9"/>
  <c r="Z184" i="9" s="1"/>
  <c r="Z255" i="9" s="1"/>
  <c r="T165" i="9"/>
  <c r="T179" i="9"/>
  <c r="T180" i="9" s="1"/>
  <c r="T250" i="9" s="1"/>
  <c r="N183" i="9"/>
  <c r="N184" i="9" s="1"/>
  <c r="N255" i="9" s="1"/>
  <c r="Q174" i="9"/>
  <c r="Q176" i="9" s="1"/>
  <c r="Q260" i="9" s="1"/>
  <c r="Y174" i="9"/>
  <c r="Y176" i="9" s="1"/>
  <c r="Y260" i="9" s="1"/>
  <c r="AI174" i="9"/>
  <c r="AI176" i="9" s="1"/>
  <c r="AI260" i="9" s="1"/>
  <c r="X174" i="9"/>
  <c r="X176" i="9" s="1"/>
  <c r="X260" i="9" s="1"/>
  <c r="T183" i="9"/>
  <c r="T184" i="9" s="1"/>
  <c r="T255" i="9" s="1"/>
  <c r="AE165" i="9"/>
  <c r="AE179" i="9"/>
  <c r="AE180" i="9" s="1"/>
  <c r="AE250" i="9" s="1"/>
  <c r="I165" i="9"/>
  <c r="I179" i="9"/>
  <c r="I180" i="9" s="1"/>
  <c r="I250" i="9" s="1"/>
  <c r="R165" i="9"/>
  <c r="R179" i="9"/>
  <c r="R180" i="9" s="1"/>
  <c r="R250" i="9" s="1"/>
  <c r="AE183" i="9"/>
  <c r="AE184" i="9" s="1"/>
  <c r="AE255" i="9" s="1"/>
  <c r="I183" i="9"/>
  <c r="I184" i="9" s="1"/>
  <c r="I255" i="9" s="1"/>
  <c r="H174" i="9"/>
  <c r="H176" i="9" s="1"/>
  <c r="H260" i="9" s="1"/>
  <c r="Z165" i="9"/>
  <c r="Z179" i="9"/>
  <c r="Z180" i="9" s="1"/>
  <c r="Z250" i="9" s="1"/>
  <c r="R183" i="9"/>
  <c r="R184" i="9" s="1"/>
  <c r="R255" i="9" s="1"/>
  <c r="AA174" i="9"/>
  <c r="AA176" i="9" s="1"/>
  <c r="AA260" i="9" s="1"/>
  <c r="AJ58" i="8"/>
  <c r="AH262" i="9"/>
  <c r="AH243" i="9" s="1"/>
  <c r="AH245" i="9" s="1"/>
  <c r="G262" i="9"/>
  <c r="G243" i="9" s="1"/>
  <c r="G245" i="9" s="1"/>
  <c r="J262" i="9"/>
  <c r="J243" i="9" s="1"/>
  <c r="J245" i="9" s="1"/>
  <c r="V128" i="9"/>
  <c r="V131" i="9" s="1"/>
  <c r="V132" i="9" s="1"/>
  <c r="V133" i="9" s="1"/>
  <c r="V134" i="9" s="1"/>
  <c r="V258" i="9" s="1"/>
  <c r="AD58" i="8"/>
  <c r="AG58" i="8"/>
  <c r="O58" i="8"/>
  <c r="Z128" i="9"/>
  <c r="Z131" i="9" s="1"/>
  <c r="Z132" i="9" s="1"/>
  <c r="Z133" i="9" s="1"/>
  <c r="Z134" i="9" s="1"/>
  <c r="Z258" i="9" s="1"/>
  <c r="L128" i="9"/>
  <c r="L131" i="9" s="1"/>
  <c r="L132" i="9" s="1"/>
  <c r="L133" i="9" s="1"/>
  <c r="L134" i="9" s="1"/>
  <c r="L258" i="9" s="1"/>
  <c r="T128" i="9"/>
  <c r="T131" i="9" s="1"/>
  <c r="T132" i="9" s="1"/>
  <c r="T133" i="9" s="1"/>
  <c r="T134" i="9" s="1"/>
  <c r="T258" i="9" s="1"/>
  <c r="W58" i="8"/>
  <c r="N59" i="8"/>
  <c r="P58" i="8"/>
  <c r="AI59" i="8"/>
  <c r="Z59" i="8"/>
  <c r="N128" i="9"/>
  <c r="N131" i="9" s="1"/>
  <c r="N132" i="9" s="1"/>
  <c r="N133" i="9" s="1"/>
  <c r="N134" i="9" s="1"/>
  <c r="N258" i="9" s="1"/>
  <c r="AI128" i="9"/>
  <c r="AI131" i="9" s="1"/>
  <c r="AI132" i="9" s="1"/>
  <c r="AI133" i="9" s="1"/>
  <c r="AI134" i="9" s="1"/>
  <c r="AI258" i="9" s="1"/>
  <c r="AC58" i="8"/>
  <c r="AA59" i="8"/>
  <c r="M58" i="8"/>
  <c r="V59" i="8"/>
  <c r="T59" i="8"/>
  <c r="U58" i="8"/>
  <c r="AA128" i="9"/>
  <c r="AA131" i="9" s="1"/>
  <c r="AA132" i="9" s="1"/>
  <c r="AA133" i="9" s="1"/>
  <c r="AA134" i="9" s="1"/>
  <c r="AA258" i="9" s="1"/>
  <c r="L59" i="8"/>
  <c r="H58" i="8"/>
  <c r="R58" i="8"/>
  <c r="E276" i="4" l="1"/>
  <c r="B277" i="4" s="1"/>
  <c r="E310" i="4"/>
  <c r="E204" i="8" s="1"/>
  <c r="E137" i="8"/>
  <c r="E278" i="4" s="1"/>
  <c r="E199" i="4"/>
  <c r="E88" i="8" s="1"/>
  <c r="E35" i="19" s="1"/>
  <c r="E512" i="4"/>
  <c r="E356" i="8" s="1"/>
  <c r="E123" i="19" s="1"/>
  <c r="E511" i="4"/>
  <c r="E355" i="8" s="1"/>
  <c r="E122" i="19" s="1"/>
  <c r="E120" i="19"/>
  <c r="AF260" i="9"/>
  <c r="AF262" i="9" s="1"/>
  <c r="AF243" i="9" s="1"/>
  <c r="AF245" i="9" s="1"/>
  <c r="Q262" i="9"/>
  <c r="Q243" i="9" s="1"/>
  <c r="Q245" i="9" s="1"/>
  <c r="K262" i="9"/>
  <c r="K243" i="9" s="1"/>
  <c r="K245" i="9" s="1"/>
  <c r="F262" i="9"/>
  <c r="F243" i="9" s="1"/>
  <c r="F245" i="9" s="1"/>
  <c r="X262" i="9"/>
  <c r="X243" i="9" s="1"/>
  <c r="X245" i="9" s="1"/>
  <c r="S262" i="9"/>
  <c r="S243" i="9" s="1"/>
  <c r="S245" i="9" s="1"/>
  <c r="Y262" i="9"/>
  <c r="Y243" i="9" s="1"/>
  <c r="Y245" i="9" s="1"/>
  <c r="E195" i="4"/>
  <c r="E84" i="8" s="1"/>
  <c r="E31" i="19" s="1"/>
  <c r="E90" i="8"/>
  <c r="E37" i="19" s="1"/>
  <c r="E86" i="8"/>
  <c r="E33" i="19" s="1"/>
  <c r="H262" i="9"/>
  <c r="H243" i="9" s="1"/>
  <c r="H245" i="9" s="1"/>
  <c r="AE174" i="9"/>
  <c r="AE176" i="9" s="1"/>
  <c r="AE260" i="9" s="1"/>
  <c r="Z174" i="9"/>
  <c r="Z176" i="9" s="1"/>
  <c r="Z260" i="9" s="1"/>
  <c r="I174" i="9"/>
  <c r="I176" i="9" s="1"/>
  <c r="I260" i="9" s="1"/>
  <c r="T174" i="9"/>
  <c r="T176" i="9" s="1"/>
  <c r="T260" i="9" s="1"/>
  <c r="N174" i="9"/>
  <c r="N176" i="9" s="1"/>
  <c r="N260" i="9" s="1"/>
  <c r="R174" i="9"/>
  <c r="R176" i="9" s="1"/>
  <c r="R260" i="9" s="1"/>
  <c r="AG262" i="9"/>
  <c r="AG243" i="9" s="1"/>
  <c r="AG245" i="9" s="1"/>
  <c r="AC243" i="9"/>
  <c r="AC245" i="9" s="1"/>
  <c r="W262" i="9"/>
  <c r="W243" i="9" s="1"/>
  <c r="W245" i="9" s="1"/>
  <c r="P262" i="9"/>
  <c r="P243" i="9" s="1"/>
  <c r="P245" i="9" s="1"/>
  <c r="O243" i="9"/>
  <c r="O245" i="9" s="1"/>
  <c r="M262" i="9"/>
  <c r="M243" i="9" s="1"/>
  <c r="M245" i="9" s="1"/>
  <c r="U262" i="9"/>
  <c r="U243" i="9" s="1"/>
  <c r="U245" i="9" s="1"/>
  <c r="V58" i="8"/>
  <c r="Z58" i="8"/>
  <c r="L58" i="8"/>
  <c r="T58" i="8"/>
  <c r="AA58" i="8"/>
  <c r="N58" i="8"/>
  <c r="AI58" i="8"/>
  <c r="E309" i="4" l="1"/>
  <c r="E513" i="4"/>
  <c r="E357" i="8" s="1"/>
  <c r="E91" i="8"/>
  <c r="E38" i="19" s="1"/>
  <c r="E203" i="8"/>
  <c r="F7" i="19" s="1"/>
  <c r="E53" i="19"/>
  <c r="E52" i="19" s="1"/>
  <c r="E69" i="19" s="1"/>
  <c r="E92" i="8"/>
  <c r="E39" i="19" s="1"/>
  <c r="I262" i="9"/>
  <c r="I243" i="9" s="1"/>
  <c r="I245" i="9" s="1"/>
  <c r="R262" i="9"/>
  <c r="R243" i="9" s="1"/>
  <c r="R245" i="9" s="1"/>
  <c r="Z262" i="9"/>
  <c r="Z243" i="9" s="1"/>
  <c r="Z245" i="9" s="1"/>
  <c r="AE262" i="9"/>
  <c r="AE243" i="9" s="1"/>
  <c r="AE245" i="9" s="1"/>
  <c r="E93" i="8"/>
  <c r="E40" i="19" s="1"/>
  <c r="E95" i="8"/>
  <c r="E42" i="19" s="1"/>
  <c r="N262" i="9"/>
  <c r="N243" i="9" s="1"/>
  <c r="N245" i="9" s="1"/>
  <c r="AA262" i="9"/>
  <c r="AA243" i="9" s="1"/>
  <c r="AA245" i="9" s="1"/>
  <c r="L262" i="9"/>
  <c r="L243" i="9" s="1"/>
  <c r="L245" i="9" s="1"/>
  <c r="AI262" i="9"/>
  <c r="AI243" i="9" s="1"/>
  <c r="AI245" i="9" s="1"/>
  <c r="T262" i="9"/>
  <c r="T243" i="9" s="1"/>
  <c r="T245" i="9" s="1"/>
  <c r="V262" i="9"/>
  <c r="V243" i="9" s="1"/>
  <c r="V245" i="9" s="1"/>
  <c r="E85" i="8"/>
  <c r="E32" i="19" s="1"/>
  <c r="F68" i="11" l="1"/>
  <c r="F69" i="11" s="1"/>
  <c r="F59" i="11" s="1"/>
  <c r="F61" i="11" s="1"/>
  <c r="T68" i="11"/>
  <c r="T69" i="11" s="1"/>
  <c r="T59" i="11" s="1"/>
  <c r="T61" i="11" s="1"/>
  <c r="J68" i="11"/>
  <c r="J69" i="11" s="1"/>
  <c r="J59" i="11" s="1"/>
  <c r="J61" i="11" s="1"/>
  <c r="P68" i="11"/>
  <c r="P69" i="11" s="1"/>
  <c r="P59" i="11" s="1"/>
  <c r="P61" i="11" s="1"/>
  <c r="R68" i="11"/>
  <c r="R69" i="11" s="1"/>
  <c r="R59" i="11" s="1"/>
  <c r="R61" i="11" s="1"/>
  <c r="G68" i="11"/>
  <c r="G69" i="11" s="1"/>
  <c r="G59" i="11" s="1"/>
  <c r="G61" i="11" s="1"/>
  <c r="AI68" i="11"/>
  <c r="AI69" i="11" s="1"/>
  <c r="AI59" i="11" s="1"/>
  <c r="AI61" i="11" s="1"/>
  <c r="M68" i="11"/>
  <c r="M69" i="11" s="1"/>
  <c r="M59" i="11" s="1"/>
  <c r="M61" i="11" s="1"/>
  <c r="Y68" i="11"/>
  <c r="Y69" i="11" s="1"/>
  <c r="Y59" i="11" s="1"/>
  <c r="Y61" i="11" s="1"/>
  <c r="AB68" i="11"/>
  <c r="AB69" i="11" s="1"/>
  <c r="AB59" i="11" s="1"/>
  <c r="AB61" i="11" s="1"/>
  <c r="Q68" i="11"/>
  <c r="Q69" i="11" s="1"/>
  <c r="Q59" i="11" s="1"/>
  <c r="Q61" i="11" s="1"/>
  <c r="AF68" i="11"/>
  <c r="AF69" i="11" s="1"/>
  <c r="AF59" i="11" s="1"/>
  <c r="AF61" i="11" s="1"/>
  <c r="V68" i="11"/>
  <c r="V69" i="11" s="1"/>
  <c r="V59" i="11" s="1"/>
  <c r="V61" i="11" s="1"/>
  <c r="U68" i="11"/>
  <c r="U69" i="11" s="1"/>
  <c r="U59" i="11" s="1"/>
  <c r="U61" i="11" s="1"/>
  <c r="AJ68" i="11"/>
  <c r="AJ69" i="11" s="1"/>
  <c r="AJ59" i="11" s="1"/>
  <c r="AJ61" i="11" s="1"/>
  <c r="W68" i="11"/>
  <c r="W69" i="11" s="1"/>
  <c r="W59" i="11" s="1"/>
  <c r="W61" i="11" s="1"/>
  <c r="AH68" i="11"/>
  <c r="AH69" i="11" s="1"/>
  <c r="AH59" i="11" s="1"/>
  <c r="AH61" i="11" s="1"/>
  <c r="N68" i="11"/>
  <c r="N69" i="11" s="1"/>
  <c r="N59" i="11" s="1"/>
  <c r="N61" i="11" s="1"/>
  <c r="AA68" i="11"/>
  <c r="AA69" i="11" s="1"/>
  <c r="AA59" i="11" s="1"/>
  <c r="AA61" i="11" s="1"/>
  <c r="AE68" i="11"/>
  <c r="AE69" i="11" s="1"/>
  <c r="AE59" i="11" s="1"/>
  <c r="AE61" i="11" s="1"/>
  <c r="AD68" i="11"/>
  <c r="AD69" i="11" s="1"/>
  <c r="AD59" i="11" s="1"/>
  <c r="AD61" i="11" s="1"/>
  <c r="H68" i="11"/>
  <c r="H69" i="11" s="1"/>
  <c r="H59" i="11" s="1"/>
  <c r="H61" i="11" s="1"/>
  <c r="X68" i="11"/>
  <c r="X69" i="11" s="1"/>
  <c r="X59" i="11" s="1"/>
  <c r="X61" i="11" s="1"/>
  <c r="I68" i="11"/>
  <c r="I69" i="11" s="1"/>
  <c r="I59" i="11" s="1"/>
  <c r="I61" i="11" s="1"/>
  <c r="E507" i="4"/>
  <c r="K68" i="11"/>
  <c r="K69" i="11" s="1"/>
  <c r="K59" i="11" s="1"/>
  <c r="K61" i="11" s="1"/>
  <c r="AC68" i="11"/>
  <c r="AC69" i="11" s="1"/>
  <c r="AC59" i="11" s="1"/>
  <c r="AC61" i="11" s="1"/>
  <c r="Z68" i="11"/>
  <c r="Z69" i="11" s="1"/>
  <c r="Z59" i="11" s="1"/>
  <c r="Z61" i="11" s="1"/>
  <c r="L68" i="11"/>
  <c r="L69" i="11" s="1"/>
  <c r="L59" i="11" s="1"/>
  <c r="L61" i="11" s="1"/>
  <c r="S68" i="11"/>
  <c r="S69" i="11" s="1"/>
  <c r="S59" i="11" s="1"/>
  <c r="S61" i="11" s="1"/>
  <c r="AG68" i="11"/>
  <c r="AG69" i="11" s="1"/>
  <c r="AG59" i="11" s="1"/>
  <c r="AG61" i="11" s="1"/>
  <c r="O68" i="11"/>
  <c r="O69" i="11" s="1"/>
  <c r="O59" i="11" s="1"/>
  <c r="O61" i="11" s="1"/>
  <c r="E124" i="19"/>
  <c r="E118" i="19" s="1"/>
  <c r="E135" i="19" s="1"/>
  <c r="E351" i="8"/>
  <c r="I7" i="19" s="1"/>
  <c r="E30" i="19"/>
  <c r="E83" i="8"/>
  <c r="E7" i="19" s="1"/>
  <c r="E194" i="4"/>
  <c r="E47" i="19" l="1"/>
  <c r="E13" i="19" s="1"/>
</calcChain>
</file>

<file path=xl/sharedStrings.xml><?xml version="1.0" encoding="utf-8"?>
<sst xmlns="http://schemas.openxmlformats.org/spreadsheetml/2006/main" count="2200" uniqueCount="594">
  <si>
    <t>Sebastien McClay</t>
  </si>
  <si>
    <t>Director</t>
  </si>
  <si>
    <t>COP</t>
  </si>
  <si>
    <r>
      <t>t / m</t>
    </r>
    <r>
      <rPr>
        <vertAlign val="superscript"/>
        <sz val="8"/>
        <color theme="1"/>
        <rFont val="Arial"/>
        <family val="2"/>
      </rPr>
      <t>3</t>
    </r>
  </si>
  <si>
    <t>Motocarga</t>
  </si>
  <si>
    <t>RECYCLING ACTIVE?</t>
  </si>
  <si>
    <t>COMPOSTING ACTIVE?</t>
  </si>
  <si>
    <t>STABILISATION ACTIVE?</t>
  </si>
  <si>
    <t>INCINERATION ACTIVE?</t>
  </si>
  <si>
    <t>Key:</t>
  </si>
  <si>
    <t>Luca Forlani</t>
  </si>
  <si>
    <t>Hannah Forbes</t>
  </si>
  <si>
    <t>Unidad de periodo</t>
  </si>
  <si>
    <t>Periodo</t>
  </si>
  <si>
    <t>Número de periodo</t>
  </si>
  <si>
    <r>
      <t>SUPUESTOS ECON</t>
    </r>
    <r>
      <rPr>
        <b/>
        <sz val="8"/>
        <color theme="0"/>
        <rFont val="Calibri"/>
        <family val="2"/>
      </rPr>
      <t>Ó</t>
    </r>
    <r>
      <rPr>
        <b/>
        <sz val="8"/>
        <color theme="0"/>
        <rFont val="Arial"/>
        <family val="2"/>
      </rPr>
      <t>MICOS GENERALES</t>
    </r>
  </si>
  <si>
    <r>
      <t>Salarios por a</t>
    </r>
    <r>
      <rPr>
        <b/>
        <sz val="8"/>
        <color theme="1"/>
        <rFont val="Calibri"/>
        <family val="2"/>
      </rPr>
      <t>ñ</t>
    </r>
    <r>
      <rPr>
        <b/>
        <sz val="8"/>
        <color theme="1"/>
        <rFont val="Arial"/>
        <family val="2"/>
      </rPr>
      <t>o o hora</t>
    </r>
  </si>
  <si>
    <t>Año</t>
  </si>
  <si>
    <t>Contador</t>
  </si>
  <si>
    <t>Gerente de operaciones</t>
  </si>
  <si>
    <t>Salario mínimo por hora (2016)</t>
  </si>
  <si>
    <r>
      <t>COP / a</t>
    </r>
    <r>
      <rPr>
        <sz val="8"/>
        <color theme="1"/>
        <rFont val="Calibri"/>
        <family val="2"/>
      </rPr>
      <t>ñ</t>
    </r>
    <r>
      <rPr>
        <sz val="8"/>
        <color theme="1"/>
        <rFont val="Arial"/>
        <family val="2"/>
      </rPr>
      <t>o</t>
    </r>
  </si>
  <si>
    <t>COP / hora</t>
  </si>
  <si>
    <r>
      <t>tonelada / metro</t>
    </r>
    <r>
      <rPr>
        <vertAlign val="superscript"/>
        <sz val="8"/>
        <color theme="1"/>
        <rFont val="Arial"/>
        <family val="2"/>
      </rPr>
      <t>3</t>
    </r>
  </si>
  <si>
    <r>
      <t>tonelada / a</t>
    </r>
    <r>
      <rPr>
        <sz val="8"/>
        <color theme="1"/>
        <rFont val="Calibri"/>
        <family val="2"/>
      </rPr>
      <t>ñ</t>
    </r>
    <r>
      <rPr>
        <sz val="8"/>
        <color theme="1"/>
        <rFont val="Arial"/>
        <family val="2"/>
      </rPr>
      <t>o</t>
    </r>
  </si>
  <si>
    <t>Densidad de los residuos</t>
  </si>
  <si>
    <t>Papel</t>
  </si>
  <si>
    <t>Vidrio</t>
  </si>
  <si>
    <r>
      <t>Pl</t>
    </r>
    <r>
      <rPr>
        <sz val="8"/>
        <color theme="1"/>
        <rFont val="Calibri"/>
        <family val="2"/>
      </rPr>
      <t>á</t>
    </r>
    <r>
      <rPr>
        <sz val="8"/>
        <color theme="1"/>
        <rFont val="Arial"/>
        <family val="2"/>
      </rPr>
      <t>stico</t>
    </r>
  </si>
  <si>
    <r>
      <t>Cart</t>
    </r>
    <r>
      <rPr>
        <sz val="8"/>
        <color theme="1"/>
        <rFont val="Calibri"/>
        <family val="2"/>
      </rPr>
      <t>ó</t>
    </r>
    <r>
      <rPr>
        <sz val="8"/>
        <color theme="1"/>
        <rFont val="Arial"/>
        <family val="2"/>
      </rPr>
      <t>n</t>
    </r>
  </si>
  <si>
    <t>Latas</t>
  </si>
  <si>
    <t>Residuos irrecuperables</t>
  </si>
  <si>
    <t>Residuos combustibles</t>
  </si>
  <si>
    <t>Flujo 2</t>
  </si>
  <si>
    <t>Flujo 3</t>
  </si>
  <si>
    <t>Flujo 4</t>
  </si>
  <si>
    <t>Gastos de transporte al comprador</t>
  </si>
  <si>
    <t>COP / paca</t>
  </si>
  <si>
    <t>Flujo utilizado para el reciclaje</t>
  </si>
  <si>
    <t>Flujo 1</t>
  </si>
  <si>
    <t>Tasa de captura de los flujos</t>
  </si>
  <si>
    <t>Producción de paca por persona por hora</t>
  </si>
  <si>
    <t>Número de trabajadores</t>
  </si>
  <si>
    <t>paca / persona / hora</t>
  </si>
  <si>
    <t>Horas de trabajo por día</t>
  </si>
  <si>
    <t>Días de trabajo por semana</t>
  </si>
  <si>
    <t>hora / día</t>
  </si>
  <si>
    <t>día / semana</t>
  </si>
  <si>
    <t>kilogramo / paca</t>
  </si>
  <si>
    <t>paca / hora</t>
  </si>
  <si>
    <t>paca / año</t>
  </si>
  <si>
    <t>Masa promedio de la paca</t>
  </si>
  <si>
    <t>Producción de pacas por hora</t>
  </si>
  <si>
    <t>Capacidad de producción de pacas por año</t>
  </si>
  <si>
    <t>Capacidad de reciclaje por año</t>
  </si>
  <si>
    <r>
      <t>Reciclaje de papel y cart</t>
    </r>
    <r>
      <rPr>
        <b/>
        <sz val="8"/>
        <color theme="1"/>
        <rFont val="Calibri"/>
        <family val="2"/>
      </rPr>
      <t>ó</t>
    </r>
    <r>
      <rPr>
        <b/>
        <sz val="8"/>
        <color theme="1"/>
        <rFont val="Arial"/>
        <family val="2"/>
      </rPr>
      <t>n</t>
    </r>
  </si>
  <si>
    <t>Reciclar el papel?</t>
  </si>
  <si>
    <t>Reciclar el cartón</t>
  </si>
  <si>
    <t>Porcentaje ferrosas</t>
  </si>
  <si>
    <t>Porcentaje no-ferrosas</t>
  </si>
  <si>
    <t>Tipos de plástico</t>
  </si>
  <si>
    <t>Plásticos</t>
  </si>
  <si>
    <t>Latas ferrosas</t>
  </si>
  <si>
    <t>Latas no-ferrosas</t>
  </si>
  <si>
    <t>Cartón</t>
  </si>
  <si>
    <t>Salario por hora máximo de trabajadores</t>
  </si>
  <si>
    <t>Margen</t>
  </si>
  <si>
    <t>COP  /  kilogramo</t>
  </si>
  <si>
    <t>Inversión de capital necesario</t>
  </si>
  <si>
    <t>Fundación</t>
  </si>
  <si>
    <t>Gastos de empleo</t>
  </si>
  <si>
    <t>COP / tonelada</t>
  </si>
  <si>
    <t>Flujo utilizado para el compostaje</t>
  </si>
  <si>
    <t>hora</t>
  </si>
  <si>
    <t>Porcentaje de la masa que queda después de compostaje</t>
  </si>
  <si>
    <t>Precio de venta del material compostado</t>
  </si>
  <si>
    <t>Precio de venta de materiales</t>
  </si>
  <si>
    <t>COP / kilogramo</t>
  </si>
  <si>
    <t>Aporte de datos generales</t>
  </si>
  <si>
    <t>Frecuencia de recogida de residuos</t>
  </si>
  <si>
    <r>
      <t>Tarifa de recolecci</t>
    </r>
    <r>
      <rPr>
        <sz val="8"/>
        <color theme="1"/>
        <rFont val="Calibri"/>
        <family val="2"/>
      </rPr>
      <t>ó</t>
    </r>
    <r>
      <rPr>
        <sz val="8"/>
        <color theme="1"/>
        <rFont val="Arial"/>
        <family val="2"/>
      </rPr>
      <t>n</t>
    </r>
  </si>
  <si>
    <r>
      <t>N</t>
    </r>
    <r>
      <rPr>
        <sz val="8"/>
        <color theme="1"/>
        <rFont val="Calibri"/>
        <family val="2"/>
      </rPr>
      <t>ú</t>
    </r>
    <r>
      <rPr>
        <sz val="8"/>
        <color theme="1"/>
        <rFont val="Arial"/>
        <family val="2"/>
      </rPr>
      <t>mero de contenedores por veh</t>
    </r>
    <r>
      <rPr>
        <sz val="8"/>
        <color theme="1"/>
        <rFont val="Calibri"/>
        <family val="2"/>
      </rPr>
      <t>í</t>
    </r>
    <r>
      <rPr>
        <sz val="8"/>
        <color theme="1"/>
        <rFont val="Arial"/>
        <family val="2"/>
      </rPr>
      <t>culo compactador</t>
    </r>
  </si>
  <si>
    <t>Precio del contenedor</t>
  </si>
  <si>
    <t>Camión utilizado?</t>
  </si>
  <si>
    <t>Inversión necesario por el camión</t>
  </si>
  <si>
    <t>Motocargas utilizadas?</t>
  </si>
  <si>
    <t>Número de motocargas</t>
  </si>
  <si>
    <t>Inversión necesario por las motocargas</t>
  </si>
  <si>
    <t>Inversión necesario por el sitio</t>
  </si>
  <si>
    <t>Contenedores (x14)</t>
  </si>
  <si>
    <t>Especificación del camión</t>
  </si>
  <si>
    <t>Carga máxima</t>
  </si>
  <si>
    <t>Volumen</t>
  </si>
  <si>
    <t>Consumo de gasolina promedio</t>
  </si>
  <si>
    <t>tonelada</t>
  </si>
  <si>
    <r>
      <t>metro</t>
    </r>
    <r>
      <rPr>
        <vertAlign val="superscript"/>
        <sz val="8"/>
        <color theme="1"/>
        <rFont val="Arial"/>
        <family val="2"/>
      </rPr>
      <t>3</t>
    </r>
  </si>
  <si>
    <t>litro / 100 kilometro</t>
  </si>
  <si>
    <t>segunda</t>
  </si>
  <si>
    <t>Personal</t>
  </si>
  <si>
    <r>
      <t>Personal utilizado por el cami</t>
    </r>
    <r>
      <rPr>
        <b/>
        <sz val="8"/>
        <color theme="1"/>
        <rFont val="Calibri"/>
        <family val="2"/>
      </rPr>
      <t>ó</t>
    </r>
    <r>
      <rPr>
        <b/>
        <sz val="8"/>
        <color theme="1"/>
        <rFont val="Arial"/>
        <family val="2"/>
      </rPr>
      <t>n</t>
    </r>
  </si>
  <si>
    <t>Personal utilizado por las motocargas</t>
  </si>
  <si>
    <t>Especificación de las motocargas</t>
  </si>
  <si>
    <t>Tiempo de carga</t>
  </si>
  <si>
    <t>Tiempo de descarga</t>
  </si>
  <si>
    <t>Vehículo de compactación</t>
  </si>
  <si>
    <t>Relación de compactación</t>
  </si>
  <si>
    <t>Tiempo de carga del contenedor</t>
  </si>
  <si>
    <t>Volumen del contenedor</t>
  </si>
  <si>
    <t>Precio de la gasolina</t>
  </si>
  <si>
    <r>
      <t>Precio del gal</t>
    </r>
    <r>
      <rPr>
        <sz val="8"/>
        <color theme="1"/>
        <rFont val="Calibri"/>
        <family val="2"/>
      </rPr>
      <t>ón (E.E.U.U.)</t>
    </r>
  </si>
  <si>
    <t>Precio del litro</t>
  </si>
  <si>
    <r>
      <t>COP / gal</t>
    </r>
    <r>
      <rPr>
        <sz val="8"/>
        <color theme="1"/>
        <rFont val="Calibri"/>
        <family val="2"/>
      </rPr>
      <t>ón</t>
    </r>
  </si>
  <si>
    <t>COP / litro</t>
  </si>
  <si>
    <t>Distancias de la recolección general</t>
  </si>
  <si>
    <r>
      <t>Ronda de recolecci</t>
    </r>
    <r>
      <rPr>
        <sz val="8"/>
        <color theme="1"/>
        <rFont val="Calibri"/>
        <family val="2"/>
      </rPr>
      <t>ó</t>
    </r>
    <r>
      <rPr>
        <sz val="8"/>
        <color theme="1"/>
        <rFont val="Arial"/>
        <family val="2"/>
      </rPr>
      <t>n del camión</t>
    </r>
  </si>
  <si>
    <r>
      <t>Ronda de recolecci</t>
    </r>
    <r>
      <rPr>
        <sz val="8"/>
        <color theme="1"/>
        <rFont val="Calibri"/>
        <family val="2"/>
      </rPr>
      <t>ó</t>
    </r>
    <r>
      <rPr>
        <sz val="8"/>
        <color theme="1"/>
        <rFont val="Arial"/>
        <family val="2"/>
      </rPr>
      <t>n de las motocargas</t>
    </r>
  </si>
  <si>
    <t>Viaje de regreso al sitio de disposición</t>
  </si>
  <si>
    <t>kilometro</t>
  </si>
  <si>
    <t>kilometro / hora</t>
  </si>
  <si>
    <t>Velocidades de viaje de recolección</t>
  </si>
  <si>
    <r>
      <t>Velocidad del cami</t>
    </r>
    <r>
      <rPr>
        <sz val="8"/>
        <color theme="1"/>
        <rFont val="Calibri"/>
        <family val="2"/>
      </rPr>
      <t>ó</t>
    </r>
    <r>
      <rPr>
        <sz val="8"/>
        <color theme="1"/>
        <rFont val="Arial"/>
        <family val="2"/>
      </rPr>
      <t>n en el casco urbano</t>
    </r>
  </si>
  <si>
    <t>Velocidad de las motocargas en el casco urbano</t>
  </si>
  <si>
    <r>
      <t>Porcentajes de recolecci</t>
    </r>
    <r>
      <rPr>
        <b/>
        <sz val="8"/>
        <color theme="1"/>
        <rFont val="Calibri"/>
        <family val="2"/>
      </rPr>
      <t>ón</t>
    </r>
  </si>
  <si>
    <t>Porcentaje recogido por motocargas</t>
  </si>
  <si>
    <r>
      <t>Porcentaje recogido por cami</t>
    </r>
    <r>
      <rPr>
        <sz val="8"/>
        <color theme="1"/>
        <rFont val="Calibri"/>
        <family val="2"/>
      </rPr>
      <t>ó</t>
    </r>
    <r>
      <rPr>
        <sz val="8"/>
        <color theme="1"/>
        <rFont val="Arial"/>
        <family val="2"/>
      </rPr>
      <t>n</t>
    </r>
  </si>
  <si>
    <r>
      <t>Otros personal de la recolecci</t>
    </r>
    <r>
      <rPr>
        <b/>
        <sz val="8"/>
        <color theme="1"/>
        <rFont val="Calibri"/>
        <family val="2"/>
      </rPr>
      <t>ó</t>
    </r>
    <r>
      <rPr>
        <b/>
        <sz val="8"/>
        <color theme="1"/>
        <rFont val="Arial"/>
        <family val="2"/>
      </rPr>
      <t>n general</t>
    </r>
  </si>
  <si>
    <t>Transporte de cenizas del incinerador</t>
  </si>
  <si>
    <t>Incinerador activo?</t>
  </si>
  <si>
    <t>Densidad de las cenizas</t>
  </si>
  <si>
    <t>Distancia de transporte de las cenizas</t>
  </si>
  <si>
    <t>Velocidad de transporte</t>
  </si>
  <si>
    <r>
      <t>Veh</t>
    </r>
    <r>
      <rPr>
        <sz val="8"/>
        <color theme="1"/>
        <rFont val="Calibri"/>
        <family val="2"/>
      </rPr>
      <t>í</t>
    </r>
    <r>
      <rPr>
        <sz val="8"/>
        <color theme="1"/>
        <rFont val="Arial"/>
        <family val="2"/>
      </rPr>
      <t>culo utilizado</t>
    </r>
  </si>
  <si>
    <t>Personal utilizado por el transporte de cenizas</t>
  </si>
  <si>
    <r>
      <t>Recolecci</t>
    </r>
    <r>
      <rPr>
        <b/>
        <sz val="8"/>
        <color theme="1"/>
        <rFont val="Calibri"/>
        <family val="2"/>
      </rPr>
      <t>ó</t>
    </r>
    <r>
      <rPr>
        <b/>
        <sz val="8"/>
        <color theme="1"/>
        <rFont val="Arial"/>
        <family val="2"/>
      </rPr>
      <t>n de materiales reciclables</t>
    </r>
  </si>
  <si>
    <t>Recogida selectiva de materiales reciclables?</t>
  </si>
  <si>
    <r>
      <t>Si en motocarga, cu</t>
    </r>
    <r>
      <rPr>
        <sz val="8"/>
        <color theme="1"/>
        <rFont val="Calibri"/>
        <family val="2"/>
      </rPr>
      <t>á</t>
    </r>
    <r>
      <rPr>
        <sz val="8"/>
        <color theme="1"/>
        <rFont val="Arial"/>
        <family val="2"/>
      </rPr>
      <t>ntas?</t>
    </r>
  </si>
  <si>
    <r>
      <t>Distancia de recolecci</t>
    </r>
    <r>
      <rPr>
        <sz val="8"/>
        <color theme="1"/>
        <rFont val="Calibri"/>
        <family val="2"/>
      </rPr>
      <t>ó</t>
    </r>
    <r>
      <rPr>
        <sz val="8"/>
        <color theme="1"/>
        <rFont val="Arial"/>
        <family val="2"/>
      </rPr>
      <t>n</t>
    </r>
  </si>
  <si>
    <r>
      <t>Personal utilizado por la recolecci</t>
    </r>
    <r>
      <rPr>
        <b/>
        <sz val="8"/>
        <color theme="1"/>
        <rFont val="Calibri"/>
        <family val="2"/>
      </rPr>
      <t>ó</t>
    </r>
    <r>
      <rPr>
        <b/>
        <sz val="8"/>
        <color theme="1"/>
        <rFont val="Arial"/>
        <family val="2"/>
      </rPr>
      <t>n de materiales reciclables</t>
    </r>
  </si>
  <si>
    <t>Motocargas</t>
  </si>
  <si>
    <r>
      <t>Cami</t>
    </r>
    <r>
      <rPr>
        <sz val="8"/>
        <color theme="1"/>
        <rFont val="Calibri"/>
        <family val="2"/>
      </rPr>
      <t>ó</t>
    </r>
    <r>
      <rPr>
        <sz val="8"/>
        <color theme="1"/>
        <rFont val="Arial"/>
        <family val="2"/>
      </rPr>
      <t>n</t>
    </r>
  </si>
  <si>
    <t>Sitio de transferencia</t>
  </si>
  <si>
    <t>Contenedores</t>
  </si>
  <si>
    <r>
      <t>Cami</t>
    </r>
    <r>
      <rPr>
        <sz val="8"/>
        <color theme="1"/>
        <rFont val="Calibri"/>
        <family val="2"/>
      </rPr>
      <t>ó</t>
    </r>
    <r>
      <rPr>
        <sz val="8"/>
        <color theme="1"/>
        <rFont val="Arial"/>
        <family val="2"/>
      </rPr>
      <t>n - consumo por la recolecci</t>
    </r>
    <r>
      <rPr>
        <sz val="8"/>
        <color theme="1"/>
        <rFont val="Calibri"/>
        <family val="2"/>
      </rPr>
      <t>ó</t>
    </r>
    <r>
      <rPr>
        <sz val="8"/>
        <color theme="1"/>
        <rFont val="Arial"/>
        <family val="2"/>
      </rPr>
      <t>n general</t>
    </r>
  </si>
  <si>
    <t>Motocargas - consumo por la recolección general</t>
  </si>
  <si>
    <t>Motocargas - consumo por la recolección de materiales reciclables</t>
  </si>
  <si>
    <t>Motocargas - consumo por el transporte de cenizas</t>
  </si>
  <si>
    <t>Mantenimiento de las motocargas</t>
  </si>
  <si>
    <t>Personal del transporte de cenizas</t>
  </si>
  <si>
    <t>Personal utilizado</t>
  </si>
  <si>
    <t>Especificación del incinerador</t>
  </si>
  <si>
    <t>Tasa de la quemadura</t>
  </si>
  <si>
    <t>kilogramo / hora</t>
  </si>
  <si>
    <t>litro / hora</t>
  </si>
  <si>
    <t>Características de funcionamiento</t>
  </si>
  <si>
    <r>
      <t>d</t>
    </r>
    <r>
      <rPr>
        <sz val="8"/>
        <color theme="1"/>
        <rFont val="Calibri"/>
        <family val="2"/>
      </rPr>
      <t>í</t>
    </r>
    <r>
      <rPr>
        <sz val="8"/>
        <color theme="1"/>
        <rFont val="Arial"/>
        <family val="2"/>
      </rPr>
      <t>a / semana</t>
    </r>
  </si>
  <si>
    <t>hora / semana</t>
  </si>
  <si>
    <t>Inversión de capital del incinerador</t>
  </si>
  <si>
    <t>Número sugerido de personal requerido</t>
  </si>
  <si>
    <t>Incinerador</t>
  </si>
  <si>
    <t>Personal con salario por hora</t>
  </si>
  <si>
    <t>Consumo de gasolina</t>
  </si>
  <si>
    <t>Mantenimiento del incinerador</t>
  </si>
  <si>
    <t>Aprovechamiento de reciclables</t>
  </si>
  <si>
    <t>Compostaje</t>
  </si>
  <si>
    <t>Residuos restantes</t>
  </si>
  <si>
    <r>
      <t>Estabilizaci</t>
    </r>
    <r>
      <rPr>
        <b/>
        <sz val="8"/>
        <color theme="1"/>
        <rFont val="Calibri"/>
        <family val="2"/>
      </rPr>
      <t>ó</t>
    </r>
    <r>
      <rPr>
        <b/>
        <sz val="8"/>
        <color theme="1"/>
        <rFont val="Arial"/>
        <family val="2"/>
      </rPr>
      <t>n</t>
    </r>
  </si>
  <si>
    <r>
      <t>Incineraci</t>
    </r>
    <r>
      <rPr>
        <b/>
        <sz val="8"/>
        <color theme="1"/>
        <rFont val="Calibri"/>
        <family val="2"/>
      </rPr>
      <t>ó</t>
    </r>
    <r>
      <rPr>
        <b/>
        <sz val="8"/>
        <color theme="1"/>
        <rFont val="Arial"/>
        <family val="2"/>
      </rPr>
      <t>n</t>
    </r>
  </si>
  <si>
    <r>
      <t>Disposici</t>
    </r>
    <r>
      <rPr>
        <b/>
        <sz val="8"/>
        <color theme="1"/>
        <rFont val="Calibri"/>
        <family val="2"/>
      </rPr>
      <t>ó</t>
    </r>
    <r>
      <rPr>
        <b/>
        <sz val="8"/>
        <color theme="1"/>
        <rFont val="Arial"/>
        <family val="2"/>
      </rPr>
      <t>n final</t>
    </r>
  </si>
  <si>
    <t>EL SISTEMA Y SUS PROCESOS</t>
  </si>
  <si>
    <t>Horas de trabajo necesario</t>
  </si>
  <si>
    <r>
      <t>Pacas por a</t>
    </r>
    <r>
      <rPr>
        <sz val="8"/>
        <color theme="1"/>
        <rFont val="Calibri"/>
        <family val="2"/>
      </rPr>
      <t>ñ</t>
    </r>
    <r>
      <rPr>
        <sz val="8"/>
        <color theme="1"/>
        <rFont val="Arial"/>
        <family val="2"/>
      </rPr>
      <t>o</t>
    </r>
  </si>
  <si>
    <t>Toneladas recicladas</t>
  </si>
  <si>
    <r>
      <t>paca / a</t>
    </r>
    <r>
      <rPr>
        <sz val="8"/>
        <color theme="1"/>
        <rFont val="Calibri"/>
        <family val="2"/>
      </rPr>
      <t>ñ</t>
    </r>
    <r>
      <rPr>
        <sz val="8"/>
        <color theme="1"/>
        <rFont val="Arial"/>
        <family val="2"/>
      </rPr>
      <t>o</t>
    </r>
  </si>
  <si>
    <r>
      <t>hora / a</t>
    </r>
    <r>
      <rPr>
        <sz val="8"/>
        <color theme="1"/>
        <rFont val="Calibri"/>
        <family val="2"/>
      </rPr>
      <t>ñ</t>
    </r>
    <r>
      <rPr>
        <sz val="8"/>
        <color theme="1"/>
        <rFont val="Arial"/>
        <family val="2"/>
      </rPr>
      <t>o</t>
    </r>
  </si>
  <si>
    <t>COP / año</t>
  </si>
  <si>
    <t>Presupuestos para salarios</t>
  </si>
  <si>
    <t>Costos fijos</t>
  </si>
  <si>
    <t>Costos variables (transporte)</t>
  </si>
  <si>
    <t>ACTIVO</t>
  </si>
  <si>
    <t>INACTIVO</t>
  </si>
  <si>
    <t>Camión</t>
  </si>
  <si>
    <t>FLUJO DE RESIDUOS</t>
  </si>
  <si>
    <t>Factor determinante de la tasa de reciclaje anual</t>
  </si>
  <si>
    <t>Tasa de captura de material</t>
  </si>
  <si>
    <r>
      <t>Capacidad de producci</t>
    </r>
    <r>
      <rPr>
        <sz val="8"/>
        <color theme="1"/>
        <rFont val="Calibri"/>
        <family val="2"/>
      </rPr>
      <t>ó</t>
    </r>
    <r>
      <rPr>
        <sz val="8"/>
        <color theme="1"/>
        <rFont val="Arial"/>
        <family val="2"/>
      </rPr>
      <t>n de pacas</t>
    </r>
  </si>
  <si>
    <t>Si la tasa de captura es el factor determinante:</t>
  </si>
  <si>
    <t>Reciclaje del flujo 1</t>
  </si>
  <si>
    <t>Reciclaje del flujo 2</t>
  </si>
  <si>
    <t>Reciclaje del flujo 3</t>
  </si>
  <si>
    <t>Reciclaje del flujo 4</t>
  </si>
  <si>
    <t>Tasa de captura promedia actual</t>
  </si>
  <si>
    <t>Material adicional para recolectar</t>
  </si>
  <si>
    <t>Tasa de captura requerida</t>
  </si>
  <si>
    <r>
      <t>Si la capacidad de producci</t>
    </r>
    <r>
      <rPr>
        <sz val="8"/>
        <color theme="1"/>
        <rFont val="Calibri"/>
        <family val="2"/>
      </rPr>
      <t>ó</t>
    </r>
    <r>
      <rPr>
        <sz val="8"/>
        <color theme="1"/>
        <rFont val="Arial"/>
        <family val="2"/>
      </rPr>
      <t>n es el factor determinante:</t>
    </r>
  </si>
  <si>
    <t>Capacidad de producción de pacas actual</t>
  </si>
  <si>
    <r>
      <t>hora / persona / a</t>
    </r>
    <r>
      <rPr>
        <sz val="8"/>
        <color theme="1"/>
        <rFont val="Calibri"/>
        <family val="2"/>
      </rPr>
      <t>ñ</t>
    </r>
    <r>
      <rPr>
        <sz val="8"/>
        <color theme="1"/>
        <rFont val="Arial"/>
        <family val="2"/>
      </rPr>
      <t>o</t>
    </r>
  </si>
  <si>
    <t>hora / año</t>
  </si>
  <si>
    <t>Horas adicionales por trabajador</t>
  </si>
  <si>
    <t>Horas de trabajo requeridas</t>
  </si>
  <si>
    <t>Horas adicionales de trabajo requeridos</t>
  </si>
  <si>
    <r>
      <t>Horas de trabajo por trabajador por a</t>
    </r>
    <r>
      <rPr>
        <sz val="8"/>
        <color theme="1"/>
        <rFont val="Calibri"/>
        <family val="2"/>
      </rPr>
      <t>ñ</t>
    </r>
    <r>
      <rPr>
        <sz val="8"/>
        <color theme="1"/>
        <rFont val="Arial"/>
        <family val="2"/>
      </rPr>
      <t>o</t>
    </r>
  </si>
  <si>
    <r>
      <t>Toneladas compostadas por a</t>
    </r>
    <r>
      <rPr>
        <sz val="8"/>
        <color theme="1"/>
        <rFont val="Calibri"/>
        <family val="2"/>
      </rPr>
      <t>ñ</t>
    </r>
    <r>
      <rPr>
        <sz val="8"/>
        <color theme="1"/>
        <rFont val="Arial"/>
        <family val="2"/>
      </rPr>
      <t>o</t>
    </r>
  </si>
  <si>
    <t>Flujo de masa</t>
  </si>
  <si>
    <t>Masa recuperada</t>
  </si>
  <si>
    <t>Masa perdida</t>
  </si>
  <si>
    <t>Tiempo total de recolección por día</t>
  </si>
  <si>
    <r>
      <t>litro / a</t>
    </r>
    <r>
      <rPr>
        <sz val="8"/>
        <color theme="1"/>
        <rFont val="Calibri"/>
        <family val="2"/>
      </rPr>
      <t>ñ</t>
    </r>
    <r>
      <rPr>
        <sz val="8"/>
        <color theme="1"/>
        <rFont val="Arial"/>
        <family val="2"/>
      </rPr>
      <t>o</t>
    </r>
  </si>
  <si>
    <r>
      <t>SITIO DE DISPOSICI</t>
    </r>
    <r>
      <rPr>
        <b/>
        <sz val="8"/>
        <color theme="0"/>
        <rFont val="Calibri"/>
        <family val="2"/>
      </rPr>
      <t>Ó</t>
    </r>
    <r>
      <rPr>
        <b/>
        <sz val="8"/>
        <color theme="0"/>
        <rFont val="Arial"/>
        <family val="2"/>
      </rPr>
      <t>N FINAL</t>
    </r>
  </si>
  <si>
    <t>Número del periodo</t>
  </si>
  <si>
    <t>FLUJOS INDIVIDUALES</t>
  </si>
  <si>
    <t>TOTAL DE RESIDUOS RECOGIDOS</t>
  </si>
  <si>
    <t>ACTIVO?</t>
  </si>
  <si>
    <t>SUPUESTOS OPERACIONALES</t>
  </si>
  <si>
    <t>Plástico</t>
  </si>
  <si>
    <t>Materiales reciclables disponibles</t>
  </si>
  <si>
    <t>Tonelaje sobrante al botadero</t>
  </si>
  <si>
    <r>
      <t>Producci</t>
    </r>
    <r>
      <rPr>
        <b/>
        <sz val="8"/>
        <color theme="1"/>
        <rFont val="Calibri"/>
        <family val="2"/>
      </rPr>
      <t>ó</t>
    </r>
    <r>
      <rPr>
        <b/>
        <sz val="8"/>
        <color theme="1"/>
        <rFont val="Arial"/>
        <family val="2"/>
      </rPr>
      <t>n de pacas por a</t>
    </r>
    <r>
      <rPr>
        <b/>
        <sz val="8"/>
        <color theme="1"/>
        <rFont val="Calibri"/>
        <family val="2"/>
      </rPr>
      <t>ñ</t>
    </r>
    <r>
      <rPr>
        <b/>
        <sz val="8"/>
        <color theme="1"/>
        <rFont val="Arial"/>
        <family val="2"/>
      </rPr>
      <t>o</t>
    </r>
  </si>
  <si>
    <t>INGRESOS Y GASTOS</t>
  </si>
  <si>
    <t>Ingresos totales</t>
  </si>
  <si>
    <t>Inversión de capital</t>
  </si>
  <si>
    <r>
      <t>COP / a</t>
    </r>
    <r>
      <rPr>
        <b/>
        <sz val="8"/>
        <color theme="1"/>
        <rFont val="Calibri"/>
        <family val="2"/>
      </rPr>
      <t>ñ</t>
    </r>
    <r>
      <rPr>
        <b/>
        <sz val="8"/>
        <color theme="1"/>
        <rFont val="Arial"/>
        <family val="2"/>
      </rPr>
      <t>o</t>
    </r>
  </si>
  <si>
    <t>Venta de materiales reciclables</t>
  </si>
  <si>
    <t>INGRESOS TOTALES</t>
  </si>
  <si>
    <r>
      <t>COSTOS DE OPERACI</t>
    </r>
    <r>
      <rPr>
        <b/>
        <sz val="8"/>
        <color theme="1"/>
        <rFont val="Calibri"/>
        <family val="2"/>
      </rPr>
      <t>Ó</t>
    </r>
    <r>
      <rPr>
        <b/>
        <sz val="8"/>
        <color theme="1"/>
        <rFont val="Arial"/>
        <family val="2"/>
      </rPr>
      <t>N TOTALES</t>
    </r>
  </si>
  <si>
    <r>
      <t>Costos de operaci</t>
    </r>
    <r>
      <rPr>
        <b/>
        <sz val="8"/>
        <color theme="1"/>
        <rFont val="Calibri"/>
        <family val="2"/>
      </rPr>
      <t>ó</t>
    </r>
    <r>
      <rPr>
        <b/>
        <sz val="8"/>
        <color theme="1"/>
        <rFont val="Arial"/>
        <family val="2"/>
      </rPr>
      <t>n</t>
    </r>
  </si>
  <si>
    <t>FLUJOS DE RECICLAJE</t>
  </si>
  <si>
    <t>FLUJOS DE COMPOSTAJE</t>
  </si>
  <si>
    <t>Masa después de la reducción</t>
  </si>
  <si>
    <t>Puente y vía</t>
  </si>
  <si>
    <t>Residuos recogidos cada semana</t>
  </si>
  <si>
    <r>
      <t>Residuos recogidos cada a</t>
    </r>
    <r>
      <rPr>
        <sz val="8"/>
        <color theme="1"/>
        <rFont val="Calibri"/>
        <family val="2"/>
      </rPr>
      <t>ñ</t>
    </r>
    <r>
      <rPr>
        <sz val="8"/>
        <color theme="1"/>
        <rFont val="Arial"/>
        <family val="2"/>
      </rPr>
      <t>o</t>
    </r>
  </si>
  <si>
    <r>
      <t>Residuos recogidos cada d</t>
    </r>
    <r>
      <rPr>
        <sz val="8"/>
        <color theme="1"/>
        <rFont val="Calibri"/>
        <family val="2"/>
      </rPr>
      <t>í</t>
    </r>
    <r>
      <rPr>
        <sz val="8"/>
        <color theme="1"/>
        <rFont val="Arial"/>
        <family val="2"/>
      </rPr>
      <t>a</t>
    </r>
  </si>
  <si>
    <t>tonelada / semana</t>
  </si>
  <si>
    <r>
      <t>tonelada / d</t>
    </r>
    <r>
      <rPr>
        <sz val="8"/>
        <color theme="1"/>
        <rFont val="Calibri"/>
        <family val="2"/>
      </rPr>
      <t>í</t>
    </r>
    <r>
      <rPr>
        <sz val="8"/>
        <color theme="1"/>
        <rFont val="Arial"/>
        <family val="2"/>
      </rPr>
      <t>a</t>
    </r>
  </si>
  <si>
    <t>Masa de residuos recogidos</t>
  </si>
  <si>
    <t>Volumen de residuos recogidos</t>
  </si>
  <si>
    <r>
      <t>metre</t>
    </r>
    <r>
      <rPr>
        <vertAlign val="superscript"/>
        <sz val="8"/>
        <color theme="1"/>
        <rFont val="Arial"/>
        <family val="2"/>
      </rPr>
      <t>3</t>
    </r>
    <r>
      <rPr>
        <sz val="8"/>
        <color theme="1"/>
        <rFont val="Arial"/>
        <family val="2"/>
      </rPr>
      <t xml:space="preserve"> / a</t>
    </r>
    <r>
      <rPr>
        <sz val="8"/>
        <color theme="1"/>
        <rFont val="Calibri"/>
        <family val="2"/>
      </rPr>
      <t>ñ</t>
    </r>
    <r>
      <rPr>
        <sz val="8"/>
        <color theme="1"/>
        <rFont val="Arial"/>
        <family val="2"/>
      </rPr>
      <t>o</t>
    </r>
  </si>
  <si>
    <r>
      <t>metre</t>
    </r>
    <r>
      <rPr>
        <vertAlign val="superscript"/>
        <sz val="8"/>
        <color theme="1"/>
        <rFont val="Arial"/>
        <family val="2"/>
      </rPr>
      <t>3</t>
    </r>
    <r>
      <rPr>
        <sz val="8"/>
        <color theme="1"/>
        <rFont val="Arial"/>
        <family val="2"/>
      </rPr>
      <t xml:space="preserve"> / semana</t>
    </r>
  </si>
  <si>
    <r>
      <t>metre</t>
    </r>
    <r>
      <rPr>
        <vertAlign val="superscript"/>
        <sz val="8"/>
        <color theme="1"/>
        <rFont val="Arial"/>
        <family val="2"/>
      </rPr>
      <t>3</t>
    </r>
    <r>
      <rPr>
        <sz val="8"/>
        <color theme="1"/>
        <rFont val="Arial"/>
        <family val="2"/>
      </rPr>
      <t xml:space="preserve"> / d</t>
    </r>
    <r>
      <rPr>
        <sz val="8"/>
        <color theme="1"/>
        <rFont val="Calibri"/>
        <family val="2"/>
      </rPr>
      <t>í</t>
    </r>
    <r>
      <rPr>
        <sz val="8"/>
        <color theme="1"/>
        <rFont val="Arial"/>
        <family val="2"/>
      </rPr>
      <t>a</t>
    </r>
  </si>
  <si>
    <t>Velocidad del camión en el casco urbano</t>
  </si>
  <si>
    <t>Masa del contenedor</t>
  </si>
  <si>
    <t>VOLUMEN - contenedores cargados</t>
  </si>
  <si>
    <t>MASA - contenedores cargados</t>
  </si>
  <si>
    <t>Ronda de recolección del camión</t>
  </si>
  <si>
    <t>Ronda de recolección de las motocargas</t>
  </si>
  <si>
    <t>Porcentajes de recolección</t>
  </si>
  <si>
    <t>Porcentaje recogido por camión</t>
  </si>
  <si>
    <t>Modo de operación de recolección</t>
  </si>
  <si>
    <t>Juntos</t>
  </si>
  <si>
    <r>
      <t>Solo cami</t>
    </r>
    <r>
      <rPr>
        <sz val="8"/>
        <color theme="1"/>
        <rFont val="Calibri"/>
        <family val="2"/>
      </rPr>
      <t>ó</t>
    </r>
    <r>
      <rPr>
        <sz val="8"/>
        <color theme="1"/>
        <rFont val="Arial"/>
        <family val="2"/>
      </rPr>
      <t>n</t>
    </r>
  </si>
  <si>
    <t>Solo motocargas</t>
  </si>
  <si>
    <t>Ninguno</t>
  </si>
  <si>
    <t>BOOLEANO - 'Y' 1</t>
  </si>
  <si>
    <t>BOOLEANO - 'Y' 2</t>
  </si>
  <si>
    <t>Recogida diaria del camión</t>
  </si>
  <si>
    <t>por masa</t>
  </si>
  <si>
    <t>por volumen</t>
  </si>
  <si>
    <t>Recogida diaria de las motocargas</t>
  </si>
  <si>
    <t>litro</t>
  </si>
  <si>
    <r>
      <t>Descargando el cami</t>
    </r>
    <r>
      <rPr>
        <b/>
        <sz val="8"/>
        <color theme="1"/>
        <rFont val="Calibri"/>
        <family val="2"/>
      </rPr>
      <t>ó</t>
    </r>
    <r>
      <rPr>
        <b/>
        <sz val="8"/>
        <color theme="1"/>
        <rFont val="Arial"/>
        <family val="2"/>
      </rPr>
      <t>n</t>
    </r>
  </si>
  <si>
    <t>Numero de rondas requeridas</t>
  </si>
  <si>
    <t>Tiempo de cada ronda</t>
  </si>
  <si>
    <t>Tiempo de cargar</t>
  </si>
  <si>
    <r>
      <t>Cargar el cami</t>
    </r>
    <r>
      <rPr>
        <b/>
        <sz val="8"/>
        <color theme="1"/>
        <rFont val="Calibri"/>
        <family val="2"/>
      </rPr>
      <t>ó</t>
    </r>
    <r>
      <rPr>
        <b/>
        <sz val="8"/>
        <color theme="1"/>
        <rFont val="Arial"/>
        <family val="2"/>
      </rPr>
      <t>n</t>
    </r>
  </si>
  <si>
    <t>Cargar la motocarga</t>
  </si>
  <si>
    <t>Numero de rondas requeridas de cada motocarga</t>
  </si>
  <si>
    <t>Rondas adicionales</t>
  </si>
  <si>
    <t>Numero de viajes requeridas</t>
  </si>
  <si>
    <t>Tiempo de carga del sitio de transferencia</t>
  </si>
  <si>
    <r>
      <t>Tiempo de la vuelta al sitio de disposici</t>
    </r>
    <r>
      <rPr>
        <sz val="8"/>
        <color theme="1"/>
        <rFont val="Calibri"/>
        <family val="2"/>
      </rPr>
      <t>ón</t>
    </r>
  </si>
  <si>
    <t>Descargando las motocargas</t>
  </si>
  <si>
    <r>
      <t>Tiempo de recolecci</t>
    </r>
    <r>
      <rPr>
        <b/>
        <sz val="8"/>
        <color theme="1"/>
        <rFont val="Calibri"/>
        <family val="2"/>
      </rPr>
      <t>ó</t>
    </r>
    <r>
      <rPr>
        <b/>
        <sz val="8"/>
        <color theme="1"/>
        <rFont val="Arial"/>
        <family val="2"/>
      </rPr>
      <t>n</t>
    </r>
  </si>
  <si>
    <t>Tiempo de recogida preliminar</t>
  </si>
  <si>
    <t>Tiempo adicional</t>
  </si>
  <si>
    <t>Tiempo de recolección</t>
  </si>
  <si>
    <t>Las motocargas son el factor determinante del tiempo requerido?</t>
  </si>
  <si>
    <r>
      <t>Uso del cami</t>
    </r>
    <r>
      <rPr>
        <b/>
        <sz val="8"/>
        <color theme="1"/>
        <rFont val="Calibri"/>
        <family val="2"/>
      </rPr>
      <t>ó</t>
    </r>
    <r>
      <rPr>
        <b/>
        <sz val="8"/>
        <color theme="1"/>
        <rFont val="Arial"/>
        <family val="2"/>
      </rPr>
      <t>n para la recogida general</t>
    </r>
  </si>
  <si>
    <t>Uso de las motocargas para la recogida general</t>
  </si>
  <si>
    <t>Vehículo utilizado</t>
  </si>
  <si>
    <t>Si en motocarga, cuántas?</t>
  </si>
  <si>
    <r>
      <t>Transporte de cenizas al sitio de disposici</t>
    </r>
    <r>
      <rPr>
        <b/>
        <sz val="8"/>
        <color theme="1"/>
        <rFont val="Calibri"/>
        <family val="2"/>
      </rPr>
      <t>ó</t>
    </r>
    <r>
      <rPr>
        <b/>
        <sz val="8"/>
        <color theme="1"/>
        <rFont val="Arial"/>
        <family val="2"/>
      </rPr>
      <t>n</t>
    </r>
  </si>
  <si>
    <r>
      <t>Masa de cenizas por a</t>
    </r>
    <r>
      <rPr>
        <sz val="8"/>
        <color theme="1"/>
        <rFont val="Calibri"/>
        <family val="2"/>
      </rPr>
      <t>ñ</t>
    </r>
    <r>
      <rPr>
        <sz val="8"/>
        <color theme="1"/>
        <rFont val="Arial"/>
        <family val="2"/>
      </rPr>
      <t>o</t>
    </r>
  </si>
  <si>
    <t>Masa de cenizas por semana</t>
  </si>
  <si>
    <r>
      <t>Volumen de cenizas por a</t>
    </r>
    <r>
      <rPr>
        <sz val="8"/>
        <color theme="1"/>
        <rFont val="Calibri"/>
        <family val="2"/>
      </rPr>
      <t>ñ</t>
    </r>
    <r>
      <rPr>
        <sz val="8"/>
        <color theme="1"/>
        <rFont val="Arial"/>
        <family val="2"/>
      </rPr>
      <t>o</t>
    </r>
  </si>
  <si>
    <t>Volumen de cenizas por semana</t>
  </si>
  <si>
    <t>Rondas requeridas por semana</t>
  </si>
  <si>
    <t>Tiempo de descarga por ronda</t>
  </si>
  <si>
    <t>Tiempo de carga por ronda</t>
  </si>
  <si>
    <t>Tiempo requerido por semana</t>
  </si>
  <si>
    <t>kilometro / año</t>
  </si>
  <si>
    <t>litro / año</t>
  </si>
  <si>
    <t>Numero de rondas requeridas por semana</t>
  </si>
  <si>
    <r>
      <t>Tiempo de disposici</t>
    </r>
    <r>
      <rPr>
        <b/>
        <sz val="8"/>
        <color theme="1"/>
        <rFont val="Calibri"/>
        <family val="2"/>
      </rPr>
      <t>ó</t>
    </r>
    <r>
      <rPr>
        <b/>
        <sz val="8"/>
        <color theme="1"/>
        <rFont val="Arial"/>
        <family val="2"/>
      </rPr>
      <t>n de la cenizas</t>
    </r>
  </si>
  <si>
    <t>Distancia viajada por año</t>
  </si>
  <si>
    <t>Consumo de gasolina anual</t>
  </si>
  <si>
    <t>Recolección de materiales reciclables</t>
  </si>
  <si>
    <t>Distancia de recolección</t>
  </si>
  <si>
    <t>Recogidos cada año</t>
  </si>
  <si>
    <t>Recogidos cada semana</t>
  </si>
  <si>
    <r>
      <t>Veh</t>
    </r>
    <r>
      <rPr>
        <sz val="8"/>
        <color theme="1"/>
        <rFont val="Calibri"/>
        <family val="2"/>
      </rPr>
      <t>í</t>
    </r>
    <r>
      <rPr>
        <sz val="8"/>
        <color theme="1"/>
        <rFont val="Arial"/>
        <family val="2"/>
      </rPr>
      <t>culo utilizado?</t>
    </r>
  </si>
  <si>
    <r>
      <t>Rondas del cami</t>
    </r>
    <r>
      <rPr>
        <b/>
        <sz val="8"/>
        <color theme="1"/>
        <rFont val="Calibri"/>
        <family val="2"/>
      </rPr>
      <t>ó</t>
    </r>
    <r>
      <rPr>
        <b/>
        <sz val="8"/>
        <color theme="1"/>
        <rFont val="Arial"/>
        <family val="2"/>
      </rPr>
      <t>n para las cenizas</t>
    </r>
  </si>
  <si>
    <t>Rondas de las motocargas para las cenizas</t>
  </si>
  <si>
    <r>
      <t>Rondas del cami</t>
    </r>
    <r>
      <rPr>
        <b/>
        <sz val="8"/>
        <color theme="1"/>
        <rFont val="Calibri"/>
        <family val="2"/>
      </rPr>
      <t>ó</t>
    </r>
    <r>
      <rPr>
        <b/>
        <sz val="8"/>
        <color theme="1"/>
        <rFont val="Arial"/>
        <family val="2"/>
      </rPr>
      <t>n para el material reciclable</t>
    </r>
  </si>
  <si>
    <t>Rondas de las motocargas para el material reciclable</t>
  </si>
  <si>
    <r>
      <t>Uso del cami</t>
    </r>
    <r>
      <rPr>
        <b/>
        <sz val="8"/>
        <color theme="1"/>
        <rFont val="Calibri"/>
        <family val="2"/>
      </rPr>
      <t>ó</t>
    </r>
    <r>
      <rPr>
        <b/>
        <sz val="8"/>
        <color theme="1"/>
        <rFont val="Arial"/>
        <family val="2"/>
      </rPr>
      <t>n para la recolecci</t>
    </r>
    <r>
      <rPr>
        <b/>
        <sz val="8"/>
        <color theme="1"/>
        <rFont val="Calibri"/>
        <family val="2"/>
      </rPr>
      <t>ó</t>
    </r>
    <r>
      <rPr>
        <b/>
        <sz val="8"/>
        <color theme="1"/>
        <rFont val="Arial"/>
        <family val="2"/>
      </rPr>
      <t>n de materiales reciclables</t>
    </r>
  </si>
  <si>
    <r>
      <t>Uso de las motocargas para la recolecci</t>
    </r>
    <r>
      <rPr>
        <b/>
        <sz val="8"/>
        <color theme="1"/>
        <rFont val="Calibri"/>
        <family val="2"/>
      </rPr>
      <t>ó</t>
    </r>
    <r>
      <rPr>
        <b/>
        <sz val="8"/>
        <color theme="1"/>
        <rFont val="Arial"/>
        <family val="2"/>
      </rPr>
      <t>n de materiales reciclables</t>
    </r>
  </si>
  <si>
    <t>FLUJOS DE RESIDUOS</t>
  </si>
  <si>
    <t>Flujos</t>
  </si>
  <si>
    <t>Residuos orgánicos (excluyendo material compostado)</t>
  </si>
  <si>
    <t>Tonelaje excedente del reciclaje</t>
  </si>
  <si>
    <t>Residuos residuales totales</t>
  </si>
  <si>
    <r>
      <t>Costos de operación del cami</t>
    </r>
    <r>
      <rPr>
        <b/>
        <sz val="8"/>
        <color theme="1"/>
        <rFont val="Calibri"/>
        <family val="2"/>
      </rPr>
      <t>ó</t>
    </r>
    <r>
      <rPr>
        <b/>
        <sz val="8"/>
        <color theme="1"/>
        <rFont val="Arial"/>
        <family val="2"/>
      </rPr>
      <t>n</t>
    </r>
  </si>
  <si>
    <t>Costos de operación de las motocargas</t>
  </si>
  <si>
    <t>Otros costos de operación</t>
  </si>
  <si>
    <t>Consumo por la recolección general</t>
  </si>
  <si>
    <t>Consumo por la recolección de materiales reciclables</t>
  </si>
  <si>
    <t>Consumo por el transporte de cenizas</t>
  </si>
  <si>
    <t>Mantenimiento</t>
  </si>
  <si>
    <t>Personal de recolección general</t>
  </si>
  <si>
    <t>Personal de recolección de materiales reciclables</t>
  </si>
  <si>
    <t>COSTOS DE OPERACIÓN TOTALES</t>
  </si>
  <si>
    <t>Otras inversiones</t>
  </si>
  <si>
    <t>Otros costos</t>
  </si>
  <si>
    <r>
      <t>INVERSI</t>
    </r>
    <r>
      <rPr>
        <b/>
        <sz val="8"/>
        <color theme="1"/>
        <rFont val="Calibri"/>
        <family val="2"/>
      </rPr>
      <t>Ó</t>
    </r>
    <r>
      <rPr>
        <b/>
        <sz val="8"/>
        <color theme="1"/>
        <rFont val="Arial"/>
        <family val="2"/>
      </rPr>
      <t>N DE CAPITAL TOTAL</t>
    </r>
  </si>
  <si>
    <t>Residuos estabilizados?</t>
  </si>
  <si>
    <t>Residuos totales</t>
  </si>
  <si>
    <t>Masa anual</t>
  </si>
  <si>
    <t>Mana semanal</t>
  </si>
  <si>
    <t>Tiempo de quemadura semanal</t>
  </si>
  <si>
    <r>
      <t>D</t>
    </r>
    <r>
      <rPr>
        <sz val="8"/>
        <color theme="1"/>
        <rFont val="Calibri"/>
        <family val="2"/>
      </rPr>
      <t>í</t>
    </r>
    <r>
      <rPr>
        <sz val="8"/>
        <color theme="1"/>
        <rFont val="Arial"/>
        <family val="2"/>
      </rPr>
      <t>as de operaciones por semana</t>
    </r>
  </si>
  <si>
    <t>Tiempo de quemadura anual</t>
  </si>
  <si>
    <t>Flujos al botador</t>
  </si>
  <si>
    <t>Cenizas de combustión</t>
  </si>
  <si>
    <t>Cenizas de gases de combustión</t>
  </si>
  <si>
    <t>Cenizas al botadero</t>
  </si>
  <si>
    <t>Costos operacionales anual del incinerador</t>
  </si>
  <si>
    <t>Otros costos operacionales</t>
  </si>
  <si>
    <r>
      <t>tonelada / a</t>
    </r>
    <r>
      <rPr>
        <b/>
        <sz val="8"/>
        <color theme="1"/>
        <rFont val="Calibri"/>
        <family val="2"/>
      </rPr>
      <t>ñ</t>
    </r>
    <r>
      <rPr>
        <b/>
        <sz val="8"/>
        <color theme="1"/>
        <rFont val="Arial"/>
        <family val="2"/>
      </rPr>
      <t>o</t>
    </r>
  </si>
  <si>
    <r>
      <t>Residuos restantes despu</t>
    </r>
    <r>
      <rPr>
        <b/>
        <sz val="8"/>
        <color theme="1"/>
        <rFont val="Calibri"/>
        <family val="2"/>
      </rPr>
      <t>é</t>
    </r>
    <r>
      <rPr>
        <b/>
        <sz val="8"/>
        <color theme="1"/>
        <rFont val="Arial"/>
        <family val="2"/>
      </rPr>
      <t>s del reciclaje y compostaje</t>
    </r>
  </si>
  <si>
    <r>
      <t>Residuos restantes despu</t>
    </r>
    <r>
      <rPr>
        <b/>
        <sz val="8"/>
        <color theme="1"/>
        <rFont val="Calibri"/>
        <family val="2"/>
      </rPr>
      <t>é</t>
    </r>
    <r>
      <rPr>
        <b/>
        <sz val="8"/>
        <color theme="1"/>
        <rFont val="Arial"/>
        <family val="2"/>
      </rPr>
      <t>s de la estabilizaci</t>
    </r>
    <r>
      <rPr>
        <b/>
        <sz val="8"/>
        <color theme="1"/>
        <rFont val="Calibri"/>
        <family val="2"/>
      </rPr>
      <t>ó</t>
    </r>
    <r>
      <rPr>
        <b/>
        <sz val="8"/>
        <color theme="1"/>
        <rFont val="Arial"/>
        <family val="2"/>
      </rPr>
      <t>n</t>
    </r>
  </si>
  <si>
    <r>
      <t>Incineraci</t>
    </r>
    <r>
      <rPr>
        <sz val="8"/>
        <color theme="1"/>
        <rFont val="Calibri"/>
        <family val="2"/>
      </rPr>
      <t>ó</t>
    </r>
    <r>
      <rPr>
        <sz val="8"/>
        <color theme="1"/>
        <rFont val="Arial"/>
        <family val="2"/>
      </rPr>
      <t>n activo?</t>
    </r>
  </si>
  <si>
    <r>
      <t>Estabilizaci</t>
    </r>
    <r>
      <rPr>
        <sz val="8"/>
        <color theme="1"/>
        <rFont val="Calibri"/>
        <family val="2"/>
      </rPr>
      <t>ó</t>
    </r>
    <r>
      <rPr>
        <sz val="8"/>
        <color theme="1"/>
        <rFont val="Arial"/>
        <family val="2"/>
      </rPr>
      <t>n activo?</t>
    </r>
  </si>
  <si>
    <r>
      <t>Residuos restantes despu</t>
    </r>
    <r>
      <rPr>
        <b/>
        <sz val="8"/>
        <color theme="1"/>
        <rFont val="Calibri"/>
        <family val="2"/>
      </rPr>
      <t>é</t>
    </r>
    <r>
      <rPr>
        <b/>
        <sz val="8"/>
        <color theme="1"/>
        <rFont val="Arial"/>
        <family val="2"/>
      </rPr>
      <t>s de la incineraci</t>
    </r>
    <r>
      <rPr>
        <b/>
        <sz val="8"/>
        <color theme="1"/>
        <rFont val="Calibri"/>
        <family val="2"/>
      </rPr>
      <t>ó</t>
    </r>
    <r>
      <rPr>
        <b/>
        <sz val="8"/>
        <color theme="1"/>
        <rFont val="Arial"/>
        <family val="2"/>
      </rPr>
      <t>n</t>
    </r>
  </si>
  <si>
    <t>Masa anual al botadero</t>
  </si>
  <si>
    <t>Número de motocaragas</t>
  </si>
  <si>
    <t>Introducción</t>
  </si>
  <si>
    <t>• Sólo se espera que el usuario ingrese datos en las celdas resaltadas en amarillo profundo, dentro de las hojas de trabajo 'El sistema' y 'Aporte de datos';
• Después de  entrada de datos, el usuario podrá visualizar la salida a través de las hojas de trabajo 'Flujos de residuos' y 'Salidas'; e
• Se recomienda al usuario guardar su trabajo con una copia del documento original.</t>
  </si>
  <si>
    <t>Directrices</t>
  </si>
  <si>
    <t xml:space="preserve">1      Hojas de entrada de datos </t>
  </si>
  <si>
    <t>Si se selecciona o no el usuario para utilizar los diversos procesos como parte del sistema, se puede seleccionar en esta hoja de cálculo a través de las celdas resaltadas en amarillo oscuro. Estas células ofrecen la oportunidad de 'activar' o 'desactivar' los diversos procesos. Cuando están activos, se considerará que los procesos influyen en el flujo de residuos del sistema. Por ejemplo, la activación del proceso de reciclado conducirá al conjunto de herramientas a eliminar todo el material reciclado de la masa de residuos que va a ser eliminada. Igualmente, al activar la incineración, el conjunto de herramientas calculará la masa de cenizas generada que habrá que eliminar, dado el volumen de residuos disponibles para incinerar. La desactivación de estos procesos simplemente indica a la caja de herramientas que estos procesos no tendrán lugar y no influirán en el flujo global de residuos.</t>
  </si>
  <si>
    <t>Las directrices se desglosan por hoja de trabajo siguiendo el mismo orden que el modelo. Las hojas de trabajo caerán bajo una de las cuatro categorías de la nota:</t>
  </si>
  <si>
    <t>• Cláusula de exención de responsabilidad - introducción;
• Hojas de entrada - resaltadas en amarillo profundo, son las hojas de trabajo en las que el usuario encontrará celdas del mismo color utilizadas para rellenar el modelo con datos;
• Las hojas de salida - resaltadas en verde, son las hojas de trabajo que facilitarán al usuario ver y comprender los datos; e
• Hojas de cálculo: las hojas restantes presentan los cálculos de fondo utilizados para manipular los datos de entrada. Tenga en cuenta que no se espera que el usuario interactúe con las hojas de cálculo.</t>
  </si>
  <si>
    <t>• Reciclado - la extracción de materiales del flujo de residuos que tienen un valor de reventa, incluyendo, entre otros, plásticos y metales;
• Compost - la descomposición de materia orgánica biodegradable en el flujo de residuos cuya producción puede mantener el valor de reventa en para el mejoramiento de suelos agrícolas, por ejemplo;
• Estabilización: secado y consecuente reducción de masa de la fracción orgánica de los residuos; e
• Incineración - la quema directa de los residuos que conduce a reducciones significativas de masa.</t>
  </si>
  <si>
    <t>Datos de entrada' es la hoja de trabajo en la que el usuario proporcionará información sobre su solución elegida y se desglosa en ocho secciones. Si las secciones están resaltadas en rojo, significa que se han desactivado en el árbol de proceso y no se consideran parte del sistema. Además, la célula F3 se utiliza para definir el año de referencia del conjunto de herramientas.</t>
  </si>
  <si>
    <t>Esta sección se ocupa de las características de desecho de los residuos municipales. Busca categorizar los materiales dentro del flujo de residuos por tipo y asignar una densidad de residuos global. Cabe señalar que los residuos domiciliarios pueden tener una composición diferente de los residuos provenientes del comercial e institucional. Los diferentes orígenes de los residuos se conocen como corrientes. Por lo tanto, las4 permiten las entradas de hasta 4 flujos de residuos diferentes. Los siguientes criterios se aplican cuando se identifican los flujos de residuos:</t>
  </si>
  <si>
    <t>• Los residuos orgánicos sólo pueden incluir desechos de alimentos y jardines;
• El papel, el cartón y el vidrio sólo pueden incluir materiales limpios;
• El plástico es la clasificación general para todos los tipos de plástico sin separarlos, se necesitará clasificar los tipos en la sección del centro de reciclaje;
• Los metales se refieren a latas ferrosas y no ferrosas;
• Los residuos no aprovechables son la clasificación de los materiales mencionados anteriormente que no pueden ser reciclados porque se han ensuciado; e
• Otros residuos combustibles son como la madera.</t>
  </si>
  <si>
    <t>Tenga en cuenta que los desechos de construcción y demolición no están incluidos en los flujos mencionados anteriormente.</t>
  </si>
  <si>
    <t xml:space="preserve">          1.1     El sistema</t>
  </si>
  <si>
    <t xml:space="preserve">          1.2     Aporte de datos</t>
  </si>
  <si>
    <t xml:space="preserve">                    1.2.1   Supuestos económicos generales</t>
  </si>
  <si>
    <t>Debe aclararse que el material reciclable vendido al comprador necesitará ser empacado usando una máquina compactadora . Hay varios puntos que se deben tener en cuenta en el momento del embalaje:</t>
  </si>
  <si>
    <t>La Tabla 1 a continuación enumera y describe los insumos claves requeridos para las operaciones de reciclaje en el centro.</t>
  </si>
  <si>
    <t>Tabla 1: Las entradas de datos del centro de clasificación</t>
  </si>
  <si>
    <t>Título</t>
  </si>
  <si>
    <t>Descripción</t>
  </si>
  <si>
    <t>Insumos generales</t>
  </si>
  <si>
    <t>Fuente de material de reciclaje</t>
  </si>
  <si>
    <t>Tasas de captura para diferentes flujos</t>
  </si>
  <si>
    <t>Supuestos operacionales</t>
  </si>
  <si>
    <t>Latas y plásticos</t>
  </si>
  <si>
    <t>Reciclar las ventas</t>
  </si>
  <si>
    <t>Margen de reinversión</t>
  </si>
  <si>
    <t>Costos operacionales anual</t>
  </si>
  <si>
    <t xml:space="preserve">Como se mencionó anteriormente, pueden existir múltiples corrientes de residuos, pero el reciclaje puede ocurrir únicamente a partir de un único flujo de residuos. Por ejemplo, puede ser más fácil recoger residuos  reciclables recoger material orgánico del comercio que de las viviendas. Se le pedirá al usuario que introduzca Lógicamente VERDADERO o FALSO en consideración de los diversos flujos de residuos que se utilizan para reciclaje.
</t>
  </si>
  <si>
    <t xml:space="preserve">La tasa de captura podría definirse como la proporción de materiales reciclables dentro de un flujo de desechos dado que terminan siendo reciclados. Esta sección le pide al usuario que introduzca las tasas de captura esperadas (entre 0 y 1) para los diferentes flujos de residuos.
</t>
  </si>
  <si>
    <t xml:space="preserve">El usuario debe introducir suposiciones básicas sobre las operaciones de reciclado en las células amarillas oscuras. En la experiencia de Mott MacDonald, la tasa de recaudación de una persona por hora sería de 0,6 en municipios pequeños de Colombia.
</t>
  </si>
  <si>
    <t xml:space="preserve">El reciclaje de papel y cartón representa una forma de reciclaje de bajo valor. Para liberar la capacidad de reciclaje, si la disponibilidad del material es abundante, el municipio puede optar por no reciclar papel o cartón. El kit de herramientas permite al usuario seleccionar tal opción.
</t>
  </si>
  <si>
    <t xml:space="preserve">El usuario debe identificar el precio por kilogramo asequible para diferentes tipos de materiales, neto de los costos de transporte, es decir el precio del material entregado al comprador en el punto de entrega.
</t>
  </si>
  <si>
    <t xml:space="preserve">El margen básico de reinversión debería ser del 0%, pero podría aumentar de acuerdo con los niveles de reciclaje. Véase el texto de la Tabla 1.
</t>
  </si>
  <si>
    <t xml:space="preserve">Los ítems de gastos de capital deben ser listados aquí.
</t>
  </si>
  <si>
    <t xml:space="preserve">Los gastos de personal y de transporte para el despachador se calcularán automáticamente, mientras que los demás gastos operativos se incluirán manualmente aquí.
</t>
  </si>
  <si>
    <t>Tabla 2: Entradas del centro de compostaje</t>
  </si>
  <si>
    <t>Fuente del material de compostaje</t>
  </si>
  <si>
    <t>Supuestos operativos</t>
  </si>
  <si>
    <t xml:space="preserve">Los años esperados de inversión y comienzo de operaciones de reciclaje pueden ser insertados aquí, así como el costo de obtener el material compostado para el comprador.
</t>
  </si>
  <si>
    <t xml:space="preserve">Como se ha mencionado anteriormente, pueden existir corrientes de residuos múltiples, por lo que el reciclaje puede producirse a partir de una única corriente de residuos. Por ejemplo, puede ser más fácil recoger material orgánico del comercio que de las viviendas. Se le pedirá al usuario que introduzca lógicamente TRUE o FALSE en consideración a los diversos flujos de residuos que se utilizan para propósitos del compostaje.
</t>
  </si>
  <si>
    <t xml:space="preserve">La tasa de captura podría definirse como la proporción de materiales orgánicos dentro de un flujo de residuos dado que terminan siendo compostados. Esta sección le pide al usuario que introduzca las tasas de captura esperadas (entre 0 y 1) para los diferentes flujos de residuos.
</t>
  </si>
  <si>
    <t xml:space="preserve">El usuario debe introducir suposiciones básicas sobre las operaciones de compostaje en las celdas amarillas oscuras, incluyendo el precio de venta anticipado del material de salida, neto de los costos de transporte.
</t>
  </si>
  <si>
    <t xml:space="preserve">El margen básico de reinversión debería ser del 0%, pero podría aumentar de acuerdo con los niveles de compostaje. Véase el texto de la Tabla 2.
</t>
  </si>
  <si>
    <t xml:space="preserve">Los costos del personal y de transporte se calcularán automáticamente, mientras que los costos operativos adicionales se incluirán manualmente aquí.
</t>
  </si>
  <si>
    <t>Tenga en cuenta que desde un punto de vista pragmático, los materiales reciclables no deben ser recogidos y transportados en los mismos contenedores que los residuos orgánicos. Esto conduciría a la suciedad de materiales reciclables, convirtiéndolos en residuos irrecuperables y reduciendo el reciclaje.</t>
  </si>
  <si>
    <t>Tabla 3: Insumos de recolección y transporte</t>
  </si>
  <si>
    <t>Operaciones de camiones / Motocarga</t>
  </si>
  <si>
    <t>Operaciones de puntos de transferencia</t>
  </si>
  <si>
    <t>Especificaciones del Camión / Motocarga</t>
  </si>
  <si>
    <t>Velocidades de desplazamiento</t>
  </si>
  <si>
    <t>Porcentaje de recolección general</t>
  </si>
  <si>
    <t>Recogida general del personal requerido</t>
  </si>
  <si>
    <t>Transporte de cenizas de incinerador a disposición</t>
  </si>
  <si>
    <t xml:space="preserve">El año esperado de inversión se puede insertar aquí. Cabe señalar que esto se refiere únicamente a los gastos de capital además de los vehículos y el punto de transferencia. Por ejemplo, el suministro de contenedores en la calle estaría dentro de esta categoría. La cantidad real de CAPEX se inserta en las celdas 'Capacidad requerida'.
</t>
  </si>
  <si>
    <t xml:space="preserve">El usuario debe identificar los parámetros operativos básicos, incluidos los vehículos que deben considerarse parte del sistema y cuándo entrarían en acción.
</t>
  </si>
  <si>
    <t xml:space="preserve">En cuanto a los vehículos, el usuario debe identificar los parámetros operativos básicos relacionados con el punto de transferencia.
</t>
  </si>
  <si>
    <t xml:space="preserve">El usuario debe identificar los parámetros que rigen el funcionamiento de los vehículos. Los tiempos de carga y descarga suelen ser especificados por el fabricante del camión como parte de las especificaciones del vehículo; el tiempo de carga en segundos, es la duración de colocar  un único volumen de ajuste, especificando el 'Volumen del contenedor promedio'. En el caso del motocarguero, este valor se mediría típicamente en el campo y es una estimación del tiempo de carga requerido para llenar completamente el vehículo. Dado que el llenado del motocarguero es un proceso manual, es muy probable que el tiempo de carga sea igual al tiempo de descarga.
</t>
  </si>
  <si>
    <t xml:space="preserve">La velocidad de desplazamiento de la ciudad y la velocidad de desplazamiento al sitio de disposición final, se refieren a las velocidades promedio esperadas de los vehículos cuando viajan en la ciudad y al sitio de disposición respectivamente, y no tienen en cuenta las paradas requeridas para cuando se carga o descarga. 
</t>
  </si>
  <si>
    <t xml:space="preserve">El usuario debe ingresar el número de personal para cada grado que se espera sea requerido para las operaciones generales de recolección.
</t>
  </si>
  <si>
    <t xml:space="preserve">En el caso de que el sistema incorpore un incinerador, la ceniza producida tendría que disponerse de la manera más adecuada. Esta sección examina los supuestos operativos que rigen esta actividad y permite al usuario seleccionar si la motocarga o el camión realizarían la operación.
</t>
  </si>
  <si>
    <t xml:space="preserve">El usuario debe ingresar el número de trabajadores sobre el salario por hora que se espera sean necesarios para las operaciones de eliminación de cenizas.
</t>
  </si>
  <si>
    <t xml:space="preserve">En lo que se refiere a las cenizas de incinerador, esta sección define las características del servicio de recolección de material reciclado, que debe llevarse a cabo por separado.
</t>
  </si>
  <si>
    <t xml:space="preserve">El usuario debe ingresar el número de trabajadores por hora que se espera sea requerido para las operaciones de recolección del material reciclado.
</t>
  </si>
  <si>
    <t xml:space="preserve">Los ítems de gastos de capital deben ser listados aquí, tales como los compartimientos considerados en "insumos generales".
</t>
  </si>
  <si>
    <t xml:space="preserve">El personal, el combustible y los costos de mantenimiento se calcularán automáticamente, y todos los costos operacionales adicionales deben incluirse manualmente aquí.
</t>
  </si>
  <si>
    <t>Esta sección veremos el proceso de estabilización del sistema. La consideración clave de este proceso se refiere a la relación de reducción de masa a partir de la fracción orgánica del flujo. Debe observarse que un proceso de estabilización eficiente puede producir un flujo de reciclaje adicional, pero este proceso no se considera como parte del modelo.</t>
  </si>
  <si>
    <t>Número de personal requerido</t>
  </si>
  <si>
    <t xml:space="preserve">El usuario debe ingresar el número de personal de cada grado que se espera que sea necesario para las operaciones de estabilización.
</t>
  </si>
  <si>
    <t xml:space="preserve">Los costos de personal serán calculados automáticamente, y todos los costos operacionales adicionales deben ser incluidos manualmente aquí.
</t>
  </si>
  <si>
    <t>Esta sección se ocupa del proceso de incineración del sistema. En esta sección, el kit de herramientas evaluará si el incinerador que se propone tiene capacidad suficiente para tratar los residuos, el número de horas requeridas semanalmente para tratar los residuos y el consumo de combustible asociado. Tenga en cuenta que si la estabilización y la incineración se declaran como "activas" en el árbol del proceso, el conjunto de herramientas asumirá que todo el flujo de residuos se estabilizará antes de ser incinerado. Tenga en cuenta que el modelo no se ocupa de los posibles costos derivados de la eliminación de cenizas. Este análisis debería realizarse al diseñar el sitio de disposición.</t>
  </si>
  <si>
    <t>Tabla 4: Entradas operativas para la estabilización</t>
  </si>
  <si>
    <t>Tabla 5: Supuestos operativos de incineración</t>
  </si>
  <si>
    <t>Costes de combustible</t>
  </si>
  <si>
    <t>Especificaciones técnicas del incinerador</t>
  </si>
  <si>
    <t>Características operacionales</t>
  </si>
  <si>
    <t>Cantidad de personal requerido</t>
  </si>
  <si>
    <t xml:space="preserve">Tenga en cuenta que los costos de combustible no tienen que ser declarados aquí, y que enlazan con la sección "Recogida, transporte y residuos residuales".
</t>
  </si>
  <si>
    <t xml:space="preserve">El usuario debe identificar los parámetros que rigen el funcionamiento del incinerador, incluyendo, entre otras cosas, la capacidad de la cámara, la velocidad de combustión y el consumo de combustible.
</t>
  </si>
  <si>
    <t xml:space="preserve">El usuario debe ingresar el número de personas de cada grado que se espera sea requerido para las operaciones del incinerador.
</t>
  </si>
  <si>
    <t xml:space="preserve">Los ítems de gastos de capital, aparte del costo del incinerador, deben ser listados aquí.
</t>
  </si>
  <si>
    <t>Esta sección se hablará del flujo de residuos que son llevados al sitio de disposición final. El volumen del relleno sanitario se calcula automáticamente por el conjunto de herramientas, es decir como si se hubiera dejado todo después de la recolección y los procesos activos del sistema. Esta figura se muestra la hoja de trabajo "Flujos de residuos" del modelo.</t>
  </si>
  <si>
    <t>Tabla 6: Supuestos operativos de disposición de residuos</t>
  </si>
  <si>
    <t xml:space="preserve">Los años esperados de inversión y el inicio de las operaciones del sitio de disposición final se pueden insertar aquí. El número de horas de trabajo semanales por el personal también debe ser insertado aquí.
</t>
  </si>
  <si>
    <t xml:space="preserve">El usuario debe ingresar el número de personas de cada grado que se espera sea requerido para las operaciones del sitio de disposición final.
</t>
  </si>
  <si>
    <t>En cuanto a 'El sistema', la hoja de trabajo 'Flujos y procesos' ofrece una visualización del sistema, solamente esta vez se calcula los flujos incluyendo las masas recuperadas y las perdidas resultantes de los procesos activos y la entrada de datos. Estas cifras se agrupan en una tasa de retorno de 30 años y ofrece un rápido análisis de los flujos residuales. La masa del  residuo es un indicador de la cantidad de estos, se espera eliminar durante el período y puede utilizarse como medio de validar los diseños de  sitios de disposición final.</t>
  </si>
  <si>
    <t xml:space="preserve">          1.3     Flujos y procesos</t>
  </si>
  <si>
    <t xml:space="preserve">          1.4     Salida de datos</t>
  </si>
  <si>
    <t>Como se mencionó anteriormente, el usuario no necesitará llenar ninguna celda en las hojas de cálculo ya que simplemente resalta los flujos de residuos resultantes y recapitula los ingresos y gastos de cada proceso. Sin embargo, las hojas de cálculo pueden ser útiles para extraer información específica sobre cada proceso junto con los flujos de residuos asociados.</t>
  </si>
  <si>
    <t xml:space="preserve">El porcentaje de residuos recogidos que se espera manejar por cada tipo de vehículo en cada día de recolección. Tenga en cuenta que la suma de los porcentajes recolectados por las motocargas y el camión sería, como mínimo, igual al 100%.
Considere el siguiente escenario: un VN establece rondas alrededor de la ciudad recolectando residuos en puntos críticos establecidos a lo largo de su ruta. Sin embargo, el camión puede ser incapaz de acceder a todas las calles laterales, por lo que la motocarga realizaría esta recolección y depósito de los residuos recogidos en los contenedores a lo largo de la ruta del camión. En este caso, una parte de los residuos habría sido recogida tanto por el camión como por la motocarga: habría sido, en efecto, «doble-cargado». En este caso, la suma de los porcentajes de recolección de camiones y de motocarga superaría el 100%. Para más detalles, véase el ejemplo de Guapí en el Apéndice.
</t>
  </si>
  <si>
    <t>2      Apéndice</t>
  </si>
  <si>
    <t>• Operaciones de camiones - Camión requerido: VERDADERO.
• Operaciones Motocarga - Motocarga requerido: VERDADERO.
• Operaciones de punto de transferencia - Se requiere punto de transferencia: FALSE.
• Especificaciones del camión - Vehículo de compactación: FALSO (y por lo tanto la relación de compactación se establece en 1).
• Porcentajes de recolección: 80% recolectados por camión y 20% recolectados por motocarga.</t>
  </si>
  <si>
    <t>Para obtener más información, consulte la hoja de cálculo Excel titulada 'Toolkit_RevH _-_ Nuqui'.</t>
  </si>
  <si>
    <t xml:space="preserve">          2.1     Ejemplo 2 - Guapí, Cauca</t>
  </si>
  <si>
    <t>Para obtener más información, consulte la hoja de cálculo Excel titulada 'Toolkit_RevH _-_ Guapi'.</t>
  </si>
  <si>
    <t xml:space="preserve">          2.1     Ejemplo 1 - Nuquí, Chocó</t>
  </si>
  <si>
    <t>La propuesta en Guapí es utilizar 4 motocargueros existentes junto con un Vehículo de recolección de Residuos capaz de compactar desechos en una proporción de 3:1. Los contenedores estarían situados en lugares estratégicos de las vias, que el vehículo de recolección de residuos recogerá mientras hace su recorrido. Después de vaciar los motocargueros, se llenarán de residuos que se hayan recogido en las calles cercanas al sendero que el vehículo de recolección no pueda acceder. Dado que se calcula que aproximadamente el 70% de los residuos se vierten a lo largo de la ruta de recolección del vehículo de recolección de residuos, se prevé que los 4 motocargueros manejarían el 30% de los residuos mientras que el vehículo de recolección de residuos manejaría el 100%. Además, se prevé que los residuos se llevarían en barco de tal manera que el punto de evacuación del vehículo de recolección de residuos estuviera dentro de la zona urbana, de modo que se fijara 0kms para el viaje de regreso al sitio de disposición final. Para esta situación se seleccionaron los siguientes insumos:</t>
  </si>
  <si>
    <t>• Operaciones de camiones - Camión requerido: VERDADERO.
• Operaciones Motocarga - Motocarga requerido: VERDADERO.
• Operaciones de punto de transferencia - Se requiere punto de transferencia: FALSE.
• Especificaciones del camión - Vehículo compactador: VERDADERO (con relación de la compactación establecida en 3).
• Distancias - Viaje de regreso al sitio de disposición final: 0.
• Porcentajes de recolección - 100% recolectados por camión y 30% recolectados por motocarga.
• CAPEX requerido - Capacidad adicional: contenedores de 1100L x40.</t>
  </si>
  <si>
    <t>La hoja de trabajo "Salida de datos" resume la información calculada a partir de cada sección de la hoja de trabajo "Aporte de datos" y proporciona gráficos para representar visualmente los datos.</t>
  </si>
  <si>
    <t>SUPOSICIONES DE LA DISPOSICION FINAL</t>
  </si>
  <si>
    <t>Tasa de crecimiento de residuos</t>
  </si>
  <si>
    <t>Instrucciones Claves</t>
  </si>
  <si>
    <t>Esta sección se hablará del proceso de compostaje del sistema. En cuanto a las operaciones de reciclaje las operaciones de compostaje pueden generar un ingreso en el caso en que se pueda encontrar un comprador para el material producido. De acuerdo con lo anterior, también se realiza un análisis de margen de reinversión y de equilibrio para las operaciones de compostaje. Los principios que rigen estos cálculos son los mismos que los de las operaciones de reciclaje.</t>
  </si>
  <si>
    <t>La propuesta aquí es para un camión de recolección con compartimiento  que separaría el material reciclado de los residuos orgánicos, inorgánicos y no aprovechables. El reciclaje se lograría a partir de residuos comerciales y se estimó que el 20% de la recolección general sería llevada a cabo por un motocarga. Para esta situación se seleccionaron los siguientes insumos:</t>
  </si>
  <si>
    <r>
      <t>Recolecc</t>
    </r>
    <r>
      <rPr>
        <b/>
        <sz val="8"/>
        <color theme="1"/>
        <rFont val="Calibri"/>
        <family val="2"/>
      </rPr>
      <t>i</t>
    </r>
    <r>
      <rPr>
        <b/>
        <sz val="8"/>
        <color theme="1"/>
        <rFont val="Arial"/>
        <family val="2"/>
      </rPr>
      <t>ón</t>
    </r>
  </si>
  <si>
    <t>Mano de obra de tipo 1 p.ej. Conductor</t>
  </si>
  <si>
    <t>Mano de obra de tipo 2 p.ej. Operario</t>
  </si>
  <si>
    <t>Mano de obra de tipo 3 p.ej. Superviso de limpieza</t>
  </si>
  <si>
    <t>Mano de obra de tipo 4 p.ej. Limpiador</t>
  </si>
  <si>
    <t>Composición (%)</t>
  </si>
  <si>
    <t>Orgánicos (Residuos de alimentos o jardín)</t>
  </si>
  <si>
    <r>
      <t>A</t>
    </r>
    <r>
      <rPr>
        <sz val="8"/>
        <color theme="1"/>
        <rFont val="Calibri"/>
        <family val="2"/>
      </rPr>
      <t>ñ</t>
    </r>
    <r>
      <rPr>
        <sz val="8"/>
        <color theme="1"/>
        <rFont val="Arial"/>
        <family val="2"/>
      </rPr>
      <t>o de inversión</t>
    </r>
  </si>
  <si>
    <r>
      <t>A</t>
    </r>
    <r>
      <rPr>
        <sz val="8"/>
        <color theme="1"/>
        <rFont val="Calibri"/>
        <family val="2"/>
      </rPr>
      <t>ñ</t>
    </r>
    <r>
      <rPr>
        <sz val="8"/>
        <color theme="1"/>
        <rFont val="Arial"/>
        <family val="2"/>
      </rPr>
      <t>o de comenzó de las operaciones</t>
    </r>
  </si>
  <si>
    <t>Suposiciones de operación</t>
  </si>
  <si>
    <t>Cuando se restrinja la capacidad de producir pacas, las operaciones de reciclaje</t>
  </si>
  <si>
    <t>deberían realizarse de acuerdo con el siguiente orden de prioridad:</t>
  </si>
  <si>
    <t>Inversión de capital necesario (aparte de vehículos y sitio de transferencia)</t>
  </si>
  <si>
    <r>
      <t>Operaci</t>
    </r>
    <r>
      <rPr>
        <b/>
        <sz val="8"/>
        <color theme="1"/>
        <rFont val="Calibri"/>
        <family val="2"/>
      </rPr>
      <t>o</t>
    </r>
    <r>
      <rPr>
        <b/>
        <sz val="8"/>
        <color theme="1"/>
        <rFont val="Arial"/>
        <family val="2"/>
      </rPr>
      <t>nes del camión de recolecci</t>
    </r>
    <r>
      <rPr>
        <b/>
        <sz val="8"/>
        <color theme="1"/>
        <rFont val="Calibri"/>
        <family val="2"/>
      </rPr>
      <t>ó</t>
    </r>
    <r>
      <rPr>
        <b/>
        <sz val="8"/>
        <color theme="1"/>
        <rFont val="Arial"/>
        <family val="2"/>
      </rPr>
      <t>n</t>
    </r>
  </si>
  <si>
    <t>Año de comenzó de las operaciones del camión</t>
  </si>
  <si>
    <t>Operaciones de las motocargas</t>
  </si>
  <si>
    <t>Año de comenzó de las operaciones de las motocargas</t>
  </si>
  <si>
    <t>Operaciones del sitio de transferencia</t>
  </si>
  <si>
    <t>Sitio de transferencia utilizado?</t>
  </si>
  <si>
    <t>Año de comenzó de las operaciones del sitio</t>
  </si>
  <si>
    <t>Mano de obra de tipo 1</t>
  </si>
  <si>
    <t>Mano de obra de tipo 2</t>
  </si>
  <si>
    <t>Mano de obra de tipo 3</t>
  </si>
  <si>
    <t>Mano de obra de tipo 4</t>
  </si>
  <si>
    <r>
      <t>Velocidad del cami</t>
    </r>
    <r>
      <rPr>
        <sz val="8"/>
        <color theme="1"/>
        <rFont val="Calibri"/>
        <family val="2"/>
      </rPr>
      <t>ó</t>
    </r>
    <r>
      <rPr>
        <sz val="8"/>
        <color theme="1"/>
        <rFont val="Arial"/>
        <family val="2"/>
      </rPr>
      <t>n afuera del casco urbano</t>
    </r>
  </si>
  <si>
    <t>Velocidad de las motocargas afuera del casco urbano</t>
  </si>
  <si>
    <t>Porcentaje de perdida de masa</t>
  </si>
  <si>
    <r>
      <t>Porcentaje de producción de cenizas de combusti</t>
    </r>
    <r>
      <rPr>
        <sz val="8"/>
        <color theme="1"/>
        <rFont val="Calibri"/>
        <family val="2"/>
      </rPr>
      <t>ó</t>
    </r>
    <r>
      <rPr>
        <sz val="8"/>
        <color theme="1"/>
        <rFont val="Arial"/>
        <family val="2"/>
      </rPr>
      <t>n</t>
    </r>
  </si>
  <si>
    <r>
      <t>Porcentaje de producción de cenizas de gases de combusti</t>
    </r>
    <r>
      <rPr>
        <sz val="8"/>
        <color theme="1"/>
        <rFont val="Calibri"/>
        <family val="2"/>
      </rPr>
      <t>ó</t>
    </r>
    <r>
      <rPr>
        <sz val="8"/>
        <color theme="1"/>
        <rFont val="Arial"/>
        <family val="2"/>
      </rPr>
      <t>n</t>
    </r>
  </si>
  <si>
    <r>
      <t>D</t>
    </r>
    <r>
      <rPr>
        <sz val="8"/>
        <color theme="1"/>
        <rFont val="Calibri"/>
        <family val="2"/>
      </rPr>
      <t>í</t>
    </r>
    <r>
      <rPr>
        <sz val="8"/>
        <color theme="1"/>
        <rFont val="Arial"/>
        <family val="2"/>
      </rPr>
      <t>as de operación semanal</t>
    </r>
  </si>
  <si>
    <t>Horas de operación semanal</t>
  </si>
  <si>
    <t>Análisis de equilibrio - máximo salario por hora del personal</t>
  </si>
  <si>
    <t>Ingresos de la ventas de materiales reciclables</t>
  </si>
  <si>
    <r>
      <t>Capacidad de producc</t>
    </r>
    <r>
      <rPr>
        <sz val="8"/>
        <color theme="1"/>
        <rFont val="Calibri"/>
        <family val="2"/>
      </rPr>
      <t>i</t>
    </r>
    <r>
      <rPr>
        <sz val="8"/>
        <color theme="1"/>
        <rFont val="Arial"/>
        <family val="2"/>
      </rPr>
      <t>ón adicional requerida</t>
    </r>
  </si>
  <si>
    <t>Ingresos del compostaje</t>
  </si>
  <si>
    <t>Consumo de gasolina de recolección</t>
  </si>
  <si>
    <t>Orden de prioridad</t>
  </si>
  <si>
    <t>Materiales reciclados por orden de prioridad</t>
  </si>
  <si>
    <t>Cantidad de residuos reciclados</t>
  </si>
  <si>
    <t>Costos operacionales anuales</t>
  </si>
  <si>
    <t>Materiales orgánicos compostados</t>
  </si>
  <si>
    <t>Total orgánicos compostados</t>
  </si>
  <si>
    <t>Compactación</t>
  </si>
  <si>
    <t>Operaciones del camión de recolección</t>
  </si>
  <si>
    <t>Año de inversión</t>
  </si>
  <si>
    <t>Densidad después de la compactación</t>
  </si>
  <si>
    <t>Velocidad del camión afuera del casco urbano</t>
  </si>
  <si>
    <r>
      <t>Tiempo de carga requerido cada día para el cami</t>
    </r>
    <r>
      <rPr>
        <sz val="8"/>
        <color theme="1"/>
        <rFont val="Calibri"/>
        <family val="2"/>
      </rPr>
      <t>ó</t>
    </r>
    <r>
      <rPr>
        <sz val="8"/>
        <color theme="1"/>
        <rFont val="Arial"/>
        <family val="2"/>
      </rPr>
      <t>n</t>
    </r>
  </si>
  <si>
    <t>Tiempo de carga requerido cada día para las motocargas</t>
  </si>
  <si>
    <t>Tiempo de descarga requerido cada día para el camión</t>
  </si>
  <si>
    <t>Tiempo de descarga requerido cada día para las motocargas</t>
  </si>
  <si>
    <t>Distancia viajada por día</t>
  </si>
  <si>
    <r>
      <t>Uso del cami</t>
    </r>
    <r>
      <rPr>
        <b/>
        <sz val="8"/>
        <color theme="1"/>
        <rFont val="Calibri"/>
        <family val="2"/>
      </rPr>
      <t>ó</t>
    </r>
    <r>
      <rPr>
        <b/>
        <sz val="8"/>
        <color theme="1"/>
        <rFont val="Arial"/>
        <family val="2"/>
      </rPr>
      <t>n para la disposici</t>
    </r>
    <r>
      <rPr>
        <b/>
        <sz val="8"/>
        <color theme="1"/>
        <rFont val="Calibri"/>
        <family val="2"/>
      </rPr>
      <t>ó</t>
    </r>
    <r>
      <rPr>
        <b/>
        <sz val="8"/>
        <color theme="1"/>
        <rFont val="Arial"/>
        <family val="2"/>
      </rPr>
      <t>n de cenizas</t>
    </r>
  </si>
  <si>
    <r>
      <t>Uso de las motocargas para la disposici</t>
    </r>
    <r>
      <rPr>
        <b/>
        <sz val="8"/>
        <color theme="1"/>
        <rFont val="Calibri"/>
        <family val="2"/>
      </rPr>
      <t>ó</t>
    </r>
    <r>
      <rPr>
        <b/>
        <sz val="8"/>
        <color theme="1"/>
        <rFont val="Arial"/>
        <family val="2"/>
      </rPr>
      <t>n de cenizas</t>
    </r>
  </si>
  <si>
    <t>Tiempo de recolección del material reciclable</t>
  </si>
  <si>
    <r>
      <t>Estabilizaci</t>
    </r>
    <r>
      <rPr>
        <b/>
        <sz val="8"/>
        <color theme="1"/>
        <rFont val="Calibri"/>
        <family val="2"/>
      </rPr>
      <t>ón</t>
    </r>
    <r>
      <rPr>
        <b/>
        <sz val="8"/>
        <color theme="1"/>
        <rFont val="Arial"/>
        <family val="2"/>
      </rPr>
      <t xml:space="preserve"> - perdida de masa</t>
    </r>
  </si>
  <si>
    <r>
      <t>Incineraci</t>
    </r>
    <r>
      <rPr>
        <b/>
        <sz val="8"/>
        <color theme="1"/>
        <rFont val="Calibri"/>
        <family val="2"/>
      </rPr>
      <t>ón</t>
    </r>
    <r>
      <rPr>
        <b/>
        <sz val="8"/>
        <color theme="1"/>
        <rFont val="Arial"/>
        <family val="2"/>
      </rPr>
      <t xml:space="preserve"> - perdida de masa</t>
    </r>
  </si>
  <si>
    <t>TRUE / FALSE Controles</t>
  </si>
  <si>
    <t>Tipo de vehículo</t>
  </si>
  <si>
    <t>Año de comenzó de las operaciones</t>
  </si>
  <si>
    <t>Proyecto de Manejo Sostenible de Residuos en Guapi - Colombia</t>
  </si>
  <si>
    <t>Revisión</t>
  </si>
  <si>
    <t>Fecha</t>
  </si>
  <si>
    <t>Aprobador</t>
  </si>
  <si>
    <t>Rev.1</t>
  </si>
  <si>
    <t>Modelo de costos</t>
  </si>
  <si>
    <t>Rev.2</t>
  </si>
  <si>
    <t>Rev.3</t>
  </si>
  <si>
    <t>Rev.4</t>
  </si>
  <si>
    <t>Aviso Legal</t>
  </si>
  <si>
    <t>Inversión 1</t>
  </si>
  <si>
    <t>Inversión 2</t>
  </si>
  <si>
    <t>Costo 1</t>
  </si>
  <si>
    <t>Costo 2</t>
  </si>
  <si>
    <t>Autor</t>
  </si>
  <si>
    <t>Revisor</t>
  </si>
  <si>
    <t>Camión - consumo por la recolección de materiales reciclables</t>
  </si>
  <si>
    <t>Camión - consumo por el transporte de cenizas</t>
  </si>
  <si>
    <t>Mantenimiento del camión</t>
  </si>
  <si>
    <t>GASTOS DE COMERCIALIZACION</t>
  </si>
  <si>
    <t>Secretario</t>
  </si>
  <si>
    <t>número de personas</t>
  </si>
  <si>
    <t>Otros gastos de comercializacion</t>
  </si>
  <si>
    <t>Personal con salarios fijos</t>
  </si>
  <si>
    <t>GASTOS TOTALES DE COMERCIALIZACION</t>
  </si>
  <si>
    <t>Estabilización</t>
  </si>
  <si>
    <t>Incineración</t>
  </si>
  <si>
    <t>Disposición final</t>
  </si>
  <si>
    <t>Gastos de comercializacion</t>
  </si>
  <si>
    <t>Precio operacional por tonelada</t>
  </si>
  <si>
    <t>Personal de operacion del incinerador</t>
  </si>
  <si>
    <t>Materiales aprovechables recolectados</t>
  </si>
  <si>
    <t>Margen de reinversión (con 0% de margen solo se cubren gastos)</t>
  </si>
  <si>
    <t>SUPOSICIONES DE LA ESTACIÓN DE CLASIFICACIÓN Y APROVECHAMIENTO</t>
  </si>
  <si>
    <t>ESTACIÓN DE CLASIFICACIÓN Y APROVECHAMIENTO</t>
  </si>
  <si>
    <r>
      <t>SERVICIOS DE RECOLECCION Y TRANSPORTE RECOLECCI</t>
    </r>
    <r>
      <rPr>
        <b/>
        <sz val="8"/>
        <color theme="0"/>
        <rFont val="Calibri"/>
        <family val="2"/>
      </rPr>
      <t>Ó</t>
    </r>
    <r>
      <rPr>
        <b/>
        <sz val="8"/>
        <color theme="0"/>
        <rFont val="Arial"/>
        <family val="2"/>
      </rPr>
      <t>N Y TRANSPORTE</t>
    </r>
  </si>
  <si>
    <t>SERVICIOS DE RECOLECCION Y TRANSPORTE</t>
  </si>
  <si>
    <t>Precio del combustible</t>
  </si>
  <si>
    <r>
      <t>A</t>
    </r>
    <r>
      <rPr>
        <sz val="8"/>
        <color theme="1"/>
        <rFont val="Calibri"/>
        <family val="2"/>
      </rPr>
      <t>ñ</t>
    </r>
    <r>
      <rPr>
        <sz val="8"/>
        <color theme="1"/>
        <rFont val="Arial"/>
        <family val="2"/>
      </rPr>
      <t>o de comienzó de las operaciones</t>
    </r>
  </si>
  <si>
    <t>Presupuesto para salarios minimo</t>
  </si>
  <si>
    <t>Margen restante</t>
  </si>
  <si>
    <r>
      <t>Tasa de la incineraci</t>
    </r>
    <r>
      <rPr>
        <sz val="8"/>
        <color theme="1"/>
        <rFont val="Calibri"/>
        <family val="2"/>
      </rPr>
      <t>ó</t>
    </r>
    <r>
      <rPr>
        <sz val="8"/>
        <color theme="1"/>
        <rFont val="Arial"/>
        <family val="2"/>
      </rPr>
      <t>n</t>
    </r>
  </si>
  <si>
    <t>Consumó de combustible</t>
  </si>
  <si>
    <t>ESTACIÓN DE COMPOSTAJE</t>
  </si>
  <si>
    <t>ESTACIÓN DE ESTABILIZACIÓN</t>
  </si>
  <si>
    <t>ESTACIÓN DE INCINERACIÓN</t>
  </si>
  <si>
    <t>SUPOSICIONES DE LA ESTACIÓN DE COMPOSTAJE</t>
  </si>
  <si>
    <t>PROCESSO DE ESTABILIZACIÓN</t>
  </si>
  <si>
    <t>PROCESSO DE INCINERACIÓN</t>
  </si>
  <si>
    <t>SITIO DE DISPOSICIÓN FINAL</t>
  </si>
  <si>
    <t xml:space="preserve">                    1.2.2   Gastos de comercialización</t>
  </si>
  <si>
    <t xml:space="preserve">                    1.2.3   Modelo de flujo de residuos</t>
  </si>
  <si>
    <t>MODELO DE FLUJOS DE RESIDUOS</t>
  </si>
  <si>
    <t>SUPOSICIONES DE LOS SERVICIOS DE RECOLECCIÓN Y TRANSPORTE</t>
  </si>
  <si>
    <t xml:space="preserve">                    1.2.4   Suposiciones de los servicios de recolección y transporte</t>
  </si>
  <si>
    <t xml:space="preserve">          1.6     Hojas de cálculo</t>
  </si>
  <si>
    <t xml:space="preserve">          1.5     Resumen de gastos</t>
  </si>
  <si>
    <t>Personal para el transporte de cenizas</t>
  </si>
  <si>
    <t>Personal para el transporte de materiales aprovechables</t>
  </si>
  <si>
    <t>Recogida de materiales aprovechables</t>
  </si>
  <si>
    <t xml:space="preserve">                    1.2.9   Suposiciones de la disposición final</t>
  </si>
  <si>
    <t xml:space="preserve">                    1.2.8   Suposiciones del proceso de incineración</t>
  </si>
  <si>
    <r>
      <t>SUPOSICIONES DEL PROCESO DE INCINERACI</t>
    </r>
    <r>
      <rPr>
        <b/>
        <sz val="8"/>
        <color theme="0"/>
        <rFont val="Calibri"/>
        <family val="2"/>
      </rPr>
      <t>Ó</t>
    </r>
    <r>
      <rPr>
        <b/>
        <sz val="8"/>
        <color theme="0"/>
        <rFont val="Arial"/>
        <family val="2"/>
      </rPr>
      <t>N</t>
    </r>
  </si>
  <si>
    <r>
      <t>SUPOSICIONES DEL PROCESO DE ESTABILIZACI</t>
    </r>
    <r>
      <rPr>
        <b/>
        <sz val="8"/>
        <color theme="0"/>
        <rFont val="Calibri"/>
        <family val="2"/>
      </rPr>
      <t>Ó</t>
    </r>
    <r>
      <rPr>
        <b/>
        <sz val="8"/>
        <color theme="0"/>
        <rFont val="Arial"/>
        <family val="2"/>
      </rPr>
      <t>N</t>
    </r>
  </si>
  <si>
    <t xml:space="preserve">                    1.2.7   Suposiciones del proceso de estabilización</t>
  </si>
  <si>
    <t>Rev.5</t>
  </si>
  <si>
    <t>Esta hoja representa los flujos y procesos potenciales de residuos que pueden aplicarse a la gestión de residuos para el municipio en cuestión. Combinado los flujos y procesos estos son relevantes para cualquier municipio y se denominará en adelante el sistema. En última instancia, los flujos en el sistema son los volúmenes de residuos recogidos y eliminados, mientras que los procesos dan lugar a variaciones a la masa total de los flujos de residuos. En esencia, los procesos facilitan la desviación de los vertederos. El sistema puede considerar los siguientes cuatro procesos:</t>
  </si>
  <si>
    <t>Esta sección solicita al usuario que introduzca los salarios. Cabe señalar que hay dos tipos de salarios que se pagarían. En primer lugar, las tasas fijas que se les se pagarían a los directores, contadores y gerentes de operaciones, mientras que, en el segundo caso, los trabajadores serían pagados por hora. Los salarios ingresados aquí deben ser la remuneración anual o por hora en pesos colombianos para los diferentes tipos de trabajadores. Además, la celda E18 induce al usuario a insertar el salario mínimo legalmente obligatorio en el país, calculado sobre una base horaria.</t>
  </si>
  <si>
    <t xml:space="preserve">                    1.2.5   Suposiciones de la estación de clasificación y aprovechamiento</t>
  </si>
  <si>
    <t xml:space="preserve">                    1.2.6   Suposiciones de la estación de compostaje</t>
  </si>
  <si>
    <t xml:space="preserve">El usuario debe estimar las distancias implicadas en el transporte (tenga en cuenta que si el punto de disposicion se encuentra en la ciudad, la celda E159 puede ser igual a 0 km).
</t>
  </si>
  <si>
    <t>Esta sección tendrá el proceso de reciclaje del sistema. Está diseñado para identificar y priorizar materiales de alto valor sobre materiales de poco valor. La lógica general es la siguiente: donde la capacidad de reciclar este restringida, se debe priorizar materiales de alto valor para generar mayores ingresos . De hecho, el cuadro rojo en las celdas H259: N272 resalta el orden de prioridad identificado.</t>
  </si>
  <si>
    <r>
      <t>• La masa media de las pacas sería de alrededor de 30 kg y ocupará un espacio de aproximadamente 0,2 m</t>
    </r>
    <r>
      <rPr>
        <vertAlign val="superscript"/>
        <sz val="10"/>
        <color theme="1"/>
        <rFont val="Arial"/>
        <family val="2"/>
      </rPr>
      <t>3</t>
    </r>
    <r>
      <rPr>
        <sz val="10"/>
        <color theme="1"/>
        <rFont val="Arial"/>
        <family val="2"/>
      </rPr>
      <t>;
• La celda E232 se ocupa de la tasa de producción de pacas por trabajador por hora. Basado en estudios previos, Mott MacDonald estima que un solo trabajador podría empacar hasta 0.6 de una paca por hora; e
• El material embalado normalmente tendría que ser llevado hasta el comprador, y el municipio costeara con los gastos . Este parámetro se encuentra  en la celda E217 "Gastos de transporte al comprador ".</t>
    </r>
  </si>
  <si>
    <t>Esta sección también identifica el potencial para generar ingresos del reciclaje que se pueden ser reinvertir en el sistema. Esto se hace modificando la remuneración horaria de los trabajadores que reciclan. La lógica es la siguiente: en el caso en que los recicladores tengan mayor material de reciclaje, los ingresos pueden exceder los costos. En estos casos, puede ser posible ofrecerles a los trabajadores un paquete de remuneración adecuado, al mismo tiempo que se establece un margen de reinversión. En los casos en que las condiciones locales pueden limitar significativamente los ingresos, los salarios del personal deben ser priorizados. Al colocar el 0% en la celda del margen de reinversión, el kit de herramientas calculará el salario promedio por hora máximo permisible para que el servicio se equilibre y cambiará al usuario en la celda B277 si esta remuneración no necesita el salario mínimo legalmente establecido.</t>
  </si>
  <si>
    <t>Esta sección tambien captura el tiempo y los costos asociados en la recolección de material reciclable. Para evaluar estos costes se debe seleccionar el tipo de vehículo que se utilizará para este fin, así como estimar la distancia recorrida y la mano de obra requerida. Estas entradas pueden encontrarse en las celdas B281: B290.</t>
  </si>
  <si>
    <t xml:space="preserve">Los años esperados de inversión y comienzo de operaciones de reciclaje pueden ser insertados aquí. 
</t>
  </si>
  <si>
    <t xml:space="preserve">Los años de inversión esperados y el comienzo de las operaciones de estabilización pueden ser insertados aquí. La relación de reducción de masa de estabilización debe insertarse en la celda B398.
</t>
  </si>
  <si>
    <t xml:space="preserve">Los años de inversión previstos y el comienzo de las operaciones de incineración se pueden insertar aquí. En esta sección, los gastos de capital del incinerador deben colocarse en la celda E451.
</t>
  </si>
  <si>
    <t xml:space="preserve">El usuario no debe ingresar ningún dato aquí. Esta sección se utiliza simplemente para verificar si el incinerador tendría la capacidad suficiente. Tenga en cuenta que si las operaciones del incinerador duran más de 6 días a la semana, el kit de herramientas devolverá el siguiente texto: "Capacidad Incineradora Insuficiente". El día siguiente será para realizar el mantenimiento para el incinerador. Si este mensaje aparece en la celda B481, debe evaluarse un incinerador más grande.
</t>
  </si>
  <si>
    <t>Además los cálculos máximos de salario por hora para el centro de clasificación de residuos no aprovechables, la hoja de resultados identifica el factor determinante de la tasa de las operaciones del material reciclado. En otras palabras, identifica lo que limita el número de pacas producidas cada año. Fundamentalmente, sería la baja disponibilidad de material reciclable o la capacidad de embalaje que limitaría la producción de pacas. Las filas 162 y 163 se resaltan para saber cuáles de las dos serían limitantes en cualquier año para que el municipio pueda implementar políticas para apuntar a este factor limitante. El gráfico debajo de estas líneas representa visualmente la tasa de captura o horas de trabajo adicionales necesarias para aumentar la producción de pacas.</t>
  </si>
  <si>
    <t>Entonces, esta sección cobre los procesos de recolección general, es decir la recolección de residuos que no pertenece al transporte de residuos aprovechables o de cenizas del incinerador. Para los dos mismos, por favor lee las secciones 1.2.5 y 1.2.7 de este guía. El kit de herramientas ofrece al usuario la opción de considerar el uso de un solo camión y / o cualquier número de motocargas como medio de recolección y transporte de los residuos. También ofrece al usuario la capacidad de seleccionar un punto de transferencia como medio de almacenamiento temporal entre la recolección y la eliminación, lo que puede reducir el tiempo necesario para completar las operaciones de las mismas. A cambio, el kit calcula los costos asociados al personal, mantenimiento y combustible y además proporciona una estimación del tiempo requerido para completar las operaciones por día de recolección. Cabe señalar que la sección 2 de este informe destaca dos estudios de casos aplicados para ayudar a entender cómo son las estrategias propuestas que se pueden insertar en la hoja de datos.</t>
  </si>
  <si>
    <t>Esta sección cubre los costos administrativos generales que pueden no pertenecer a ninguna categoría en particular. Por ejemplo, un director puede estar obligado a supervisar el sistema en general y gestionar los asuntos que pueden afectar múltiples procesos a la vez, mientras que el alquiler de la oficina también tendría que ser contabilizado. Estos costos se miden como costos fijos anuales, por encima y más allá de los procesos individuales.</t>
  </si>
  <si>
    <t>Como su nombre indica, esta hoja de resultados resume los costos incurridos. En la parte superior de la hoja de trabajo, una tabla compara los costos fijos anuales y de inversión de capital requeridos para cada proceso, así como los gastos de comercialización. Un desglose más detallado de cada elemento de coste se puede encontrar en las siguientes secciones. Por último, se calcula a continuación un coste por tonelada de rendimiento para cada actividad con el fin de comparar los proyectos.</t>
  </si>
  <si>
    <t>El Kit de referencia para la Gestión de Residuos fue diseñado para facilitar y poder replicar los estudios de gestión de residuos en municipios rurales Colombia. Fue diseñado a raíz de dos proyectos piloto llevados a cabo por Mott MacDonald en los municipios de Nuquí del departamento del Chocó y Guapi – Cauca.
Antes de interactuar con el modelo, se recomienda al usuario, leer muy bien, por lo menos, las Instrucciones Claves que se describen a continuación antes de modificar el modelo.</t>
  </si>
  <si>
    <t>Este documento se ha preparado para ser utilizado exclusivamente por la persona u organización que lo ha comisionado (el Foreign Commonwealth Office británico, el ‘Cliente’), en relación con el presente proyecto. No deberá ser utilizado para ningún otro propósito. Nadie diferente al Cliente deberá basarse en el contenido, información o cualquier opinión que se exprese en este documento. No se aceptan ninguna obligación de diligencia, responsabilidad u obligación por parte de otro receptor de este documento. Este documento es confidencial y el contenido es propiedad intelectual.
No se hace ninguna representación, garantía o compromiso expreso o implícito y no se acepta ninguna responsabilidad u obligación de nuestra parte hacia otro que no sea el Cliente, referente a la precisión o integridad de la información que contiene este documento. Para evitar dudas, este Informe no pretende incluir de ninguna manera opiniones o información legal, de garantías o financieras. 
Se declina toda responsabilidad tanto si se produce de agravio, contractual o de cualquier otra forma y que se pueda presentar con cualquier parte diferente al Cliente, respecto a este Informe o cualquier información que se le atribuya.
No se acepta ninguna responsabilidad por algún error u omisión en este documento que se deba a un error u omisión de datos, información o afirmaciones que nos hayan sido entregados (‘Datos e Informaciones’) por otras partes, incluido información recibida del Cliente. Nosotros no verificamos de manera independiente los Datos e Informaciones, y asumimos que sean precisos, completos, confiables y actualizados a la fecha de entrega. 
Los propósitos presentados en este documento se prepararon utilizando los Datos e Informaciones suministradas por parte de terceros incluyendo el Cliente. Inevitablemente, algunas de las hipótesis utilizadas para desarrollar los pronósticos no serán hechos evidentes y por lo tanto podrán presentarse hechos o situaciones imprevistas. En consecuencia, no se garantiza ni asegura las conclusiones contenidas en este documento, ya que es probable que haya diferencias que podrían ser sustanciales, entre los pronósticos y los resultados reales. Si bien se considera que la información y opiniones plasmadas en este documento son sólidas, todas las partes deben confiar en su propia habilidad y criterio al hacer uso de ellas.
En ningún caso este documento o cualquier extracto o resumen del mismo deberán usarse en relación con cualquier oferta de valores pública o privada, incluyendo cualquier memorando o prospecto relacionado para cualquier oferta de valores o cotización en bolsa o anuncio o cualquier extracto o resumen del mismo deberán usarse en relación con cualquier oferta de valores pública o privada, incluyendo cualquier memorando o prospecto relacionado para cualquier oferta de valores o cotización en bolsa o anuncio.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</si>
</sst>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 #,##0_-;_-* &quot;-&quot;_-;_-@_-"/>
    <numFmt numFmtId="43" formatCode="_-* #,##0.00_-;\-* #,##0.00_-;_-* &quot;-&quot;??_-;_-@_-"/>
    <numFmt numFmtId="164" formatCode="dd\ mmm\ yyyy"/>
    <numFmt numFmtId="165" formatCode="_-* #,##0_-;\-* #,##0_-;_-* &quot;-&quot;??_-;_-@_-"/>
    <numFmt numFmtId="166" formatCode="_-* #,##0.0_-;\-* #,##0.0_-;_-* &quot;-&quot;_-;_-@_-"/>
    <numFmt numFmtId="167" formatCode="_-* #,##0.00_-;\-* #,##0.00_-;_-* &quot;-&quot;_-;_-@_-"/>
    <numFmt numFmtId="168" formatCode="_-* #,##0.0_-;\-* #,##0.0_-;_-* &quot;-&quot;?_-;_-@_-"/>
    <numFmt numFmtId="169" formatCode="_-* #,##0.0_-;\-* #,##0.0_-;_-* &quot;-&quot;??_-;_-@_-"/>
    <numFmt numFmtId="170" formatCode="#,##0\ &quot;t&quot;"/>
    <numFmt numFmtId="171" formatCode="_-* #,##0.0000_-;\-* #,##0.0000_-;_-* &quot;-&quot;??_-;_-@_-"/>
    <numFmt numFmtId="172" formatCode="&quot;Año&quot;\ 0"/>
  </numFmts>
  <fonts count="30" x14ac:knownFonts="1">
    <font>
      <sz val="10"/>
      <color theme="1"/>
      <name val="Arial"/>
      <family val="2"/>
    </font>
    <font>
      <b/>
      <sz val="10"/>
      <color theme="1"/>
      <name val="Arial"/>
      <family val="2"/>
    </font>
    <font>
      <sz val="8"/>
      <name val="Arial"/>
      <family val="2"/>
    </font>
    <font>
      <sz val="8"/>
      <color theme="0"/>
      <name val="Arial"/>
      <family val="2"/>
    </font>
    <font>
      <b/>
      <sz val="8"/>
      <color theme="0"/>
      <name val="Arial"/>
      <family val="2"/>
    </font>
    <font>
      <sz val="8"/>
      <color theme="1"/>
      <name val="Arial"/>
      <family val="2"/>
    </font>
    <font>
      <b/>
      <sz val="8"/>
      <color theme="1"/>
      <name val="Arial"/>
      <family val="2"/>
    </font>
    <font>
      <sz val="10"/>
      <color theme="1"/>
      <name val="Arial"/>
      <family val="2"/>
    </font>
    <font>
      <sz val="8"/>
      <color rgb="FFEDEBE6"/>
      <name val="Arial"/>
      <family val="2"/>
    </font>
    <font>
      <b/>
      <sz val="8"/>
      <color theme="0" tint="-0.249977111117893"/>
      <name val="Arial"/>
      <family val="2"/>
    </font>
    <font>
      <sz val="8"/>
      <color theme="0" tint="-0.249977111117893"/>
      <name val="Arial"/>
      <family val="2"/>
    </font>
    <font>
      <vertAlign val="superscript"/>
      <sz val="8"/>
      <color theme="1"/>
      <name val="Arial"/>
      <family val="2"/>
    </font>
    <font>
      <sz val="8"/>
      <color rgb="FF41AC4C"/>
      <name val="Arial"/>
      <family val="2"/>
    </font>
    <font>
      <b/>
      <sz val="8"/>
      <color rgb="FF216B99"/>
      <name val="Arial"/>
      <family val="2"/>
    </font>
    <font>
      <b/>
      <sz val="8"/>
      <color rgb="FF41AC4C"/>
      <name val="Arial"/>
      <family val="2"/>
    </font>
    <font>
      <sz val="8"/>
      <color rgb="FFE42925"/>
      <name val="Arial"/>
      <family val="2"/>
    </font>
    <font>
      <sz val="8"/>
      <color theme="0" tint="-0.34998626667073579"/>
      <name val="Arial"/>
      <family val="2"/>
    </font>
    <font>
      <b/>
      <sz val="8"/>
      <name val="Arial"/>
      <family val="2"/>
    </font>
    <font>
      <b/>
      <sz val="8"/>
      <color rgb="FFFF0000"/>
      <name val="Arial"/>
      <family val="2"/>
    </font>
    <font>
      <b/>
      <sz val="8"/>
      <color theme="0"/>
      <name val="Calibri"/>
      <family val="2"/>
    </font>
    <font>
      <b/>
      <sz val="8"/>
      <color theme="1"/>
      <name val="Calibri"/>
      <family val="2"/>
    </font>
    <font>
      <sz val="8"/>
      <color theme="1"/>
      <name val="Calibri"/>
      <family val="2"/>
    </font>
    <font>
      <b/>
      <sz val="8"/>
      <color rgb="FFE42925"/>
      <name val="Arial"/>
      <family val="2"/>
    </font>
    <font>
      <b/>
      <sz val="12"/>
      <color theme="1"/>
      <name val="Arial"/>
      <family val="2"/>
    </font>
    <font>
      <b/>
      <sz val="16"/>
      <color theme="1"/>
      <name val="Arial"/>
      <family val="2"/>
    </font>
    <font>
      <b/>
      <sz val="13"/>
      <color theme="1"/>
      <name val="Arial"/>
      <family val="2"/>
    </font>
    <font>
      <vertAlign val="superscript"/>
      <sz val="10"/>
      <color theme="1"/>
      <name val="Arial"/>
      <family val="2"/>
    </font>
    <font>
      <b/>
      <sz val="18"/>
      <color theme="1"/>
      <name val="Arial"/>
      <family val="2"/>
    </font>
    <font>
      <sz val="18"/>
      <color theme="1"/>
      <name val="Arial"/>
      <family val="2"/>
    </font>
    <font>
      <b/>
      <sz val="10"/>
      <color rgb="FF000000"/>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rgb="FFEDEBE6"/>
        <bgColor indexed="64"/>
      </patternFill>
    </fill>
    <fill>
      <patternFill patternType="solid">
        <fgColor rgb="FF216B99"/>
        <bgColor indexed="64"/>
      </patternFill>
    </fill>
    <fill>
      <patternFill patternType="solid">
        <fgColor rgb="FF2B86C7"/>
        <bgColor indexed="64"/>
      </patternFill>
    </fill>
    <fill>
      <patternFill patternType="solid">
        <fgColor rgb="FFF8AC04"/>
        <bgColor indexed="64"/>
      </patternFill>
    </fill>
    <fill>
      <patternFill patternType="solid">
        <fgColor rgb="FF41AC4C"/>
        <bgColor indexed="64"/>
      </patternFill>
    </fill>
    <fill>
      <patternFill patternType="solid">
        <fgColor rgb="FFF8AE04"/>
        <bgColor indexed="64"/>
      </patternFill>
    </fill>
    <fill>
      <patternFill patternType="solid">
        <fgColor theme="0" tint="-0.14999847407452621"/>
        <bgColor indexed="64"/>
      </patternFill>
    </fill>
    <fill>
      <patternFill patternType="solid">
        <fgColor rgb="FF2FB6BC"/>
        <bgColor indexed="64"/>
      </patternFill>
    </fill>
  </fills>
  <borders count="4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auto="1"/>
      </top>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diagonal/>
    </border>
    <border>
      <left/>
      <right/>
      <top/>
      <bottom style="medium">
        <color auto="1"/>
      </bottom>
      <diagonal/>
    </border>
    <border>
      <left style="medium">
        <color auto="1"/>
      </left>
      <right/>
      <top/>
      <bottom style="medium">
        <color auto="1"/>
      </bottom>
      <diagonal/>
    </border>
    <border>
      <left style="thin">
        <color rgb="FF575756"/>
      </left>
      <right style="thin">
        <color rgb="FF575756"/>
      </right>
      <top/>
      <bottom/>
      <diagonal/>
    </border>
    <border>
      <left/>
      <right style="thin">
        <color rgb="FF575756"/>
      </right>
      <top/>
      <bottom/>
      <diagonal/>
    </border>
    <border>
      <left style="medium">
        <color rgb="FFE42925"/>
      </left>
      <right/>
      <top style="medium">
        <color rgb="FFE42925"/>
      </top>
      <bottom/>
      <diagonal/>
    </border>
    <border>
      <left/>
      <right/>
      <top style="medium">
        <color rgb="FFE42925"/>
      </top>
      <bottom/>
      <diagonal/>
    </border>
    <border>
      <left/>
      <right style="medium">
        <color rgb="FFE42925"/>
      </right>
      <top style="medium">
        <color rgb="FFE42925"/>
      </top>
      <bottom/>
      <diagonal/>
    </border>
    <border>
      <left style="medium">
        <color rgb="FFE42925"/>
      </left>
      <right/>
      <top/>
      <bottom/>
      <diagonal/>
    </border>
    <border>
      <left/>
      <right style="medium">
        <color rgb="FFE42925"/>
      </right>
      <top/>
      <bottom/>
      <diagonal/>
    </border>
    <border>
      <left style="medium">
        <color rgb="FFE42925"/>
      </left>
      <right/>
      <top/>
      <bottom style="medium">
        <color rgb="FFE42925"/>
      </bottom>
      <diagonal/>
    </border>
    <border>
      <left/>
      <right style="thin">
        <color rgb="FF575756"/>
      </right>
      <top/>
      <bottom style="medium">
        <color rgb="FFE42925"/>
      </bottom>
      <diagonal/>
    </border>
    <border>
      <left/>
      <right/>
      <top/>
      <bottom style="medium">
        <color rgb="FFE42925"/>
      </bottom>
      <diagonal/>
    </border>
    <border>
      <left/>
      <right style="medium">
        <color rgb="FFE42925"/>
      </right>
      <top/>
      <bottom style="medium">
        <color rgb="FFE42925"/>
      </bottom>
      <diagonal/>
    </border>
    <border>
      <left style="mediumDashed">
        <color rgb="FF216B99"/>
      </left>
      <right style="mediumDashed">
        <color rgb="FF216B99"/>
      </right>
      <top style="mediumDashed">
        <color rgb="FF216B99"/>
      </top>
      <bottom/>
      <diagonal/>
    </border>
    <border>
      <left style="mediumDashed">
        <color rgb="FF216B99"/>
      </left>
      <right style="mediumDashed">
        <color rgb="FF216B99"/>
      </right>
      <top/>
      <bottom/>
      <diagonal/>
    </border>
    <border>
      <left style="mediumDashed">
        <color rgb="FF216B99"/>
      </left>
      <right style="mediumDashed">
        <color rgb="FF216B99"/>
      </right>
      <top/>
      <bottom style="mediumDashed">
        <color rgb="FF216B99"/>
      </bottom>
      <diagonal/>
    </border>
    <border>
      <left style="dashed">
        <color rgb="FF216B99"/>
      </left>
      <right/>
      <top style="dashed">
        <color rgb="FF216B99"/>
      </top>
      <bottom/>
      <diagonal/>
    </border>
    <border>
      <left/>
      <right/>
      <top style="dashed">
        <color rgb="FF216B99"/>
      </top>
      <bottom/>
      <diagonal/>
    </border>
    <border>
      <left/>
      <right style="dashed">
        <color rgb="FF216B99"/>
      </right>
      <top style="dashed">
        <color rgb="FF216B99"/>
      </top>
      <bottom/>
      <diagonal/>
    </border>
    <border>
      <left style="dashed">
        <color rgb="FF216B99"/>
      </left>
      <right/>
      <top/>
      <bottom style="dashed">
        <color rgb="FF216B99"/>
      </bottom>
      <diagonal/>
    </border>
    <border>
      <left/>
      <right/>
      <top/>
      <bottom style="dashed">
        <color rgb="FF216B99"/>
      </bottom>
      <diagonal/>
    </border>
    <border>
      <left/>
      <right style="dashed">
        <color rgb="FF216B99"/>
      </right>
      <top/>
      <bottom style="dashed">
        <color rgb="FF216B99"/>
      </bottom>
      <diagonal/>
    </border>
    <border>
      <left style="dashed">
        <color rgb="FF41AC4C"/>
      </left>
      <right/>
      <top style="dashed">
        <color rgb="FF41AC4C"/>
      </top>
      <bottom/>
      <diagonal/>
    </border>
    <border>
      <left/>
      <right/>
      <top style="dashed">
        <color rgb="FF41AC4C"/>
      </top>
      <bottom/>
      <diagonal/>
    </border>
    <border>
      <left/>
      <right style="dashed">
        <color rgb="FF41AC4C"/>
      </right>
      <top style="dashed">
        <color rgb="FF41AC4C"/>
      </top>
      <bottom/>
      <diagonal/>
    </border>
    <border>
      <left style="dashed">
        <color rgb="FF41AC4C"/>
      </left>
      <right/>
      <top/>
      <bottom/>
      <diagonal/>
    </border>
    <border>
      <left/>
      <right style="dashed">
        <color rgb="FF41AC4C"/>
      </right>
      <top/>
      <bottom/>
      <diagonal/>
    </border>
    <border>
      <left style="dashed">
        <color rgb="FF41AC4C"/>
      </left>
      <right/>
      <top/>
      <bottom style="dashed">
        <color rgb="FF41AC4C"/>
      </bottom>
      <diagonal/>
    </border>
    <border>
      <left/>
      <right/>
      <top/>
      <bottom style="dashed">
        <color rgb="FF41AC4C"/>
      </bottom>
      <diagonal/>
    </border>
    <border>
      <left/>
      <right style="dashed">
        <color rgb="FF41AC4C"/>
      </right>
      <top/>
      <bottom style="dashed">
        <color rgb="FF41AC4C"/>
      </bottom>
      <diagonal/>
    </border>
  </borders>
  <cellStyleXfs count="4">
    <xf numFmtId="0" fontId="0" fillId="0" borderId="0"/>
    <xf numFmtId="0" fontId="2" fillId="6" borderId="0" applyNumberFormat="0" applyAlignment="0" applyProtection="0"/>
    <xf numFmtId="43" fontId="7" fillId="0" borderId="0" applyFont="0" applyFill="0" applyBorder="0" applyAlignment="0" applyProtection="0"/>
    <xf numFmtId="9" fontId="7" fillId="0" borderId="0" applyFont="0" applyFill="0" applyBorder="0" applyAlignment="0" applyProtection="0"/>
  </cellStyleXfs>
  <cellXfs count="217">
    <xf numFmtId="0" fontId="0" fillId="0" borderId="0" xfId="0"/>
    <xf numFmtId="0" fontId="0" fillId="2" borderId="0" xfId="0" applyFill="1"/>
    <xf numFmtId="0" fontId="1" fillId="2" borderId="0" xfId="0" applyFont="1" applyFill="1"/>
    <xf numFmtId="0" fontId="0" fillId="2" borderId="0" xfId="0" applyFill="1" applyAlignment="1">
      <alignment horizontal="left"/>
    </xf>
    <xf numFmtId="0" fontId="0" fillId="3" borderId="0" xfId="0" applyFill="1"/>
    <xf numFmtId="0" fontId="1" fillId="3" borderId="0" xfId="0" applyFont="1" applyFill="1"/>
    <xf numFmtId="0" fontId="0" fillId="3" borderId="4" xfId="0" applyFill="1" applyBorder="1" applyAlignment="1">
      <alignment horizontal="left"/>
    </xf>
    <xf numFmtId="164" fontId="0" fillId="3" borderId="5" xfId="0" applyNumberFormat="1" applyFill="1" applyBorder="1" applyAlignment="1">
      <alignment horizontal="left"/>
    </xf>
    <xf numFmtId="0" fontId="0" fillId="3" borderId="5" xfId="0" applyFill="1" applyBorder="1" applyAlignment="1">
      <alignment horizontal="left"/>
    </xf>
    <xf numFmtId="0" fontId="0" fillId="3" borderId="6" xfId="0" applyFill="1" applyBorder="1" applyAlignment="1">
      <alignment horizontal="left"/>
    </xf>
    <xf numFmtId="0" fontId="0" fillId="3" borderId="7" xfId="0" applyFill="1" applyBorder="1" applyAlignment="1">
      <alignment horizontal="left"/>
    </xf>
    <xf numFmtId="164" fontId="0" fillId="3" borderId="8" xfId="0" applyNumberFormat="1"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3" borderId="10" xfId="0" applyFill="1" applyBorder="1" applyAlignment="1">
      <alignment horizontal="left"/>
    </xf>
    <xf numFmtId="164" fontId="0" fillId="3" borderId="11" xfId="0" applyNumberFormat="1" applyFill="1" applyBorder="1" applyAlignment="1">
      <alignment horizontal="left"/>
    </xf>
    <xf numFmtId="0" fontId="0" fillId="3" borderId="11" xfId="0" applyFill="1" applyBorder="1" applyAlignment="1">
      <alignment horizontal="left"/>
    </xf>
    <xf numFmtId="0" fontId="0" fillId="3" borderId="12" xfId="0" applyFill="1" applyBorder="1" applyAlignment="1">
      <alignment horizontal="left"/>
    </xf>
    <xf numFmtId="0" fontId="4" fillId="4" borderId="0" xfId="0" applyFont="1" applyFill="1" applyBorder="1"/>
    <xf numFmtId="0" fontId="3" fillId="5" borderId="0" xfId="0" applyFont="1" applyFill="1" applyBorder="1"/>
    <xf numFmtId="0" fontId="4" fillId="4" borderId="0" xfId="0" applyFont="1" applyFill="1" applyBorder="1" applyAlignment="1">
      <alignment horizontal="right"/>
    </xf>
    <xf numFmtId="1" fontId="4" fillId="4" borderId="0" xfId="0" applyNumberFormat="1" applyFont="1" applyFill="1" applyBorder="1" applyAlignment="1">
      <alignment horizontal="right"/>
    </xf>
    <xf numFmtId="0" fontId="3" fillId="5" borderId="0" xfId="0" applyFont="1" applyFill="1" applyBorder="1" applyAlignment="1">
      <alignment horizontal="right"/>
    </xf>
    <xf numFmtId="0" fontId="5" fillId="7" borderId="0" xfId="0" applyFont="1" applyFill="1"/>
    <xf numFmtId="0" fontId="4" fillId="7" borderId="0" xfId="0" applyFont="1" applyFill="1"/>
    <xf numFmtId="0" fontId="5" fillId="3" borderId="0" xfId="0" applyFont="1" applyFill="1"/>
    <xf numFmtId="0" fontId="6" fillId="3" borderId="0" xfId="0" applyFont="1" applyFill="1"/>
    <xf numFmtId="0" fontId="5" fillId="3" borderId="0" xfId="0" applyFont="1" applyFill="1" applyAlignment="1">
      <alignment horizontal="left" indent="1"/>
    </xf>
    <xf numFmtId="0" fontId="5" fillId="3" borderId="13" xfId="0" applyFont="1" applyFill="1" applyBorder="1"/>
    <xf numFmtId="0" fontId="5" fillId="3" borderId="16" xfId="0" applyFont="1" applyFill="1" applyBorder="1"/>
    <xf numFmtId="0" fontId="5" fillId="3" borderId="0" xfId="0" applyFont="1" applyFill="1" applyBorder="1"/>
    <xf numFmtId="0" fontId="5" fillId="3" borderId="15" xfId="0" applyFont="1" applyFill="1" applyBorder="1"/>
    <xf numFmtId="0" fontId="5" fillId="3" borderId="17" xfId="0" applyFont="1" applyFill="1" applyBorder="1"/>
    <xf numFmtId="0" fontId="5" fillId="3" borderId="14" xfId="0" applyFont="1" applyFill="1" applyBorder="1"/>
    <xf numFmtId="0" fontId="5" fillId="3" borderId="18" xfId="0" applyFont="1" applyFill="1" applyBorder="1"/>
    <xf numFmtId="0" fontId="5" fillId="3" borderId="0" xfId="0" applyFont="1" applyFill="1" applyAlignment="1">
      <alignment horizontal="right"/>
    </xf>
    <xf numFmtId="0" fontId="5" fillId="3" borderId="19" xfId="0" applyFont="1" applyFill="1" applyBorder="1"/>
    <xf numFmtId="0" fontId="5" fillId="7" borderId="0" xfId="0" applyFont="1" applyFill="1" applyBorder="1"/>
    <xf numFmtId="0" fontId="5" fillId="3" borderId="0" xfId="0" applyFont="1" applyFill="1" applyAlignment="1">
      <alignment horizontal="left" indent="2"/>
    </xf>
    <xf numFmtId="43" fontId="5" fillId="3" borderId="19" xfId="0" applyNumberFormat="1" applyFont="1" applyFill="1" applyBorder="1"/>
    <xf numFmtId="165" fontId="5" fillId="3" borderId="19" xfId="0" applyNumberFormat="1" applyFont="1" applyFill="1" applyBorder="1"/>
    <xf numFmtId="9" fontId="5" fillId="3" borderId="19" xfId="3" applyFont="1" applyFill="1" applyBorder="1"/>
    <xf numFmtId="165" fontId="5" fillId="3" borderId="20" xfId="0" applyNumberFormat="1" applyFont="1" applyFill="1" applyBorder="1"/>
    <xf numFmtId="0" fontId="5" fillId="3" borderId="0" xfId="0" applyFont="1" applyFill="1" applyBorder="1" applyAlignment="1">
      <alignment horizontal="left" indent="1"/>
    </xf>
    <xf numFmtId="1" fontId="3" fillId="5" borderId="0" xfId="0" applyNumberFormat="1" applyFont="1" applyFill="1" applyBorder="1" applyAlignment="1">
      <alignment horizontal="right"/>
    </xf>
    <xf numFmtId="0" fontId="2" fillId="3" borderId="0" xfId="1" applyFill="1"/>
    <xf numFmtId="41" fontId="5" fillId="3" borderId="19" xfId="0" applyNumberFormat="1" applyFont="1" applyFill="1" applyBorder="1"/>
    <xf numFmtId="0" fontId="9" fillId="3" borderId="0" xfId="0" applyFont="1" applyFill="1"/>
    <xf numFmtId="3" fontId="10" fillId="3" borderId="0" xfId="0" applyNumberFormat="1" applyFont="1" applyFill="1"/>
    <xf numFmtId="0" fontId="10" fillId="3" borderId="0" xfId="0" applyFont="1" applyFill="1"/>
    <xf numFmtId="43" fontId="5" fillId="3" borderId="0" xfId="0" applyNumberFormat="1" applyFont="1" applyFill="1"/>
    <xf numFmtId="41" fontId="5" fillId="3" borderId="0" xfId="0" applyNumberFormat="1" applyFont="1" applyFill="1"/>
    <xf numFmtId="41" fontId="5" fillId="7" borderId="0" xfId="0" applyNumberFormat="1" applyFont="1" applyFill="1" applyBorder="1"/>
    <xf numFmtId="41" fontId="5" fillId="7" borderId="0" xfId="0" applyNumberFormat="1" applyFont="1" applyFill="1"/>
    <xf numFmtId="0" fontId="6" fillId="3" borderId="0" xfId="0" applyFont="1" applyFill="1" applyAlignment="1">
      <alignment horizontal="left" indent="1"/>
    </xf>
    <xf numFmtId="0" fontId="6" fillId="3" borderId="0" xfId="0" applyFont="1" applyFill="1" applyAlignment="1">
      <alignment horizontal="left"/>
    </xf>
    <xf numFmtId="0" fontId="5" fillId="3" borderId="0" xfId="0" applyFont="1" applyFill="1" applyAlignment="1">
      <alignment horizontal="left" indent="3"/>
    </xf>
    <xf numFmtId="0" fontId="6" fillId="3" borderId="19" xfId="0" applyFont="1" applyFill="1" applyBorder="1"/>
    <xf numFmtId="41" fontId="6" fillId="3" borderId="0" xfId="0" applyNumberFormat="1" applyFont="1" applyFill="1"/>
    <xf numFmtId="43" fontId="5" fillId="3" borderId="19" xfId="2" applyFont="1" applyFill="1" applyBorder="1"/>
    <xf numFmtId="165" fontId="5" fillId="3" borderId="19" xfId="2" applyNumberFormat="1" applyFont="1" applyFill="1" applyBorder="1"/>
    <xf numFmtId="9" fontId="5" fillId="3" borderId="0" xfId="0" applyNumberFormat="1" applyFont="1" applyFill="1"/>
    <xf numFmtId="165" fontId="5" fillId="3" borderId="0" xfId="2" applyNumberFormat="1" applyFont="1" applyFill="1"/>
    <xf numFmtId="165" fontId="5" fillId="3" borderId="0" xfId="0" applyNumberFormat="1" applyFont="1" applyFill="1"/>
    <xf numFmtId="43" fontId="5" fillId="3" borderId="0" xfId="2" applyNumberFormat="1" applyFont="1" applyFill="1"/>
    <xf numFmtId="168" fontId="5" fillId="3" borderId="0" xfId="0" applyNumberFormat="1" applyFont="1" applyFill="1"/>
    <xf numFmtId="43" fontId="5" fillId="3" borderId="19" xfId="2" applyNumberFormat="1" applyFont="1" applyFill="1" applyBorder="1"/>
    <xf numFmtId="169" fontId="5" fillId="3" borderId="19" xfId="2" applyNumberFormat="1" applyFont="1" applyFill="1" applyBorder="1"/>
    <xf numFmtId="165" fontId="6" fillId="3" borderId="0" xfId="2" applyNumberFormat="1" applyFont="1" applyFill="1"/>
    <xf numFmtId="169" fontId="5" fillId="3" borderId="0" xfId="0" applyNumberFormat="1" applyFont="1" applyFill="1"/>
    <xf numFmtId="0" fontId="12" fillId="3" borderId="0" xfId="0" applyFont="1" applyFill="1" applyAlignment="1"/>
    <xf numFmtId="165" fontId="6" fillId="3" borderId="0" xfId="0" applyNumberFormat="1" applyFont="1" applyFill="1"/>
    <xf numFmtId="0" fontId="12" fillId="3" borderId="19" xfId="0" applyFont="1" applyFill="1" applyBorder="1" applyAlignment="1">
      <alignment horizontal="left" indent="1"/>
    </xf>
    <xf numFmtId="9" fontId="5" fillId="3" borderId="19" xfId="0" applyNumberFormat="1" applyFont="1" applyFill="1" applyBorder="1"/>
    <xf numFmtId="0" fontId="8" fillId="3" borderId="0" xfId="0" applyFont="1" applyFill="1"/>
    <xf numFmtId="0" fontId="8" fillId="3" borderId="0" xfId="0" applyFont="1" applyFill="1" applyAlignment="1">
      <alignment horizontal="left" indent="1"/>
    </xf>
    <xf numFmtId="170" fontId="13" fillId="3" borderId="0" xfId="0" applyNumberFormat="1" applyFont="1" applyFill="1"/>
    <xf numFmtId="170" fontId="14" fillId="3" borderId="0" xfId="0" applyNumberFormat="1" applyFont="1" applyFill="1"/>
    <xf numFmtId="0" fontId="15" fillId="3" borderId="0" xfId="0" applyFont="1" applyFill="1"/>
    <xf numFmtId="41" fontId="2" fillId="3" borderId="19" xfId="1" applyNumberFormat="1" applyFill="1" applyBorder="1"/>
    <xf numFmtId="165" fontId="2" fillId="3" borderId="19" xfId="1" applyNumberFormat="1" applyFill="1" applyBorder="1"/>
    <xf numFmtId="0" fontId="16" fillId="3" borderId="0" xfId="0" applyFont="1" applyFill="1"/>
    <xf numFmtId="0" fontId="5" fillId="3" borderId="21" xfId="0" applyFont="1" applyFill="1" applyBorder="1"/>
    <xf numFmtId="0" fontId="5" fillId="3" borderId="22" xfId="0" applyFont="1" applyFill="1" applyBorder="1"/>
    <xf numFmtId="0" fontId="5" fillId="3" borderId="23" xfId="0" applyFont="1" applyFill="1" applyBorder="1"/>
    <xf numFmtId="0" fontId="5" fillId="3" borderId="24" xfId="0" applyFont="1" applyFill="1" applyBorder="1"/>
    <xf numFmtId="0" fontId="5" fillId="3" borderId="25" xfId="0" applyFont="1" applyFill="1" applyBorder="1"/>
    <xf numFmtId="3" fontId="8" fillId="3" borderId="24" xfId="0" applyNumberFormat="1" applyFont="1" applyFill="1" applyBorder="1"/>
    <xf numFmtId="3" fontId="8" fillId="3" borderId="26" xfId="0" applyNumberFormat="1" applyFont="1" applyFill="1" applyBorder="1"/>
    <xf numFmtId="165" fontId="5" fillId="3" borderId="27" xfId="0" applyNumberFormat="1" applyFont="1" applyFill="1" applyBorder="1"/>
    <xf numFmtId="0" fontId="5" fillId="3" borderId="28" xfId="0" applyFont="1" applyFill="1" applyBorder="1" applyAlignment="1">
      <alignment horizontal="left" indent="1"/>
    </xf>
    <xf numFmtId="0" fontId="5" fillId="3" borderId="28" xfId="0" applyFont="1" applyFill="1" applyBorder="1"/>
    <xf numFmtId="0" fontId="5" fillId="3" borderId="29" xfId="0" applyFont="1" applyFill="1" applyBorder="1"/>
    <xf numFmtId="165" fontId="2" fillId="3" borderId="19" xfId="2" applyNumberFormat="1" applyFont="1" applyFill="1" applyBorder="1"/>
    <xf numFmtId="0" fontId="5" fillId="3" borderId="0" xfId="0" applyFont="1" applyFill="1" applyAlignment="1">
      <alignment horizontal="left"/>
    </xf>
    <xf numFmtId="4" fontId="5" fillId="3" borderId="19" xfId="0" applyNumberFormat="1" applyFont="1" applyFill="1" applyBorder="1"/>
    <xf numFmtId="0" fontId="16" fillId="3" borderId="0" xfId="0" applyFont="1" applyFill="1" applyAlignment="1">
      <alignment horizontal="left" indent="3"/>
    </xf>
    <xf numFmtId="165" fontId="16" fillId="3" borderId="19" xfId="2" applyNumberFormat="1" applyFont="1" applyFill="1" applyBorder="1"/>
    <xf numFmtId="41" fontId="16" fillId="3" borderId="19" xfId="0" applyNumberFormat="1" applyFont="1" applyFill="1" applyBorder="1"/>
    <xf numFmtId="0" fontId="6" fillId="3" borderId="0" xfId="0" applyFont="1" applyFill="1" applyAlignment="1"/>
    <xf numFmtId="0" fontId="5" fillId="3" borderId="0" xfId="0" quotePrefix="1" applyFont="1" applyFill="1"/>
    <xf numFmtId="43" fontId="2" fillId="3" borderId="19" xfId="2" applyFont="1" applyFill="1" applyBorder="1"/>
    <xf numFmtId="0" fontId="6" fillId="9" borderId="0" xfId="0" applyFont="1" applyFill="1"/>
    <xf numFmtId="0" fontId="5" fillId="9" borderId="0" xfId="0" applyFont="1" applyFill="1"/>
    <xf numFmtId="0" fontId="5" fillId="9" borderId="19" xfId="0" applyFont="1" applyFill="1" applyBorder="1"/>
    <xf numFmtId="0" fontId="5" fillId="9" borderId="0" xfId="0" applyFont="1" applyFill="1" applyAlignment="1">
      <alignment horizontal="left" indent="1"/>
    </xf>
    <xf numFmtId="9" fontId="5" fillId="9" borderId="0" xfId="0" applyNumberFormat="1" applyFont="1" applyFill="1"/>
    <xf numFmtId="0" fontId="16" fillId="9" borderId="0" xfId="0" applyFont="1" applyFill="1" applyAlignment="1">
      <alignment horizontal="left" indent="2"/>
    </xf>
    <xf numFmtId="0" fontId="16" fillId="9" borderId="0" xfId="0" applyFont="1" applyFill="1"/>
    <xf numFmtId="165" fontId="5" fillId="9" borderId="0" xfId="2" applyNumberFormat="1" applyFont="1" applyFill="1"/>
    <xf numFmtId="43" fontId="5" fillId="9" borderId="19" xfId="2" applyNumberFormat="1" applyFont="1" applyFill="1" applyBorder="1"/>
    <xf numFmtId="43" fontId="5" fillId="9" borderId="0" xfId="2" applyNumberFormat="1" applyFont="1" applyFill="1"/>
    <xf numFmtId="0" fontId="5" fillId="9" borderId="0" xfId="0" applyFont="1" applyFill="1" applyAlignment="1">
      <alignment horizontal="left" indent="2"/>
    </xf>
    <xf numFmtId="165" fontId="5" fillId="9" borderId="0" xfId="0" applyNumberFormat="1" applyFont="1" applyFill="1"/>
    <xf numFmtId="165" fontId="5" fillId="9" borderId="19" xfId="2" applyNumberFormat="1" applyFont="1" applyFill="1" applyBorder="1"/>
    <xf numFmtId="43" fontId="5" fillId="9" borderId="19" xfId="0" applyNumberFormat="1" applyFont="1" applyFill="1" applyBorder="1"/>
    <xf numFmtId="43" fontId="5" fillId="9" borderId="0" xfId="0" applyNumberFormat="1" applyFont="1" applyFill="1"/>
    <xf numFmtId="43" fontId="5" fillId="9" borderId="0" xfId="2" applyFont="1" applyFill="1"/>
    <xf numFmtId="4" fontId="5" fillId="9" borderId="19" xfId="0" applyNumberFormat="1" applyFont="1" applyFill="1" applyBorder="1" applyAlignment="1">
      <alignment horizontal="center"/>
    </xf>
    <xf numFmtId="43" fontId="5" fillId="9" borderId="19" xfId="2" applyFont="1" applyFill="1" applyBorder="1"/>
    <xf numFmtId="41" fontId="5" fillId="9" borderId="19" xfId="0" applyNumberFormat="1" applyFont="1" applyFill="1" applyBorder="1"/>
    <xf numFmtId="167" fontId="5" fillId="9" borderId="19" xfId="0" applyNumberFormat="1" applyFont="1" applyFill="1" applyBorder="1"/>
    <xf numFmtId="41" fontId="5" fillId="9" borderId="19" xfId="0" applyNumberFormat="1" applyFont="1" applyFill="1" applyBorder="1" applyAlignment="1">
      <alignment horizontal="center"/>
    </xf>
    <xf numFmtId="165" fontId="2" fillId="3" borderId="19" xfId="2" applyNumberFormat="1" applyFont="1" applyFill="1" applyBorder="1" applyAlignment="1">
      <alignment horizontal="center"/>
    </xf>
    <xf numFmtId="171" fontId="5" fillId="3" borderId="0" xfId="2" applyNumberFormat="1" applyFont="1" applyFill="1"/>
    <xf numFmtId="170" fontId="18" fillId="3" borderId="0" xfId="0" applyNumberFormat="1" applyFont="1" applyFill="1"/>
    <xf numFmtId="0" fontId="6" fillId="3" borderId="30" xfId="0" applyFont="1" applyFill="1" applyBorder="1"/>
    <xf numFmtId="0" fontId="13" fillId="3" borderId="31" xfId="0" applyFont="1" applyFill="1" applyBorder="1"/>
    <xf numFmtId="0" fontId="14" fillId="3" borderId="31" xfId="0" applyFont="1" applyFill="1" applyBorder="1"/>
    <xf numFmtId="0" fontId="18" fillId="3" borderId="32" xfId="0" applyFont="1" applyFill="1" applyBorder="1"/>
    <xf numFmtId="165" fontId="5" fillId="9" borderId="19" xfId="2" applyNumberFormat="1" applyFont="1" applyFill="1" applyBorder="1" applyAlignment="1">
      <alignment horizontal="center"/>
    </xf>
    <xf numFmtId="0" fontId="6" fillId="3" borderId="0" xfId="0" applyFont="1" applyFill="1" applyAlignment="1">
      <alignment horizontal="left" indent="2"/>
    </xf>
    <xf numFmtId="0" fontId="19" fillId="4" borderId="0" xfId="0" applyFont="1" applyFill="1" applyBorder="1"/>
    <xf numFmtId="170" fontId="22" fillId="3" borderId="0" xfId="0" applyNumberFormat="1" applyFont="1" applyFill="1"/>
    <xf numFmtId="43" fontId="5" fillId="3" borderId="0" xfId="2" applyFont="1" applyFill="1"/>
    <xf numFmtId="0" fontId="21" fillId="3" borderId="0" xfId="0" applyFont="1" applyFill="1" applyAlignment="1">
      <alignment horizontal="left" indent="1"/>
    </xf>
    <xf numFmtId="0" fontId="0" fillId="2" borderId="0" xfId="0" applyFont="1" applyFill="1"/>
    <xf numFmtId="1" fontId="4" fillId="4" borderId="0" xfId="0" applyNumberFormat="1" applyFont="1" applyFill="1" applyBorder="1"/>
    <xf numFmtId="0" fontId="0" fillId="3" borderId="0" xfId="0" applyFill="1" applyAlignment="1">
      <alignment wrapText="1"/>
    </xf>
    <xf numFmtId="0" fontId="23" fillId="3" borderId="0" xfId="0" applyFont="1" applyFill="1"/>
    <xf numFmtId="0" fontId="24" fillId="3" borderId="0" xfId="0" applyFont="1" applyFill="1"/>
    <xf numFmtId="0" fontId="25" fillId="3" borderId="0" xfId="0" applyFont="1" applyFill="1"/>
    <xf numFmtId="0" fontId="1" fillId="3" borderId="8" xfId="0" applyFont="1" applyFill="1" applyBorder="1" applyAlignment="1">
      <alignment wrapText="1"/>
    </xf>
    <xf numFmtId="0" fontId="0" fillId="3" borderId="8" xfId="0" applyFill="1" applyBorder="1" applyAlignment="1">
      <alignment vertical="top" wrapText="1"/>
    </xf>
    <xf numFmtId="0" fontId="1" fillId="3" borderId="8" xfId="0" applyFont="1" applyFill="1" applyBorder="1" applyAlignment="1">
      <alignment vertical="top" wrapText="1"/>
    </xf>
    <xf numFmtId="0" fontId="0" fillId="3" borderId="0" xfId="0" applyFill="1" applyAlignment="1">
      <alignment horizontal="left" wrapText="1"/>
    </xf>
    <xf numFmtId="0" fontId="1" fillId="3" borderId="0" xfId="0" applyFont="1" applyFill="1" applyAlignment="1">
      <alignment horizontal="left" wrapText="1"/>
    </xf>
    <xf numFmtId="165" fontId="2" fillId="3" borderId="0" xfId="2" applyNumberFormat="1" applyFont="1" applyFill="1"/>
    <xf numFmtId="0" fontId="27" fillId="3" borderId="0" xfId="0" applyFont="1" applyFill="1"/>
    <xf numFmtId="0" fontId="28" fillId="3" borderId="0" xfId="0" applyFont="1" applyFill="1"/>
    <xf numFmtId="0" fontId="29" fillId="10" borderId="1" xfId="0" applyFont="1" applyFill="1" applyBorder="1" applyAlignment="1">
      <alignment horizontal="left" vertical="center" wrapText="1" readingOrder="1"/>
    </xf>
    <xf numFmtId="0" fontId="29" fillId="10" borderId="2" xfId="0" applyFont="1" applyFill="1" applyBorder="1" applyAlignment="1">
      <alignment horizontal="left" vertical="center" wrapText="1" readingOrder="1"/>
    </xf>
    <xf numFmtId="0" fontId="29" fillId="10" borderId="3" xfId="0" applyFont="1" applyFill="1" applyBorder="1" applyAlignment="1">
      <alignment horizontal="left" vertical="center" wrapText="1" readingOrder="1"/>
    </xf>
    <xf numFmtId="0" fontId="5" fillId="3" borderId="0" xfId="0" applyFont="1" applyFill="1" applyAlignment="1">
      <alignment wrapText="1"/>
    </xf>
    <xf numFmtId="165" fontId="5" fillId="3" borderId="0" xfId="2" applyNumberFormat="1" applyFont="1" applyFill="1" applyBorder="1"/>
    <xf numFmtId="0" fontId="6" fillId="3" borderId="33" xfId="0" applyFont="1" applyFill="1" applyBorder="1" applyAlignment="1">
      <alignment wrapText="1"/>
    </xf>
    <xf numFmtId="0" fontId="6" fillId="3" borderId="34" xfId="0" applyFont="1" applyFill="1" applyBorder="1" applyAlignment="1">
      <alignment wrapText="1"/>
    </xf>
    <xf numFmtId="0" fontId="6" fillId="3" borderId="35" xfId="0" applyFont="1" applyFill="1" applyBorder="1" applyAlignment="1">
      <alignment wrapText="1"/>
    </xf>
    <xf numFmtId="165" fontId="5" fillId="3" borderId="36" xfId="2" applyNumberFormat="1" applyFont="1" applyFill="1" applyBorder="1"/>
    <xf numFmtId="165" fontId="5" fillId="3" borderId="37" xfId="2" applyNumberFormat="1" applyFont="1" applyFill="1" applyBorder="1"/>
    <xf numFmtId="165" fontId="5" fillId="3" borderId="38" xfId="2" applyNumberFormat="1" applyFont="1" applyFill="1" applyBorder="1"/>
    <xf numFmtId="0" fontId="5" fillId="3" borderId="33" xfId="0" applyFont="1" applyFill="1" applyBorder="1"/>
    <xf numFmtId="0" fontId="6" fillId="3" borderId="34" xfId="0" applyFont="1" applyFill="1" applyBorder="1" applyAlignment="1">
      <alignment horizontal="right"/>
    </xf>
    <xf numFmtId="0" fontId="5" fillId="3" borderId="34" xfId="0" applyFont="1" applyFill="1" applyBorder="1" applyAlignment="1">
      <alignment horizontal="left" indent="2"/>
    </xf>
    <xf numFmtId="165" fontId="5" fillId="3" borderId="33" xfId="2" applyNumberFormat="1" applyFont="1" applyFill="1" applyBorder="1"/>
    <xf numFmtId="165" fontId="5" fillId="3" borderId="34" xfId="2" applyNumberFormat="1" applyFont="1" applyFill="1" applyBorder="1"/>
    <xf numFmtId="165" fontId="5" fillId="3" borderId="35" xfId="2" applyNumberFormat="1" applyFont="1" applyFill="1" applyBorder="1"/>
    <xf numFmtId="0" fontId="5" fillId="3" borderId="36" xfId="0" applyFont="1" applyFill="1" applyBorder="1"/>
    <xf numFmtId="0" fontId="6" fillId="3" borderId="37" xfId="0" applyFont="1" applyFill="1" applyBorder="1" applyAlignment="1">
      <alignment horizontal="right"/>
    </xf>
    <xf numFmtId="0" fontId="5" fillId="3" borderId="37" xfId="0" applyFont="1" applyFill="1" applyBorder="1" applyAlignment="1">
      <alignment horizontal="left" indent="2"/>
    </xf>
    <xf numFmtId="165" fontId="5" fillId="3" borderId="0" xfId="0" applyNumberFormat="1" applyFont="1" applyFill="1" applyBorder="1"/>
    <xf numFmtId="0" fontId="6" fillId="3" borderId="39" xfId="0" applyFont="1" applyFill="1" applyBorder="1"/>
    <xf numFmtId="0" fontId="5" fillId="3" borderId="40" xfId="0" applyFont="1" applyFill="1" applyBorder="1"/>
    <xf numFmtId="0" fontId="5" fillId="3" borderId="42" xfId="0" applyFont="1" applyFill="1" applyBorder="1"/>
    <xf numFmtId="165" fontId="5" fillId="3" borderId="43" xfId="2" applyNumberFormat="1" applyFont="1" applyFill="1" applyBorder="1"/>
    <xf numFmtId="0" fontId="5" fillId="3" borderId="44" xfId="0" applyFont="1" applyFill="1" applyBorder="1"/>
    <xf numFmtId="0" fontId="5" fillId="3" borderId="45" xfId="0" applyFont="1" applyFill="1" applyBorder="1"/>
    <xf numFmtId="165" fontId="5" fillId="3" borderId="46" xfId="2" applyNumberFormat="1" applyFont="1" applyFill="1" applyBorder="1"/>
    <xf numFmtId="165" fontId="6" fillId="3" borderId="41" xfId="0" applyNumberFormat="1" applyFont="1" applyFill="1" applyBorder="1"/>
    <xf numFmtId="165" fontId="5" fillId="3" borderId="40" xfId="2" applyNumberFormat="1" applyFont="1" applyFill="1" applyBorder="1"/>
    <xf numFmtId="0" fontId="0" fillId="2" borderId="8" xfId="0" applyFill="1" applyBorder="1" applyAlignment="1">
      <alignment vertical="top" wrapText="1"/>
    </xf>
    <xf numFmtId="0" fontId="2" fillId="6" borderId="0" xfId="1" applyProtection="1">
      <protection locked="0"/>
    </xf>
    <xf numFmtId="1" fontId="4" fillId="8" borderId="0" xfId="0" applyNumberFormat="1" applyFont="1" applyFill="1" applyBorder="1" applyAlignment="1" applyProtection="1">
      <alignment horizontal="right"/>
      <protection locked="0"/>
    </xf>
    <xf numFmtId="165" fontId="2" fillId="6" borderId="19" xfId="2" applyNumberFormat="1" applyFont="1" applyFill="1" applyBorder="1" applyProtection="1">
      <protection locked="0"/>
    </xf>
    <xf numFmtId="41" fontId="2" fillId="6" borderId="19" xfId="1" applyNumberFormat="1" applyBorder="1" applyProtection="1">
      <protection locked="0"/>
    </xf>
    <xf numFmtId="0" fontId="5" fillId="8" borderId="0" xfId="0" applyFont="1" applyFill="1" applyAlignment="1" applyProtection="1">
      <alignment horizontal="left" indent="1"/>
      <protection locked="0"/>
    </xf>
    <xf numFmtId="0" fontId="17" fillId="6" borderId="0" xfId="1" applyFont="1" applyProtection="1">
      <protection locked="0"/>
    </xf>
    <xf numFmtId="43" fontId="2" fillId="6" borderId="19" xfId="2" applyFont="1" applyFill="1" applyBorder="1" applyAlignment="1" applyProtection="1">
      <alignment horizontal="right"/>
      <protection locked="0"/>
    </xf>
    <xf numFmtId="9" fontId="2" fillId="6" borderId="19" xfId="3" applyFont="1" applyFill="1" applyBorder="1" applyAlignment="1" applyProtection="1">
      <alignment horizontal="right"/>
      <protection locked="0"/>
    </xf>
    <xf numFmtId="0" fontId="5" fillId="8" borderId="0" xfId="0" applyFont="1" applyFill="1" applyProtection="1">
      <protection locked="0"/>
    </xf>
    <xf numFmtId="9" fontId="5" fillId="8" borderId="19" xfId="3" applyFont="1" applyFill="1" applyBorder="1" applyProtection="1">
      <protection locked="0"/>
    </xf>
    <xf numFmtId="9" fontId="5" fillId="8" borderId="19" xfId="3" applyNumberFormat="1" applyFont="1" applyFill="1" applyBorder="1" applyProtection="1">
      <protection locked="0"/>
    </xf>
    <xf numFmtId="172" fontId="2" fillId="6" borderId="19" xfId="1" applyNumberFormat="1" applyBorder="1" applyProtection="1">
      <protection locked="0"/>
    </xf>
    <xf numFmtId="4" fontId="2" fillId="6" borderId="19" xfId="1" applyNumberFormat="1" applyBorder="1" applyProtection="1">
      <protection locked="0"/>
    </xf>
    <xf numFmtId="0" fontId="5" fillId="8" borderId="0" xfId="0" applyFont="1" applyFill="1" applyAlignment="1" applyProtection="1">
      <alignment horizontal="left" indent="2"/>
      <protection locked="0"/>
    </xf>
    <xf numFmtId="166" fontId="2" fillId="6" borderId="19" xfId="1" applyNumberFormat="1" applyBorder="1" applyProtection="1">
      <protection locked="0"/>
    </xf>
    <xf numFmtId="41" fontId="2" fillId="6" borderId="19" xfId="1" applyNumberFormat="1" applyBorder="1" applyAlignment="1" applyProtection="1">
      <alignment horizontal="left" indent="2"/>
      <protection locked="0"/>
    </xf>
    <xf numFmtId="167" fontId="2" fillId="6" borderId="19" xfId="1" applyNumberFormat="1" applyBorder="1" applyAlignment="1" applyProtection="1">
      <alignment horizontal="left" indent="2"/>
      <protection locked="0"/>
    </xf>
    <xf numFmtId="41" fontId="2" fillId="6" borderId="19" xfId="1" applyNumberFormat="1" applyBorder="1" applyAlignment="1" applyProtection="1">
      <alignment horizontal="left" indent="4"/>
      <protection locked="0"/>
    </xf>
    <xf numFmtId="167" fontId="2" fillId="6" borderId="19" xfId="1" applyNumberFormat="1" applyBorder="1" applyProtection="1">
      <protection locked="0"/>
    </xf>
    <xf numFmtId="9" fontId="2" fillId="6" borderId="0" xfId="3" applyFont="1" applyFill="1" applyProtection="1">
      <protection locked="0"/>
    </xf>
    <xf numFmtId="9" fontId="2" fillId="6" borderId="0" xfId="3" applyNumberFormat="1" applyFont="1" applyFill="1" applyProtection="1">
      <protection locked="0"/>
    </xf>
    <xf numFmtId="43" fontId="2" fillId="6" borderId="19" xfId="2" applyNumberFormat="1" applyFont="1" applyFill="1" applyBorder="1" applyProtection="1">
      <protection locked="0"/>
    </xf>
    <xf numFmtId="165" fontId="2" fillId="6" borderId="19" xfId="2" applyNumberFormat="1" applyFont="1" applyFill="1" applyBorder="1" applyAlignment="1" applyProtection="1">
      <alignment horizontal="left" indent="2"/>
      <protection locked="0"/>
    </xf>
    <xf numFmtId="9" fontId="2" fillId="6" borderId="19" xfId="3" applyFont="1" applyFill="1" applyBorder="1" applyProtection="1">
      <protection locked="0"/>
    </xf>
    <xf numFmtId="4" fontId="2" fillId="6" borderId="19" xfId="1" applyNumberFormat="1" applyBorder="1" applyAlignment="1" applyProtection="1">
      <alignment horizontal="center"/>
      <protection locked="0"/>
    </xf>
    <xf numFmtId="165" fontId="2" fillId="6" borderId="19" xfId="2" applyNumberFormat="1" applyFont="1" applyFill="1" applyBorder="1" applyAlignment="1" applyProtection="1">
      <alignment horizontal="center"/>
      <protection locked="0"/>
    </xf>
    <xf numFmtId="43" fontId="2" fillId="6" borderId="19" xfId="2" applyNumberFormat="1" applyFont="1" applyFill="1" applyBorder="1" applyAlignment="1" applyProtection="1">
      <alignment horizontal="left" indent="2"/>
      <protection locked="0"/>
    </xf>
    <xf numFmtId="43" fontId="2" fillId="6" borderId="19" xfId="2" applyFont="1" applyFill="1" applyBorder="1" applyProtection="1">
      <protection locked="0"/>
    </xf>
    <xf numFmtId="165" fontId="2" fillId="6" borderId="19" xfId="2" applyNumberFormat="1" applyFont="1" applyFill="1" applyBorder="1" applyAlignment="1" applyProtection="1">
      <alignment horizontal="right" indent="2"/>
      <protection locked="0"/>
    </xf>
    <xf numFmtId="165" fontId="2" fillId="6" borderId="19" xfId="2" applyNumberFormat="1" applyFont="1" applyFill="1" applyBorder="1" applyAlignment="1" applyProtection="1">
      <alignment horizontal="right"/>
      <protection locked="0"/>
    </xf>
    <xf numFmtId="0" fontId="0" fillId="3" borderId="0" xfId="0" applyFill="1" applyAlignment="1">
      <alignment horizontal="left" vertical="top" wrapText="1"/>
    </xf>
    <xf numFmtId="0" fontId="0" fillId="3" borderId="0" xfId="0" applyFill="1" applyAlignment="1">
      <alignment horizontal="left" wrapText="1"/>
    </xf>
    <xf numFmtId="0" fontId="0" fillId="2" borderId="0" xfId="0" applyFill="1" applyAlignment="1">
      <alignment horizontal="left" wrapText="1"/>
    </xf>
    <xf numFmtId="0" fontId="1" fillId="3" borderId="0" xfId="0" applyFont="1" applyFill="1" applyAlignment="1">
      <alignment horizontal="left" wrapText="1"/>
    </xf>
    <xf numFmtId="0" fontId="0" fillId="3" borderId="0" xfId="0" applyFill="1" applyAlignment="1">
      <alignment horizontal="left"/>
    </xf>
    <xf numFmtId="0" fontId="6" fillId="3" borderId="0" xfId="0" applyFont="1" applyFill="1" applyAlignment="1">
      <alignment horizontal="center"/>
    </xf>
  </cellXfs>
  <cellStyles count="4">
    <cellStyle name="Comma" xfId="2" builtinId="3"/>
    <cellStyle name="Input" xfId="1" builtinId="20" customBuiltin="1"/>
    <cellStyle name="Normal" xfId="0" builtinId="0"/>
    <cellStyle name="Percent" xfId="3" builtinId="5"/>
  </cellStyles>
  <dxfs count="31">
    <dxf>
      <font>
        <b/>
        <i val="0"/>
        <color theme="0"/>
      </font>
      <fill>
        <patternFill>
          <bgColor rgb="FFE42925"/>
        </patternFill>
      </fill>
    </dxf>
    <dxf>
      <font>
        <b/>
        <i val="0"/>
        <color theme="0"/>
      </font>
      <fill>
        <patternFill>
          <bgColor rgb="FFE42925"/>
        </patternFill>
      </fill>
    </dxf>
    <dxf>
      <font>
        <b/>
        <i val="0"/>
        <color theme="0"/>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color rgb="FF41AC4C"/>
      </font>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b/>
        <i val="0"/>
        <color theme="0"/>
      </font>
      <fill>
        <patternFill>
          <bgColor rgb="FFE42925"/>
        </patternFill>
      </fill>
    </dxf>
    <dxf>
      <font>
        <b/>
        <i val="0"/>
        <color theme="0"/>
      </font>
      <fill>
        <patternFill>
          <bgColor rgb="FFE42925"/>
        </patternFill>
      </fill>
    </dxf>
    <dxf>
      <font>
        <b/>
        <i val="0"/>
        <color theme="0"/>
      </font>
      <fill>
        <patternFill>
          <bgColor rgb="FFE42925"/>
        </patternFill>
      </fill>
    </dxf>
  </dxfs>
  <tableStyles count="0" defaultTableStyle="TableStyleMedium2" defaultPivotStyle="PivotStyleLight16"/>
  <colors>
    <mruColors>
      <color rgb="FF41AC4C"/>
      <color rgb="FF216B99"/>
      <color rgb="FFF8AE04"/>
      <color rgb="FFE42925"/>
      <color rgb="FFEDEBE6"/>
      <color rgb="FF575756"/>
      <color rgb="FFF8AC04"/>
      <color rgb="FF2B86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'Salida de datos'!$B$131</c:f>
              <c:strCache>
                <c:ptCount val="1"/>
                <c:pt idx="0">
                  <c:v>Presupuestos para salarios</c:v>
                </c:pt>
              </c:strCache>
            </c:strRef>
          </c:tx>
          <c:spPr>
            <a:solidFill>
              <a:schemeClr val="accent1"/>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datos'!$F$131:$AJ$131</c:f>
              <c:numCache>
                <c:formatCode>_-* #,##0_-;\-* #,##0_-;_-*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E45A-4D31-84C4-79D6D579B583}"/>
            </c:ext>
          </c:extLst>
        </c:ser>
        <c:ser>
          <c:idx val="1"/>
          <c:order val="1"/>
          <c:tx>
            <c:strRef>
              <c:f>'Salida de datos'!$B$130</c:f>
              <c:strCache>
                <c:ptCount val="1"/>
                <c:pt idx="0">
                  <c:v>Costos fijos</c:v>
                </c:pt>
              </c:strCache>
            </c:strRef>
          </c:tx>
          <c:spPr>
            <a:solidFill>
              <a:schemeClr val="accent2"/>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datos'!$F$130:$AJ$130</c:f>
              <c:numCache>
                <c:formatCode>_-* #,##0_-;\-* #,##0_-;_-*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1-E45A-4D31-84C4-79D6D579B583}"/>
            </c:ext>
          </c:extLst>
        </c:ser>
        <c:ser>
          <c:idx val="2"/>
          <c:order val="2"/>
          <c:tx>
            <c:strRef>
              <c:f>'Salida de datos'!$B$129</c:f>
              <c:strCache>
                <c:ptCount val="1"/>
                <c:pt idx="0">
                  <c:v>Costos variables (transporte)</c:v>
                </c:pt>
              </c:strCache>
            </c:strRef>
          </c:tx>
          <c:spPr>
            <a:solidFill>
              <a:schemeClr val="accent3"/>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datos'!$F$129:$AJ$129</c:f>
              <c:numCache>
                <c:formatCode>_-* #,##0_-;\-* #,##0_-;_-*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2-E45A-4D31-84C4-79D6D579B583}"/>
            </c:ext>
          </c:extLst>
        </c:ser>
        <c:ser>
          <c:idx val="3"/>
          <c:order val="3"/>
          <c:tx>
            <c:strRef>
              <c:f>'Salida de datos'!$B$128</c:f>
              <c:strCache>
                <c:ptCount val="1"/>
                <c:pt idx="0">
                  <c:v>Margen (0%)</c:v>
                </c:pt>
              </c:strCache>
            </c:strRef>
          </c:tx>
          <c:spPr>
            <a:solidFill>
              <a:schemeClr val="accent4"/>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datos'!$F$128:$AJ$128</c:f>
              <c:numCache>
                <c:formatCode>_-* #,##0_-;\-* #,##0_-;_-*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BD5A-4CEC-8183-6F81EF0B2AF1}"/>
            </c:ext>
          </c:extLst>
        </c:ser>
        <c:dLbls>
          <c:showLegendKey val="0"/>
          <c:showVal val="0"/>
          <c:showCatName val="0"/>
          <c:showSerName val="0"/>
          <c:showPercent val="0"/>
          <c:showBubbleSize val="0"/>
        </c:dLbls>
        <c:gapWidth val="55"/>
        <c:overlap val="100"/>
        <c:axId val="489770624"/>
        <c:axId val="489770952"/>
      </c:barChart>
      <c:catAx>
        <c:axId val="489770624"/>
        <c:scaling>
          <c:orientation val="minMax"/>
        </c:scaling>
        <c:delete val="0"/>
        <c:axPos val="b"/>
        <c:numFmt formatCode="0" sourceLinked="1"/>
        <c:majorTickMark val="out"/>
        <c:minorTickMark val="none"/>
        <c:tickLblPos val="nextTo"/>
        <c:spPr>
          <a:noFill/>
          <a:ln w="9525" cap="flat" cmpd="sng" algn="ctr">
            <a:solidFill>
              <a:srgbClr val="575756"/>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770952"/>
        <c:crosses val="autoZero"/>
        <c:auto val="1"/>
        <c:lblAlgn val="ctr"/>
        <c:lblOffset val="100"/>
        <c:noMultiLvlLbl val="0"/>
      </c:catAx>
      <c:valAx>
        <c:axId val="48977095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Millónes de COP</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770624"/>
        <c:crosses val="autoZero"/>
        <c:crossBetween val="between"/>
        <c:dispUnits>
          <c:builtInUnit val="million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'Salida de datos'!$B$125</c:f>
              <c:strCache>
                <c:ptCount val="1"/>
                <c:pt idx="0">
                  <c:v>Horas de trabajo necesario</c:v>
                </c:pt>
              </c:strCache>
            </c:strRef>
          </c:tx>
          <c:spPr>
            <a:solidFill>
              <a:schemeClr val="accent1"/>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datos'!$F$125:$AJ$125</c:f>
              <c:numCache>
                <c:formatCode>_-* #,##0_-;\-* #,##0_-;_-*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EC4D-4171-8242-AB3650484FD2}"/>
            </c:ext>
          </c:extLst>
        </c:ser>
        <c:dLbls>
          <c:showLegendKey val="0"/>
          <c:showVal val="0"/>
          <c:showCatName val="0"/>
          <c:showSerName val="0"/>
          <c:showPercent val="0"/>
          <c:showBubbleSize val="0"/>
        </c:dLbls>
        <c:gapWidth val="55"/>
        <c:axId val="489770624"/>
        <c:axId val="489770952"/>
      </c:barChart>
      <c:lineChart>
        <c:grouping val="standard"/>
        <c:varyColors val="0"/>
        <c:ser>
          <c:idx val="1"/>
          <c:order val="1"/>
          <c:tx>
            <c:strRef>
              <c:f>'Salida de datos'!$B$133</c:f>
              <c:strCache>
                <c:ptCount val="1"/>
                <c:pt idx="0">
                  <c:v>Salario por hora máximo de trabajadores</c:v>
                </c:pt>
              </c:strCache>
            </c:strRef>
          </c:tx>
          <c:spPr>
            <a:ln w="28575" cap="rnd">
              <a:solidFill>
                <a:schemeClr val="accent2"/>
              </a:solidFill>
              <a:round/>
            </a:ln>
            <a:effectLst/>
          </c:spPr>
          <c:marker>
            <c:symbol val="none"/>
          </c:marker>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datos'!$F$133:$AJ$133</c:f>
              <c:numCache>
                <c:formatCode>_-* #,##0_-;\-* #,##0_-;_-*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1-EC4D-4171-8242-AB3650484FD2}"/>
            </c:ext>
          </c:extLst>
        </c:ser>
        <c:ser>
          <c:idx val="2"/>
          <c:order val="2"/>
          <c:tx>
            <c:strRef>
              <c:f>'Salida de datos'!$B$134</c:f>
              <c:strCache>
                <c:ptCount val="1"/>
                <c:pt idx="0">
                  <c:v>Salario mínimo por hora (2016)</c:v>
                </c:pt>
              </c:strCache>
            </c:strRef>
          </c:tx>
          <c:spPr>
            <a:ln w="28575" cap="rnd">
              <a:solidFill>
                <a:schemeClr val="accent3"/>
              </a:solidFill>
              <a:round/>
            </a:ln>
            <a:effectLst/>
          </c:spPr>
          <c:marker>
            <c:symbol val="none"/>
          </c:marker>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datos'!$F$134:$AJ$134</c:f>
              <c:numCache>
                <c:formatCode>_-* #,##0_-;\-* #,##0_-;_-*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0-8DB2-4967-8A13-901252FB1139}"/>
            </c:ext>
          </c:extLst>
        </c:ser>
        <c:dLbls>
          <c:showLegendKey val="0"/>
          <c:showVal val="0"/>
          <c:showCatName val="0"/>
          <c:showSerName val="0"/>
          <c:showPercent val="0"/>
          <c:showBubbleSize val="0"/>
        </c:dLbls>
        <c:marker val="1"/>
        <c:smooth val="0"/>
        <c:axId val="499965448"/>
        <c:axId val="499018576"/>
      </c:lineChart>
      <c:catAx>
        <c:axId val="489770624"/>
        <c:scaling>
          <c:orientation val="minMax"/>
        </c:scaling>
        <c:delete val="0"/>
        <c:axPos val="b"/>
        <c:numFmt formatCode="0" sourceLinked="1"/>
        <c:majorTickMark val="out"/>
        <c:minorTickMark val="none"/>
        <c:tickLblPos val="nextTo"/>
        <c:spPr>
          <a:noFill/>
          <a:ln w="9525" cap="flat" cmpd="sng" algn="ctr">
            <a:solidFill>
              <a:srgbClr val="575756"/>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770952"/>
        <c:crosses val="autoZero"/>
        <c:auto val="1"/>
        <c:lblAlgn val="ctr"/>
        <c:lblOffset val="100"/>
        <c:noMultiLvlLbl val="0"/>
      </c:catAx>
      <c:valAx>
        <c:axId val="489770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Horas de trabajo necesarias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770624"/>
        <c:crosses val="autoZero"/>
        <c:crossBetween val="between"/>
      </c:valAx>
      <c:valAx>
        <c:axId val="49901857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Salario por</a:t>
                </a:r>
                <a:r>
                  <a:rPr lang="en-GB" b="1" baseline="0"/>
                  <a:t> hora</a:t>
                </a:r>
                <a:endParaRPr lang="en-GB"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9965448"/>
        <c:crosses val="max"/>
        <c:crossBetween val="between"/>
      </c:valAx>
      <c:catAx>
        <c:axId val="499965448"/>
        <c:scaling>
          <c:orientation val="minMax"/>
        </c:scaling>
        <c:delete val="1"/>
        <c:axPos val="b"/>
        <c:numFmt formatCode="0" sourceLinked="1"/>
        <c:majorTickMark val="out"/>
        <c:minorTickMark val="none"/>
        <c:tickLblPos val="nextTo"/>
        <c:crossAx val="4990185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Costos operacionales anuales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'Salida de datos'!$B$203</c:f>
              <c:strCache>
                <c:ptCount val="1"/>
                <c:pt idx="0">
                  <c:v>Costos operacionales anual</c:v>
                </c:pt>
              </c:strCache>
            </c:strRef>
          </c:tx>
          <c:spPr>
            <a:solidFill>
              <a:schemeClr val="accent1"/>
            </a:solidFill>
            <a:ln>
              <a:noFill/>
            </a:ln>
            <a:effectLst/>
          </c:spPr>
          <c:invertIfNegative val="0"/>
          <c:cat>
            <c:strRef>
              <c:f>[0]!Recycling_Opex_X</c:f>
              <c:strCache>
                <c:ptCount val="7"/>
                <c:pt idx="0">
                  <c:v>Gastos de empleo</c:v>
                </c:pt>
                <c:pt idx="1">
                  <c:v>Gastos de transporte al comprador</c:v>
                </c:pt>
                <c:pt idx="2">
                  <c:v>Camión - consumo por la recolección de materiales reciclables</c:v>
                </c:pt>
                <c:pt idx="3">
                  <c:v>Motocargas - consumo por la recolección de materiales reciclables</c:v>
                </c:pt>
                <c:pt idx="4">
                  <c:v>Personal de recolección de materiales reciclables</c:v>
                </c:pt>
                <c:pt idx="5">
                  <c:v>Costo 1</c:v>
                </c:pt>
                <c:pt idx="6">
                  <c:v>Costo 2</c:v>
                </c:pt>
              </c:strCache>
            </c:strRef>
          </c:cat>
          <c:val>
            <c:numRef>
              <c:f>[0]!Recycling_Opex_Y</c:f>
              <c:numCache>
                <c:formatCode>_-* #,##0_-;\-* #,##0_-;_-*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7658-4BD9-9F8A-569627DD6974}"/>
            </c:ext>
          </c:extLst>
        </c:ser>
        <c:dLbls>
          <c:showLegendKey val="0"/>
          <c:showVal val="0"/>
          <c:showCatName val="0"/>
          <c:showSerName val="0"/>
          <c:showPercent val="0"/>
          <c:showBubbleSize val="0"/>
        </c:dLbls>
        <c:gapWidth val="219"/>
        <c:overlap val="-27"/>
        <c:axId val="458086328"/>
        <c:axId val="458086000"/>
      </c:barChart>
      <c:catAx>
        <c:axId val="458086328"/>
        <c:scaling>
          <c:orientation val="minMax"/>
        </c:scaling>
        <c:delete val="0"/>
        <c:axPos val="b"/>
        <c:numFmt formatCode="General" sourceLinked="1"/>
        <c:majorTickMark val="none"/>
        <c:minorTickMark val="none"/>
        <c:tickLblPos val="nextTo"/>
        <c:spPr>
          <a:noFill/>
          <a:ln w="9525" cap="flat" cmpd="sng" algn="ctr">
            <a:solidFill>
              <a:srgbClr val="575756"/>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000"/>
        <c:crosses val="autoZero"/>
        <c:auto val="1"/>
        <c:lblAlgn val="ctr"/>
        <c:lblOffset val="100"/>
        <c:noMultiLvlLbl val="0"/>
      </c:catAx>
      <c:valAx>
        <c:axId val="458086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Millónes de COP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328"/>
        <c:crosses val="autoZero"/>
        <c:crossBetween val="between"/>
        <c:dispUnits>
          <c:builtInUnit val="millions"/>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Inversión de capital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'Salida de datos'!$B$203</c:f>
              <c:strCache>
                <c:ptCount val="1"/>
                <c:pt idx="0">
                  <c:v>Costos operacionales anual</c:v>
                </c:pt>
              </c:strCache>
            </c:strRef>
          </c:tx>
          <c:spPr>
            <a:solidFill>
              <a:schemeClr val="accent1"/>
            </a:solidFill>
            <a:ln>
              <a:noFill/>
            </a:ln>
            <a:effectLst/>
          </c:spPr>
          <c:invertIfNegative val="0"/>
          <c:cat>
            <c:strRef>
              <c:f>[0]!Recycling_Capex_X</c:f>
              <c:strCache>
                <c:ptCount val="2"/>
                <c:pt idx="0">
                  <c:v>Inversión 1</c:v>
                </c:pt>
                <c:pt idx="1">
                  <c:v>Inversión 2</c:v>
                </c:pt>
              </c:strCache>
            </c:strRef>
          </c:cat>
          <c:val>
            <c:numRef>
              <c:f>[0]!Recycling_Capex_Y</c:f>
              <c:numCache>
                <c:formatCode>_-* #,##0_-;\-* #,##0_-;_-* "-"??_-;_-@_-</c:formatCode>
                <c:ptCount val="2"/>
                <c:pt idx="0">
                  <c:v>0</c:v>
                </c:pt>
                <c:pt idx="1">
                  <c:v>0</c:v>
                </c:pt>
              </c:numCache>
            </c:numRef>
          </c:val>
          <c:extLst>
            <c:ext xmlns:c16="http://schemas.microsoft.com/office/drawing/2014/chart" uri="{C3380CC4-5D6E-409C-BE32-E72D297353CC}">
              <c16:uniqueId val="{00000000-A727-4D8C-9C1D-E60ECA6A7C3C}"/>
            </c:ext>
          </c:extLst>
        </c:ser>
        <c:dLbls>
          <c:showLegendKey val="0"/>
          <c:showVal val="0"/>
          <c:showCatName val="0"/>
          <c:showSerName val="0"/>
          <c:showPercent val="0"/>
          <c:showBubbleSize val="0"/>
        </c:dLbls>
        <c:gapWidth val="219"/>
        <c:overlap val="-27"/>
        <c:axId val="458086328"/>
        <c:axId val="458086000"/>
      </c:barChart>
      <c:catAx>
        <c:axId val="458086328"/>
        <c:scaling>
          <c:orientation val="minMax"/>
        </c:scaling>
        <c:delete val="0"/>
        <c:axPos val="b"/>
        <c:numFmt formatCode="General" sourceLinked="1"/>
        <c:majorTickMark val="none"/>
        <c:minorTickMark val="none"/>
        <c:tickLblPos val="nextTo"/>
        <c:spPr>
          <a:noFill/>
          <a:ln w="9525" cap="flat" cmpd="sng" algn="ctr">
            <a:solidFill>
              <a:srgbClr val="575756"/>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000"/>
        <c:crosses val="autoZero"/>
        <c:auto val="1"/>
        <c:lblAlgn val="ctr"/>
        <c:lblOffset val="100"/>
        <c:noMultiLvlLbl val="0"/>
      </c:catAx>
      <c:valAx>
        <c:axId val="458086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Millónes de COP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0"/>
        <c:majorTickMark val="out"/>
        <c:minorTickMark val="out"/>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328"/>
        <c:crosses val="autoZero"/>
        <c:crossBetween val="between"/>
        <c:dispUnits>
          <c:builtInUnit val="millions"/>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Costos operacionales anuales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'Salida de datos'!$B$277</c:f>
              <c:strCache>
                <c:ptCount val="1"/>
                <c:pt idx="0">
                  <c:v>Costos operacionales anual</c:v>
                </c:pt>
              </c:strCache>
            </c:strRef>
          </c:tx>
          <c:spPr>
            <a:solidFill>
              <a:schemeClr val="accent1"/>
            </a:solidFill>
            <a:ln>
              <a:noFill/>
            </a:ln>
            <a:effectLst/>
          </c:spPr>
          <c:invertIfNegative val="0"/>
          <c:cat>
            <c:strRef>
              <c:f>[0]!Composting_Opex_X</c:f>
              <c:strCache>
                <c:ptCount val="4"/>
                <c:pt idx="0">
                  <c:v>Gastos de empleo</c:v>
                </c:pt>
                <c:pt idx="1">
                  <c:v>Gastos de transporte al comprador</c:v>
                </c:pt>
                <c:pt idx="2">
                  <c:v>Costo 1</c:v>
                </c:pt>
                <c:pt idx="3">
                  <c:v>Costo 2</c:v>
                </c:pt>
              </c:strCache>
            </c:strRef>
          </c:cat>
          <c:val>
            <c:numRef>
              <c:f>[0]!Composting_Opex_Y</c:f>
              <c:numCache>
                <c:formatCode>_-* #,##0_-;\-* #,##0_-;_-* "-"??_-;_-@_-</c:formatCode>
                <c:ptCount val="4"/>
                <c:pt idx="0">
                  <c:v>0</c:v>
                </c:pt>
                <c:pt idx="1">
                  <c:v>0</c:v>
                </c:pt>
                <c:pt idx="2">
                  <c:v>0</c:v>
                </c:pt>
                <c:pt idx="3">
                  <c:v>0</c:v>
                </c:pt>
              </c:numCache>
            </c:numRef>
          </c:val>
          <c:extLst>
            <c:ext xmlns:c16="http://schemas.microsoft.com/office/drawing/2014/chart" uri="{C3380CC4-5D6E-409C-BE32-E72D297353CC}">
              <c16:uniqueId val="{00000000-0D5A-49E2-98D6-D40DA5CB0887}"/>
            </c:ext>
          </c:extLst>
        </c:ser>
        <c:dLbls>
          <c:showLegendKey val="0"/>
          <c:showVal val="0"/>
          <c:showCatName val="0"/>
          <c:showSerName val="0"/>
          <c:showPercent val="0"/>
          <c:showBubbleSize val="0"/>
        </c:dLbls>
        <c:gapWidth val="219"/>
        <c:overlap val="-27"/>
        <c:axId val="458086328"/>
        <c:axId val="458086000"/>
      </c:barChart>
      <c:catAx>
        <c:axId val="458086328"/>
        <c:scaling>
          <c:orientation val="minMax"/>
        </c:scaling>
        <c:delete val="0"/>
        <c:axPos val="b"/>
        <c:numFmt formatCode="General" sourceLinked="1"/>
        <c:majorTickMark val="none"/>
        <c:minorTickMark val="none"/>
        <c:tickLblPos val="nextTo"/>
        <c:spPr>
          <a:noFill/>
          <a:ln w="9525" cap="flat" cmpd="sng" algn="ctr">
            <a:solidFill>
              <a:srgbClr val="575756"/>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000"/>
        <c:crosses val="autoZero"/>
        <c:auto val="1"/>
        <c:lblAlgn val="ctr"/>
        <c:lblOffset val="100"/>
        <c:noMultiLvlLbl val="0"/>
      </c:catAx>
      <c:valAx>
        <c:axId val="458086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Millónes de COP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328"/>
        <c:crosses val="autoZero"/>
        <c:crossBetween val="between"/>
        <c:dispUnits>
          <c:builtInUnit val="millions"/>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Inversión de capital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'Salida de datos'!$B$294</c:f>
              <c:strCache>
                <c:ptCount val="1"/>
                <c:pt idx="0">
                  <c:v>Inversión de capital necesario</c:v>
                </c:pt>
              </c:strCache>
            </c:strRef>
          </c:tx>
          <c:spPr>
            <a:solidFill>
              <a:schemeClr val="accent1"/>
            </a:solidFill>
            <a:ln>
              <a:noFill/>
            </a:ln>
            <a:effectLst/>
          </c:spPr>
          <c:invertIfNegative val="0"/>
          <c:cat>
            <c:strRef>
              <c:f>[0]!Composting_Capex_X</c:f>
              <c:strCache>
                <c:ptCount val="2"/>
                <c:pt idx="0">
                  <c:v>Inversión 1</c:v>
                </c:pt>
                <c:pt idx="1">
                  <c:v>Inversión 2</c:v>
                </c:pt>
              </c:strCache>
            </c:strRef>
          </c:cat>
          <c:val>
            <c:numRef>
              <c:f>[0]!Composting_Capex_Y</c:f>
              <c:numCache>
                <c:formatCode>_-* #,##0_-;\-* #,##0_-;_-* "-"??_-;_-@_-</c:formatCode>
                <c:ptCount val="2"/>
                <c:pt idx="0">
                  <c:v>0</c:v>
                </c:pt>
                <c:pt idx="1">
                  <c:v>0</c:v>
                </c:pt>
              </c:numCache>
            </c:numRef>
          </c:val>
          <c:extLst>
            <c:ext xmlns:c16="http://schemas.microsoft.com/office/drawing/2014/chart" uri="{C3380CC4-5D6E-409C-BE32-E72D297353CC}">
              <c16:uniqueId val="{00000000-21EB-4C38-9471-FA2E0B2B5FE3}"/>
            </c:ext>
          </c:extLst>
        </c:ser>
        <c:dLbls>
          <c:showLegendKey val="0"/>
          <c:showVal val="0"/>
          <c:showCatName val="0"/>
          <c:showSerName val="0"/>
          <c:showPercent val="0"/>
          <c:showBubbleSize val="0"/>
        </c:dLbls>
        <c:gapWidth val="219"/>
        <c:overlap val="-27"/>
        <c:axId val="458086328"/>
        <c:axId val="458086000"/>
      </c:barChart>
      <c:catAx>
        <c:axId val="458086328"/>
        <c:scaling>
          <c:orientation val="minMax"/>
        </c:scaling>
        <c:delete val="0"/>
        <c:axPos val="b"/>
        <c:numFmt formatCode="General" sourceLinked="1"/>
        <c:majorTickMark val="none"/>
        <c:minorTickMark val="none"/>
        <c:tickLblPos val="nextTo"/>
        <c:spPr>
          <a:noFill/>
          <a:ln w="9525" cap="flat" cmpd="sng" algn="ctr">
            <a:solidFill>
              <a:srgbClr val="575756"/>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000"/>
        <c:crosses val="autoZero"/>
        <c:auto val="1"/>
        <c:lblAlgn val="ctr"/>
        <c:lblOffset val="100"/>
        <c:noMultiLvlLbl val="0"/>
      </c:catAx>
      <c:valAx>
        <c:axId val="458086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Millónes de COP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328"/>
        <c:crosses val="autoZero"/>
        <c:crossBetween val="between"/>
        <c:dispUnits>
          <c:builtInUnit val="millions"/>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Tiempo</a:t>
            </a:r>
            <a:r>
              <a:rPr lang="en-US" baseline="0"/>
              <a:t> de recolecci</a:t>
            </a:r>
            <a:r>
              <a:rPr lang="en-US" baseline="0">
                <a:latin typeface="Calibri" panose="020F0502020204030204" pitchFamily="34" charset="0"/>
              </a:rPr>
              <a:t>ó</a:t>
            </a:r>
            <a:r>
              <a:rPr lang="en-US" baseline="0"/>
              <a:t>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'Salida de datos'!$B$58</c:f>
              <c:strCache>
                <c:ptCount val="1"/>
                <c:pt idx="0">
                  <c:v>Tiempo total de recolección por día</c:v>
                </c:pt>
              </c:strCache>
            </c:strRef>
          </c:tx>
          <c:spPr>
            <a:ln w="28575" cap="rnd">
              <a:solidFill>
                <a:schemeClr val="accent1"/>
              </a:solidFill>
              <a:round/>
            </a:ln>
            <a:effectLst/>
          </c:spPr>
          <c:marker>
            <c:symbol val="none"/>
          </c:marker>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datos'!$F$58:$AJ$58</c:f>
              <c:numCache>
                <c:formatCode>_(* #,##0.00_);_(* \(#,##0.00\);_(*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0-14E8-453E-989E-7AC9EC460411}"/>
            </c:ext>
          </c:extLst>
        </c:ser>
        <c:dLbls>
          <c:showLegendKey val="0"/>
          <c:showVal val="0"/>
          <c:showCatName val="0"/>
          <c:showSerName val="0"/>
          <c:showPercent val="0"/>
          <c:showBubbleSize val="0"/>
        </c:dLbls>
        <c:smooth val="0"/>
        <c:axId val="539378440"/>
        <c:axId val="539377128"/>
      </c:lineChart>
      <c:catAx>
        <c:axId val="539378440"/>
        <c:scaling>
          <c:orientation val="minMax"/>
        </c:scaling>
        <c:delete val="0"/>
        <c:axPos val="b"/>
        <c:numFmt formatCode="0" sourceLinked="1"/>
        <c:majorTickMark val="out"/>
        <c:minorTickMark val="none"/>
        <c:tickLblPos val="nextTo"/>
        <c:spPr>
          <a:noFill/>
          <a:ln w="9525" cap="flat" cmpd="sng" algn="ctr">
            <a:solidFill>
              <a:srgbClr val="575756"/>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377128"/>
        <c:crosses val="autoZero"/>
        <c:auto val="1"/>
        <c:lblAlgn val="ctr"/>
        <c:lblOffset val="100"/>
        <c:noMultiLvlLbl val="0"/>
      </c:catAx>
      <c:valAx>
        <c:axId val="539377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Horas de recolecci</a:t>
                </a:r>
                <a:r>
                  <a:rPr lang="en-GB" b="1">
                    <a:latin typeface="Calibri" panose="020F0502020204030204" pitchFamily="34" charset="0"/>
                  </a:rPr>
                  <a:t>ó</a:t>
                </a:r>
                <a:r>
                  <a:rPr lang="en-GB" b="1"/>
                  <a:t>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378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Costos operacionales anuales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'Salida de datos'!$B$277</c:f>
              <c:strCache>
                <c:ptCount val="1"/>
                <c:pt idx="0">
                  <c:v>Costos operacionales anual</c:v>
                </c:pt>
              </c:strCache>
            </c:strRef>
          </c:tx>
          <c:spPr>
            <a:solidFill>
              <a:schemeClr val="accent1"/>
            </a:solidFill>
            <a:ln>
              <a:noFill/>
            </a:ln>
            <a:effectLst/>
          </c:spPr>
          <c:invertIfNegative val="0"/>
          <c:cat>
            <c:strRef>
              <c:f>[0]!Collection_Opex_X</c:f>
              <c:strCache>
                <c:ptCount val="7"/>
                <c:pt idx="0">
                  <c:v>Camión - consumo por la recolección general</c:v>
                </c:pt>
                <c:pt idx="1">
                  <c:v>Mantenimiento del camión</c:v>
                </c:pt>
                <c:pt idx="2">
                  <c:v>Motocargas - consumo por la recolección general</c:v>
                </c:pt>
                <c:pt idx="3">
                  <c:v>Mantenimiento de las motocargas</c:v>
                </c:pt>
                <c:pt idx="4">
                  <c:v>Personal de recolección general</c:v>
                </c:pt>
                <c:pt idx="5">
                  <c:v>Costo 1</c:v>
                </c:pt>
                <c:pt idx="6">
                  <c:v>Costo 2</c:v>
                </c:pt>
              </c:strCache>
            </c:strRef>
          </c:cat>
          <c:val>
            <c:numRef>
              <c:f>[0]!Collection_Opex_Y</c:f>
              <c:numCache>
                <c:formatCode>_-* #,##0_-;\-* #,##0_-;_-*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505-4275-B390-5B9EDD6E18D7}"/>
            </c:ext>
          </c:extLst>
        </c:ser>
        <c:dLbls>
          <c:showLegendKey val="0"/>
          <c:showVal val="0"/>
          <c:showCatName val="0"/>
          <c:showSerName val="0"/>
          <c:showPercent val="0"/>
          <c:showBubbleSize val="0"/>
        </c:dLbls>
        <c:gapWidth val="219"/>
        <c:overlap val="-27"/>
        <c:axId val="458086328"/>
        <c:axId val="458086000"/>
      </c:barChart>
      <c:catAx>
        <c:axId val="458086328"/>
        <c:scaling>
          <c:orientation val="minMax"/>
        </c:scaling>
        <c:delete val="0"/>
        <c:axPos val="b"/>
        <c:numFmt formatCode="General" sourceLinked="1"/>
        <c:majorTickMark val="none"/>
        <c:minorTickMark val="none"/>
        <c:tickLblPos val="nextTo"/>
        <c:spPr>
          <a:noFill/>
          <a:ln w="9525" cap="flat" cmpd="sng" algn="ctr">
            <a:solidFill>
              <a:srgbClr val="575756"/>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000"/>
        <c:crosses val="autoZero"/>
        <c:auto val="1"/>
        <c:lblAlgn val="ctr"/>
        <c:lblOffset val="100"/>
        <c:noMultiLvlLbl val="0"/>
      </c:catAx>
      <c:valAx>
        <c:axId val="458086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Millónes de COP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328"/>
        <c:crosses val="autoZero"/>
        <c:crossBetween val="between"/>
        <c:dispUnits>
          <c:builtInUnit val="millions"/>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Inversión de capital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'Salida de datos'!$B$294</c:f>
              <c:strCache>
                <c:ptCount val="1"/>
                <c:pt idx="0">
                  <c:v>Inversión de capital necesario</c:v>
                </c:pt>
              </c:strCache>
            </c:strRef>
          </c:tx>
          <c:spPr>
            <a:solidFill>
              <a:schemeClr val="accent1"/>
            </a:solidFill>
            <a:ln>
              <a:noFill/>
            </a:ln>
            <a:effectLst/>
          </c:spPr>
          <c:invertIfNegative val="0"/>
          <c:cat>
            <c:strRef>
              <c:f>[0]!Collection_Capex_X</c:f>
              <c:strCache>
                <c:ptCount val="6"/>
                <c:pt idx="0">
                  <c:v>Camión</c:v>
                </c:pt>
                <c:pt idx="1">
                  <c:v>Motocargas</c:v>
                </c:pt>
                <c:pt idx="2">
                  <c:v>Sitio de transferencia</c:v>
                </c:pt>
                <c:pt idx="3">
                  <c:v>Contenedores</c:v>
                </c:pt>
                <c:pt idx="4">
                  <c:v>Inversión 1</c:v>
                </c:pt>
                <c:pt idx="5">
                  <c:v>Inversión 2</c:v>
                </c:pt>
              </c:strCache>
            </c:strRef>
          </c:cat>
          <c:val>
            <c:numRef>
              <c:f>[0]!Collection_Capex_Y</c:f>
              <c:numCache>
                <c:formatCode>_-* #,##0_-;\-* #,##0_-;_-*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CDC-42BB-A113-8296A78180F2}"/>
            </c:ext>
          </c:extLst>
        </c:ser>
        <c:dLbls>
          <c:showLegendKey val="0"/>
          <c:showVal val="0"/>
          <c:showCatName val="0"/>
          <c:showSerName val="0"/>
          <c:showPercent val="0"/>
          <c:showBubbleSize val="0"/>
        </c:dLbls>
        <c:gapWidth val="219"/>
        <c:overlap val="-27"/>
        <c:axId val="458086328"/>
        <c:axId val="458086000"/>
      </c:barChart>
      <c:catAx>
        <c:axId val="458086328"/>
        <c:scaling>
          <c:orientation val="minMax"/>
        </c:scaling>
        <c:delete val="0"/>
        <c:axPos val="b"/>
        <c:numFmt formatCode="General" sourceLinked="1"/>
        <c:majorTickMark val="none"/>
        <c:minorTickMark val="none"/>
        <c:tickLblPos val="nextTo"/>
        <c:spPr>
          <a:noFill/>
          <a:ln w="9525" cap="flat" cmpd="sng" algn="ctr">
            <a:solidFill>
              <a:srgbClr val="575756"/>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000"/>
        <c:crosses val="autoZero"/>
        <c:auto val="1"/>
        <c:lblAlgn val="ctr"/>
        <c:lblOffset val="100"/>
        <c:noMultiLvlLbl val="0"/>
      </c:catAx>
      <c:valAx>
        <c:axId val="458086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Millónes de COP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328"/>
        <c:crosses val="autoZero"/>
        <c:crossBetween val="between"/>
        <c:dispUnits>
          <c:builtInUnit val="millions"/>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Costos operacionales anuales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'Salida de datos'!$B$277</c:f>
              <c:strCache>
                <c:ptCount val="1"/>
                <c:pt idx="0">
                  <c:v>Costos operacionales anual</c:v>
                </c:pt>
              </c:strCache>
            </c:strRef>
          </c:tx>
          <c:spPr>
            <a:solidFill>
              <a:schemeClr val="accent1"/>
            </a:solidFill>
            <a:ln>
              <a:noFill/>
            </a:ln>
            <a:effectLst/>
          </c:spPr>
          <c:invertIfNegative val="0"/>
          <c:cat>
            <c:strRef>
              <c:f>[0]!Stabilisation_Opex_X</c:f>
              <c:strCache>
                <c:ptCount val="3"/>
                <c:pt idx="0">
                  <c:v>Gastos de empleo</c:v>
                </c:pt>
                <c:pt idx="1">
                  <c:v>Costo 1</c:v>
                </c:pt>
                <c:pt idx="2">
                  <c:v>Costo 2</c:v>
                </c:pt>
              </c:strCache>
            </c:strRef>
          </c:cat>
          <c:val>
            <c:numRef>
              <c:f>[0]!Stabilisation_Opex_Y</c:f>
              <c:numCache>
                <c:formatCode>_-* #,##0_-;\-* #,##0_-;_-* "-"??_-;_-@_-</c:formatCode>
                <c:ptCount val="3"/>
                <c:pt idx="0">
                  <c:v>0</c:v>
                </c:pt>
                <c:pt idx="1">
                  <c:v>0</c:v>
                </c:pt>
                <c:pt idx="2">
                  <c:v>0</c:v>
                </c:pt>
              </c:numCache>
            </c:numRef>
          </c:val>
          <c:extLst>
            <c:ext xmlns:c16="http://schemas.microsoft.com/office/drawing/2014/chart" uri="{C3380CC4-5D6E-409C-BE32-E72D297353CC}">
              <c16:uniqueId val="{00000000-3EA4-4A10-98B1-A80F1EF6AE73}"/>
            </c:ext>
          </c:extLst>
        </c:ser>
        <c:dLbls>
          <c:showLegendKey val="0"/>
          <c:showVal val="0"/>
          <c:showCatName val="0"/>
          <c:showSerName val="0"/>
          <c:showPercent val="0"/>
          <c:showBubbleSize val="0"/>
        </c:dLbls>
        <c:gapWidth val="219"/>
        <c:overlap val="-27"/>
        <c:axId val="458086328"/>
        <c:axId val="458086000"/>
      </c:barChart>
      <c:catAx>
        <c:axId val="458086328"/>
        <c:scaling>
          <c:orientation val="minMax"/>
        </c:scaling>
        <c:delete val="0"/>
        <c:axPos val="b"/>
        <c:numFmt formatCode="General" sourceLinked="1"/>
        <c:majorTickMark val="none"/>
        <c:minorTickMark val="none"/>
        <c:tickLblPos val="nextTo"/>
        <c:spPr>
          <a:noFill/>
          <a:ln w="9525" cap="flat" cmpd="sng" algn="ctr">
            <a:solidFill>
              <a:srgbClr val="575756"/>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000"/>
        <c:crosses val="autoZero"/>
        <c:auto val="1"/>
        <c:lblAlgn val="ctr"/>
        <c:lblOffset val="100"/>
        <c:noMultiLvlLbl val="0"/>
      </c:catAx>
      <c:valAx>
        <c:axId val="458086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Millónes de COP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328"/>
        <c:crosses val="autoZero"/>
        <c:crossBetween val="between"/>
        <c:dispUnits>
          <c:builtInUnit val="millions"/>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Inversión de capital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'Salida de datos'!$B$294</c:f>
              <c:strCache>
                <c:ptCount val="1"/>
                <c:pt idx="0">
                  <c:v>Inversión de capital necesario</c:v>
                </c:pt>
              </c:strCache>
            </c:strRef>
          </c:tx>
          <c:spPr>
            <a:solidFill>
              <a:schemeClr val="accent1"/>
            </a:solidFill>
            <a:ln>
              <a:noFill/>
            </a:ln>
            <a:effectLst/>
          </c:spPr>
          <c:invertIfNegative val="0"/>
          <c:cat>
            <c:strRef>
              <c:f>[0]!Stabilisation_Capex_X</c:f>
              <c:strCache>
                <c:ptCount val="2"/>
                <c:pt idx="0">
                  <c:v>Inversión 1</c:v>
                </c:pt>
                <c:pt idx="1">
                  <c:v>Inversión 2</c:v>
                </c:pt>
              </c:strCache>
            </c:strRef>
          </c:cat>
          <c:val>
            <c:numRef>
              <c:f>[0]!Stabilisation_Capex_Y</c:f>
              <c:numCache>
                <c:formatCode>_-* #,##0_-;\-* #,##0_-;_-* "-"??_-;_-@_-</c:formatCode>
                <c:ptCount val="2"/>
                <c:pt idx="0">
                  <c:v>0</c:v>
                </c:pt>
                <c:pt idx="1">
                  <c:v>0</c:v>
                </c:pt>
              </c:numCache>
            </c:numRef>
          </c:val>
          <c:extLst>
            <c:ext xmlns:c16="http://schemas.microsoft.com/office/drawing/2014/chart" uri="{C3380CC4-5D6E-409C-BE32-E72D297353CC}">
              <c16:uniqueId val="{00000000-F612-4C12-94C1-65CF87176D51}"/>
            </c:ext>
          </c:extLst>
        </c:ser>
        <c:dLbls>
          <c:showLegendKey val="0"/>
          <c:showVal val="0"/>
          <c:showCatName val="0"/>
          <c:showSerName val="0"/>
          <c:showPercent val="0"/>
          <c:showBubbleSize val="0"/>
        </c:dLbls>
        <c:gapWidth val="219"/>
        <c:overlap val="-27"/>
        <c:axId val="458086328"/>
        <c:axId val="458086000"/>
      </c:barChart>
      <c:catAx>
        <c:axId val="458086328"/>
        <c:scaling>
          <c:orientation val="minMax"/>
        </c:scaling>
        <c:delete val="0"/>
        <c:axPos val="b"/>
        <c:numFmt formatCode="General" sourceLinked="1"/>
        <c:majorTickMark val="none"/>
        <c:minorTickMark val="none"/>
        <c:tickLblPos val="nextTo"/>
        <c:spPr>
          <a:noFill/>
          <a:ln w="9525" cap="flat" cmpd="sng" algn="ctr">
            <a:solidFill>
              <a:srgbClr val="575756"/>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000"/>
        <c:crosses val="autoZero"/>
        <c:auto val="1"/>
        <c:lblAlgn val="ctr"/>
        <c:lblOffset val="100"/>
        <c:noMultiLvlLbl val="0"/>
      </c:catAx>
      <c:valAx>
        <c:axId val="458086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Millónes de COP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328"/>
        <c:crosses val="autoZero"/>
        <c:crossBetween val="between"/>
        <c:dispUnits>
          <c:builtInUnit val="millions"/>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Costos operacionales anuales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'Salida de datos'!$B$277</c:f>
              <c:strCache>
                <c:ptCount val="1"/>
                <c:pt idx="0">
                  <c:v>Costos operacionales anual</c:v>
                </c:pt>
              </c:strCache>
            </c:strRef>
          </c:tx>
          <c:spPr>
            <a:solidFill>
              <a:schemeClr val="accent1"/>
            </a:solidFill>
            <a:ln>
              <a:noFill/>
            </a:ln>
            <a:effectLst/>
          </c:spPr>
          <c:invertIfNegative val="0"/>
          <c:cat>
            <c:strRef>
              <c:f>[0]!Incineration_Opex_X</c:f>
              <c:strCache>
                <c:ptCount val="8"/>
                <c:pt idx="0">
                  <c:v>Personal de operacion del incinerador</c:v>
                </c:pt>
                <c:pt idx="1">
                  <c:v>Consumo de gasolina</c:v>
                </c:pt>
                <c:pt idx="2">
                  <c:v>Mantenimiento del incinerador</c:v>
                </c:pt>
                <c:pt idx="3">
                  <c:v>Camión - consumo por el transporte de cenizas</c:v>
                </c:pt>
                <c:pt idx="4">
                  <c:v>Motocargas - consumo por el transporte de cenizas</c:v>
                </c:pt>
                <c:pt idx="5">
                  <c:v>Personal del transporte de cenizas</c:v>
                </c:pt>
                <c:pt idx="6">
                  <c:v>Costo 1</c:v>
                </c:pt>
                <c:pt idx="7">
                  <c:v>Costo 2</c:v>
                </c:pt>
              </c:strCache>
            </c:strRef>
          </c:cat>
          <c:val>
            <c:numRef>
              <c:f>[0]!Incineration_Opex_Y</c:f>
              <c:numCache>
                <c:formatCode>_-* #,##0_-;\-* #,##0_-;_-*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D36A-43E1-B4BD-74A69C24841B}"/>
            </c:ext>
          </c:extLst>
        </c:ser>
        <c:dLbls>
          <c:showLegendKey val="0"/>
          <c:showVal val="0"/>
          <c:showCatName val="0"/>
          <c:showSerName val="0"/>
          <c:showPercent val="0"/>
          <c:showBubbleSize val="0"/>
        </c:dLbls>
        <c:gapWidth val="219"/>
        <c:overlap val="-27"/>
        <c:axId val="458086328"/>
        <c:axId val="458086000"/>
      </c:barChart>
      <c:catAx>
        <c:axId val="458086328"/>
        <c:scaling>
          <c:orientation val="minMax"/>
        </c:scaling>
        <c:delete val="0"/>
        <c:axPos val="b"/>
        <c:numFmt formatCode="General" sourceLinked="1"/>
        <c:majorTickMark val="none"/>
        <c:minorTickMark val="none"/>
        <c:tickLblPos val="nextTo"/>
        <c:spPr>
          <a:noFill/>
          <a:ln w="9525" cap="flat" cmpd="sng" algn="ctr">
            <a:solidFill>
              <a:srgbClr val="575756"/>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000"/>
        <c:crosses val="autoZero"/>
        <c:auto val="1"/>
        <c:lblAlgn val="ctr"/>
        <c:lblOffset val="100"/>
        <c:noMultiLvlLbl val="0"/>
      </c:catAx>
      <c:valAx>
        <c:axId val="458086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Millónes de COP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328"/>
        <c:crosses val="autoZero"/>
        <c:crossBetween val="between"/>
        <c:dispUnits>
          <c:builtInUnit val="millions"/>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Inversión de capital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'Salida de datos'!$B$294</c:f>
              <c:strCache>
                <c:ptCount val="1"/>
                <c:pt idx="0">
                  <c:v>Inversión de capital necesario</c:v>
                </c:pt>
              </c:strCache>
            </c:strRef>
          </c:tx>
          <c:spPr>
            <a:solidFill>
              <a:schemeClr val="accent1"/>
            </a:solidFill>
            <a:ln>
              <a:noFill/>
            </a:ln>
            <a:effectLst/>
          </c:spPr>
          <c:invertIfNegative val="0"/>
          <c:cat>
            <c:strRef>
              <c:f>[0]!Incineration_Capex_X</c:f>
              <c:strCache>
                <c:ptCount val="3"/>
                <c:pt idx="0">
                  <c:v>Incinerador</c:v>
                </c:pt>
                <c:pt idx="1">
                  <c:v>Inversión 1</c:v>
                </c:pt>
                <c:pt idx="2">
                  <c:v>Inversión 2</c:v>
                </c:pt>
              </c:strCache>
            </c:strRef>
          </c:cat>
          <c:val>
            <c:numRef>
              <c:f>[0]!Incineration_Capex_Y</c:f>
              <c:numCache>
                <c:formatCode>_-* #,##0_-;\-* #,##0_-;_-* "-"??_-;_-@_-</c:formatCode>
                <c:ptCount val="3"/>
                <c:pt idx="0">
                  <c:v>0</c:v>
                </c:pt>
                <c:pt idx="1">
                  <c:v>0</c:v>
                </c:pt>
                <c:pt idx="2">
                  <c:v>0</c:v>
                </c:pt>
              </c:numCache>
            </c:numRef>
          </c:val>
          <c:extLst>
            <c:ext xmlns:c16="http://schemas.microsoft.com/office/drawing/2014/chart" uri="{C3380CC4-5D6E-409C-BE32-E72D297353CC}">
              <c16:uniqueId val="{00000000-A371-4D58-AAB5-1570B007F637}"/>
            </c:ext>
          </c:extLst>
        </c:ser>
        <c:dLbls>
          <c:showLegendKey val="0"/>
          <c:showVal val="0"/>
          <c:showCatName val="0"/>
          <c:showSerName val="0"/>
          <c:showPercent val="0"/>
          <c:showBubbleSize val="0"/>
        </c:dLbls>
        <c:gapWidth val="219"/>
        <c:overlap val="-27"/>
        <c:axId val="458086328"/>
        <c:axId val="458086000"/>
      </c:barChart>
      <c:catAx>
        <c:axId val="458086328"/>
        <c:scaling>
          <c:orientation val="minMax"/>
        </c:scaling>
        <c:delete val="0"/>
        <c:axPos val="b"/>
        <c:numFmt formatCode="General" sourceLinked="1"/>
        <c:majorTickMark val="none"/>
        <c:minorTickMark val="none"/>
        <c:tickLblPos val="nextTo"/>
        <c:spPr>
          <a:noFill/>
          <a:ln w="9525" cap="flat" cmpd="sng" algn="ctr">
            <a:solidFill>
              <a:srgbClr val="575756"/>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000"/>
        <c:crosses val="autoZero"/>
        <c:auto val="1"/>
        <c:lblAlgn val="ctr"/>
        <c:lblOffset val="100"/>
        <c:noMultiLvlLbl val="0"/>
      </c:catAx>
      <c:valAx>
        <c:axId val="458086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Millónes de COP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328"/>
        <c:crosses val="autoZero"/>
        <c:crossBetween val="between"/>
        <c:dispUnits>
          <c:builtInUnit val="millions"/>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Costos operacionales anuales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'Salida de datos'!$B$277</c:f>
              <c:strCache>
                <c:ptCount val="1"/>
                <c:pt idx="0">
                  <c:v>Costos operacionales anual</c:v>
                </c:pt>
              </c:strCache>
            </c:strRef>
          </c:tx>
          <c:spPr>
            <a:solidFill>
              <a:schemeClr val="accent1"/>
            </a:solidFill>
            <a:ln>
              <a:noFill/>
            </a:ln>
            <a:effectLst/>
          </c:spPr>
          <c:invertIfNegative val="0"/>
          <c:cat>
            <c:strRef>
              <c:f>[0]!Landfill_Opex_X</c:f>
              <c:strCache>
                <c:ptCount val="3"/>
                <c:pt idx="0">
                  <c:v>Gastos de empleo</c:v>
                </c:pt>
                <c:pt idx="1">
                  <c:v>Costo 1</c:v>
                </c:pt>
                <c:pt idx="2">
                  <c:v>Costo 2</c:v>
                </c:pt>
              </c:strCache>
            </c:strRef>
          </c:cat>
          <c:val>
            <c:numRef>
              <c:f>[0]!Landfill_Opex_Y</c:f>
              <c:numCache>
                <c:formatCode>_-* #,##0_-;\-* #,##0_-;_-* "-"??_-;_-@_-</c:formatCode>
                <c:ptCount val="3"/>
                <c:pt idx="0">
                  <c:v>0</c:v>
                </c:pt>
                <c:pt idx="1">
                  <c:v>0</c:v>
                </c:pt>
                <c:pt idx="2">
                  <c:v>0</c:v>
                </c:pt>
              </c:numCache>
            </c:numRef>
          </c:val>
          <c:extLst>
            <c:ext xmlns:c16="http://schemas.microsoft.com/office/drawing/2014/chart" uri="{C3380CC4-5D6E-409C-BE32-E72D297353CC}">
              <c16:uniqueId val="{00000000-7CCB-42CE-B4B3-755B4A8817D5}"/>
            </c:ext>
          </c:extLst>
        </c:ser>
        <c:dLbls>
          <c:showLegendKey val="0"/>
          <c:showVal val="0"/>
          <c:showCatName val="0"/>
          <c:showSerName val="0"/>
          <c:showPercent val="0"/>
          <c:showBubbleSize val="0"/>
        </c:dLbls>
        <c:gapWidth val="219"/>
        <c:overlap val="-27"/>
        <c:axId val="458086328"/>
        <c:axId val="458086000"/>
      </c:barChart>
      <c:catAx>
        <c:axId val="458086328"/>
        <c:scaling>
          <c:orientation val="minMax"/>
        </c:scaling>
        <c:delete val="0"/>
        <c:axPos val="b"/>
        <c:numFmt formatCode="General" sourceLinked="1"/>
        <c:majorTickMark val="none"/>
        <c:minorTickMark val="none"/>
        <c:tickLblPos val="nextTo"/>
        <c:spPr>
          <a:noFill/>
          <a:ln w="9525" cap="flat" cmpd="sng" algn="ctr">
            <a:solidFill>
              <a:srgbClr val="575756"/>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000"/>
        <c:crosses val="autoZero"/>
        <c:auto val="1"/>
        <c:lblAlgn val="ctr"/>
        <c:lblOffset val="100"/>
        <c:noMultiLvlLbl val="0"/>
      </c:catAx>
      <c:valAx>
        <c:axId val="458086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Millónes de COP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328"/>
        <c:crosses val="autoZero"/>
        <c:crossBetween val="between"/>
        <c:dispUnits>
          <c:builtInUnit val="millions"/>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Inversión de capital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'Salida de datos'!$B$294</c:f>
              <c:strCache>
                <c:ptCount val="1"/>
                <c:pt idx="0">
                  <c:v>Inversión de capital necesario</c:v>
                </c:pt>
              </c:strCache>
            </c:strRef>
          </c:tx>
          <c:spPr>
            <a:solidFill>
              <a:schemeClr val="accent1"/>
            </a:solidFill>
            <a:ln>
              <a:noFill/>
            </a:ln>
            <a:effectLst/>
          </c:spPr>
          <c:invertIfNegative val="0"/>
          <c:cat>
            <c:strRef>
              <c:f>[0]!Landfill_Capex_X</c:f>
              <c:strCache>
                <c:ptCount val="2"/>
                <c:pt idx="0">
                  <c:v>Inversión 1</c:v>
                </c:pt>
                <c:pt idx="1">
                  <c:v>Inversión 2</c:v>
                </c:pt>
              </c:strCache>
            </c:strRef>
          </c:cat>
          <c:val>
            <c:numRef>
              <c:f>[0]!Landfill_Capex_Y</c:f>
              <c:numCache>
                <c:formatCode>_-* #,##0_-;\-* #,##0_-;_-* "-"??_-;_-@_-</c:formatCode>
                <c:ptCount val="2"/>
                <c:pt idx="0">
                  <c:v>0</c:v>
                </c:pt>
                <c:pt idx="1">
                  <c:v>0</c:v>
                </c:pt>
              </c:numCache>
            </c:numRef>
          </c:val>
          <c:extLst>
            <c:ext xmlns:c16="http://schemas.microsoft.com/office/drawing/2014/chart" uri="{C3380CC4-5D6E-409C-BE32-E72D297353CC}">
              <c16:uniqueId val="{00000000-8F3D-44CB-A799-094910E98C3D}"/>
            </c:ext>
          </c:extLst>
        </c:ser>
        <c:dLbls>
          <c:showLegendKey val="0"/>
          <c:showVal val="0"/>
          <c:showCatName val="0"/>
          <c:showSerName val="0"/>
          <c:showPercent val="0"/>
          <c:showBubbleSize val="0"/>
        </c:dLbls>
        <c:gapWidth val="219"/>
        <c:overlap val="-27"/>
        <c:axId val="458086328"/>
        <c:axId val="458086000"/>
      </c:barChart>
      <c:catAx>
        <c:axId val="458086328"/>
        <c:scaling>
          <c:orientation val="minMax"/>
        </c:scaling>
        <c:delete val="0"/>
        <c:axPos val="b"/>
        <c:numFmt formatCode="General" sourceLinked="1"/>
        <c:majorTickMark val="none"/>
        <c:minorTickMark val="none"/>
        <c:tickLblPos val="nextTo"/>
        <c:spPr>
          <a:noFill/>
          <a:ln w="9525" cap="flat" cmpd="sng" algn="ctr">
            <a:solidFill>
              <a:srgbClr val="575756"/>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000"/>
        <c:crosses val="autoZero"/>
        <c:auto val="1"/>
        <c:lblAlgn val="ctr"/>
        <c:lblOffset val="100"/>
        <c:noMultiLvlLbl val="0"/>
      </c:catAx>
      <c:valAx>
        <c:axId val="458086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Millónes de COP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328"/>
        <c:crosses val="autoZero"/>
        <c:crossBetween val="between"/>
        <c:dispUnits>
          <c:builtInUnit val="millions"/>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'Salida de datos'!$B$172</c:f>
              <c:strCache>
                <c:ptCount val="1"/>
                <c:pt idx="0">
                  <c:v>Tasa de captura requerida</c:v>
                </c:pt>
              </c:strCache>
            </c:strRef>
          </c:tx>
          <c:spPr>
            <a:ln w="28575" cap="rnd">
              <a:solidFill>
                <a:schemeClr val="accent1"/>
              </a:solidFill>
              <a:round/>
            </a:ln>
            <a:effectLst/>
          </c:spPr>
          <c:marker>
            <c:symbol val="none"/>
          </c:marker>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datos'!$F$172:$AJ$172</c:f>
              <c:numCache>
                <c:formatCode>_(* #,##0.00_);_(* \(#,##0.00\);_(*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3-C3AC-45B4-8259-815C4E75BE24}"/>
            </c:ext>
          </c:extLst>
        </c:ser>
        <c:dLbls>
          <c:showLegendKey val="0"/>
          <c:showVal val="0"/>
          <c:showCatName val="0"/>
          <c:showSerName val="0"/>
          <c:showPercent val="0"/>
          <c:showBubbleSize val="0"/>
        </c:dLbls>
        <c:marker val="1"/>
        <c:smooth val="0"/>
        <c:axId val="489770624"/>
        <c:axId val="489770952"/>
      </c:lineChart>
      <c:lineChart>
        <c:grouping val="standard"/>
        <c:varyColors val="0"/>
        <c:ser>
          <c:idx val="1"/>
          <c:order val="1"/>
          <c:tx>
            <c:strRef>
              <c:f>'Salida de datos'!$B$178</c:f>
              <c:strCache>
                <c:ptCount val="1"/>
                <c:pt idx="0">
                  <c:v>Horas adicionales de trabajo requeridos</c:v>
                </c:pt>
              </c:strCache>
            </c:strRef>
          </c:tx>
          <c:spPr>
            <a:ln w="28575" cap="rnd">
              <a:solidFill>
                <a:schemeClr val="accent2"/>
              </a:solidFill>
              <a:round/>
            </a:ln>
            <a:effectLst/>
          </c:spPr>
          <c:marker>
            <c:symbol val="none"/>
          </c:marker>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datos'!$F$178:$AJ$178</c:f>
              <c:numCache>
                <c:formatCode>_-* #,##0_-;\-* #,##0_-;_-*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4-C3AC-45B4-8259-815C4E75BE24}"/>
            </c:ext>
          </c:extLst>
        </c:ser>
        <c:dLbls>
          <c:showLegendKey val="0"/>
          <c:showVal val="0"/>
          <c:showCatName val="0"/>
          <c:showSerName val="0"/>
          <c:showPercent val="0"/>
          <c:showBubbleSize val="0"/>
        </c:dLbls>
        <c:marker val="1"/>
        <c:smooth val="0"/>
        <c:axId val="626262296"/>
        <c:axId val="626274760"/>
      </c:lineChart>
      <c:catAx>
        <c:axId val="489770624"/>
        <c:scaling>
          <c:orientation val="minMax"/>
        </c:scaling>
        <c:delete val="0"/>
        <c:axPos val="b"/>
        <c:numFmt formatCode="0" sourceLinked="1"/>
        <c:majorTickMark val="out"/>
        <c:minorTickMark val="none"/>
        <c:tickLblPos val="nextTo"/>
        <c:spPr>
          <a:noFill/>
          <a:ln w="9525" cap="flat" cmpd="sng" algn="ctr">
            <a:solidFill>
              <a:srgbClr val="575756"/>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770952"/>
        <c:crosses val="autoZero"/>
        <c:auto val="1"/>
        <c:lblAlgn val="ctr"/>
        <c:lblOffset val="100"/>
        <c:noMultiLvlLbl val="0"/>
      </c:catAx>
      <c:valAx>
        <c:axId val="489770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Tasa de captura</a:t>
                </a:r>
                <a:r>
                  <a:rPr lang="en-GB" b="1" baseline="0"/>
                  <a:t> requerida</a:t>
                </a:r>
                <a:endParaRPr lang="en-GB"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770624"/>
        <c:crosses val="autoZero"/>
        <c:crossBetween val="between"/>
      </c:valAx>
      <c:valAx>
        <c:axId val="62627476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Horas adicional de trabajo requeridos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262296"/>
        <c:crosses val="max"/>
        <c:crossBetween val="between"/>
      </c:valAx>
      <c:catAx>
        <c:axId val="626262296"/>
        <c:scaling>
          <c:orientation val="minMax"/>
        </c:scaling>
        <c:delete val="1"/>
        <c:axPos val="b"/>
        <c:numFmt formatCode="0" sourceLinked="1"/>
        <c:majorTickMark val="out"/>
        <c:minorTickMark val="none"/>
        <c:tickLblPos val="nextTo"/>
        <c:crossAx val="6262747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'Flujo de residuos'!$B$51</c:f>
              <c:strCache>
                <c:ptCount val="1"/>
                <c:pt idx="0">
                  <c:v>Orgánicos (Residuos de alimentos o jardín)</c:v>
                </c:pt>
              </c:strCache>
            </c:strRef>
          </c:tx>
          <c:spPr>
            <a:solidFill>
              <a:schemeClr val="accent1"/>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'Flujo de residuos'!$F$51:$AJ$51</c:f>
              <c:numCache>
                <c:formatCode>_(* #,##0_);_(* \(#,##0\);_(*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8DC3-4A57-BECD-0D07674BF095}"/>
            </c:ext>
          </c:extLst>
        </c:ser>
        <c:ser>
          <c:idx val="1"/>
          <c:order val="1"/>
          <c:tx>
            <c:strRef>
              <c:f>'Flujo de residuos'!$B$52</c:f>
              <c:strCache>
                <c:ptCount val="1"/>
                <c:pt idx="0">
                  <c:v>Papel</c:v>
                </c:pt>
              </c:strCache>
            </c:strRef>
          </c:tx>
          <c:spPr>
            <a:solidFill>
              <a:schemeClr val="accent2"/>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'Flujo de residuos'!$F$52:$AJ$52</c:f>
              <c:numCache>
                <c:formatCode>_(* #,##0_);_(* \(#,##0\);_(*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1-8DC3-4A57-BECD-0D07674BF095}"/>
            </c:ext>
          </c:extLst>
        </c:ser>
        <c:ser>
          <c:idx val="2"/>
          <c:order val="2"/>
          <c:tx>
            <c:strRef>
              <c:f>'Flujo de residuos'!$B$53</c:f>
              <c:strCache>
                <c:ptCount val="1"/>
                <c:pt idx="0">
                  <c:v>Cartón</c:v>
                </c:pt>
              </c:strCache>
            </c:strRef>
          </c:tx>
          <c:spPr>
            <a:solidFill>
              <a:schemeClr val="accent3"/>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'Flujo de residuos'!$F$53:$AJ$53</c:f>
              <c:numCache>
                <c:formatCode>_(* #,##0_);_(* \(#,##0\);_(*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2-8DC3-4A57-BECD-0D07674BF095}"/>
            </c:ext>
          </c:extLst>
        </c:ser>
        <c:ser>
          <c:idx val="3"/>
          <c:order val="3"/>
          <c:tx>
            <c:strRef>
              <c:f>'Flujo de residuos'!$B$54</c:f>
              <c:strCache>
                <c:ptCount val="1"/>
                <c:pt idx="0">
                  <c:v>Vidrio</c:v>
                </c:pt>
              </c:strCache>
            </c:strRef>
          </c:tx>
          <c:spPr>
            <a:solidFill>
              <a:schemeClr val="accent4"/>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'Flujo de residuos'!$F$54:$AJ$54</c:f>
              <c:numCache>
                <c:formatCode>_(* #,##0_);_(* \(#,##0\);_(*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3-8DC3-4A57-BECD-0D07674BF095}"/>
            </c:ext>
          </c:extLst>
        </c:ser>
        <c:ser>
          <c:idx val="4"/>
          <c:order val="4"/>
          <c:tx>
            <c:strRef>
              <c:f>'Flujo de residuos'!$B$55</c:f>
              <c:strCache>
                <c:ptCount val="1"/>
                <c:pt idx="0">
                  <c:v>Plástico</c:v>
                </c:pt>
              </c:strCache>
            </c:strRef>
          </c:tx>
          <c:spPr>
            <a:solidFill>
              <a:schemeClr val="accent5"/>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'Flujo de residuos'!$F$55:$AJ$55</c:f>
              <c:numCache>
                <c:formatCode>_(* #,##0_);_(* \(#,##0\);_(*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4-8DC3-4A57-BECD-0D07674BF095}"/>
            </c:ext>
          </c:extLst>
        </c:ser>
        <c:ser>
          <c:idx val="5"/>
          <c:order val="5"/>
          <c:tx>
            <c:strRef>
              <c:f>'Flujo de residuos'!$B$56</c:f>
              <c:strCache>
                <c:ptCount val="1"/>
                <c:pt idx="0">
                  <c:v>Latas</c:v>
                </c:pt>
              </c:strCache>
            </c:strRef>
          </c:tx>
          <c:spPr>
            <a:solidFill>
              <a:schemeClr val="accent6"/>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'Flujo de residuos'!$F$56:$AJ$56</c:f>
              <c:numCache>
                <c:formatCode>_(* #,##0_);_(* \(#,##0\);_(*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5-8DC3-4A57-BECD-0D07674BF095}"/>
            </c:ext>
          </c:extLst>
        </c:ser>
        <c:ser>
          <c:idx val="6"/>
          <c:order val="6"/>
          <c:tx>
            <c:strRef>
              <c:f>'Flujo de residuos'!$B$57</c:f>
              <c:strCache>
                <c:ptCount val="1"/>
                <c:pt idx="0">
                  <c:v>Residuos irrecuperables</c:v>
                </c:pt>
              </c:strCache>
            </c:strRef>
          </c:tx>
          <c:spPr>
            <a:solidFill>
              <a:schemeClr val="accent1">
                <a:lumMod val="60000"/>
              </a:schemeClr>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'Flujo de residuos'!$F$57:$AJ$57</c:f>
              <c:numCache>
                <c:formatCode>_(* #,##0_);_(* \(#,##0\);_(*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6-8DC3-4A57-BECD-0D07674BF095}"/>
            </c:ext>
          </c:extLst>
        </c:ser>
        <c:ser>
          <c:idx val="7"/>
          <c:order val="7"/>
          <c:tx>
            <c:strRef>
              <c:f>'Flujo de residuos'!$B$58</c:f>
              <c:strCache>
                <c:ptCount val="1"/>
                <c:pt idx="0">
                  <c:v>Residuos combustibles</c:v>
                </c:pt>
              </c:strCache>
            </c:strRef>
          </c:tx>
          <c:spPr>
            <a:solidFill>
              <a:schemeClr val="accent2">
                <a:lumMod val="60000"/>
              </a:schemeClr>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'Flujo de residuos'!$F$58:$AJ$58</c:f>
              <c:numCache>
                <c:formatCode>_(* #,##0_);_(* \(#,##0\);_(*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7-8DC3-4A57-BECD-0D07674BF095}"/>
            </c:ext>
          </c:extLst>
        </c:ser>
        <c:dLbls>
          <c:showLegendKey val="0"/>
          <c:showVal val="0"/>
          <c:showCatName val="0"/>
          <c:showSerName val="0"/>
          <c:showPercent val="0"/>
          <c:showBubbleSize val="0"/>
        </c:dLbls>
        <c:gapWidth val="150"/>
        <c:overlap val="100"/>
        <c:axId val="499563880"/>
        <c:axId val="499565520"/>
      </c:barChart>
      <c:catAx>
        <c:axId val="499563880"/>
        <c:scaling>
          <c:orientation val="minMax"/>
        </c:scaling>
        <c:delete val="0"/>
        <c:axPos val="b"/>
        <c:numFmt formatCode="0" sourceLinked="1"/>
        <c:majorTickMark val="out"/>
        <c:minorTickMark val="none"/>
        <c:tickLblPos val="nextTo"/>
        <c:spPr>
          <a:noFill/>
          <a:ln w="9525" cap="flat" cmpd="sng" algn="ctr">
            <a:solidFill>
              <a:srgbClr val="575756"/>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9565520"/>
        <c:crosses val="autoZero"/>
        <c:auto val="1"/>
        <c:lblAlgn val="ctr"/>
        <c:lblOffset val="100"/>
        <c:noMultiLvlLbl val="0"/>
      </c:catAx>
      <c:valAx>
        <c:axId val="499565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Cantidad de residuos anuales (toneladas)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9563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Consumo de</a:t>
            </a:r>
            <a:r>
              <a:rPr lang="en-US" baseline="0"/>
              <a:t> gasolina anual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'Salida de datos'!$B$59</c:f>
              <c:strCache>
                <c:ptCount val="1"/>
                <c:pt idx="0">
                  <c:v>Consumo de gasolina de recolección</c:v>
                </c:pt>
              </c:strCache>
            </c:strRef>
          </c:tx>
          <c:spPr>
            <a:ln w="28575" cap="rnd">
              <a:solidFill>
                <a:schemeClr val="accent1"/>
              </a:solidFill>
              <a:round/>
            </a:ln>
            <a:effectLst/>
          </c:spPr>
          <c:marker>
            <c:symbol val="none"/>
          </c:marker>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datos'!$F$59:$AJ$59</c:f>
              <c:numCache>
                <c:formatCode>_-* #,##0_-;\-* #,##0_-;_-*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0-C4B6-405A-BF59-55B379C074A2}"/>
            </c:ext>
          </c:extLst>
        </c:ser>
        <c:dLbls>
          <c:showLegendKey val="0"/>
          <c:showVal val="0"/>
          <c:showCatName val="0"/>
          <c:showSerName val="0"/>
          <c:showPercent val="0"/>
          <c:showBubbleSize val="0"/>
        </c:dLbls>
        <c:smooth val="0"/>
        <c:axId val="539378440"/>
        <c:axId val="539377128"/>
      </c:lineChart>
      <c:catAx>
        <c:axId val="539378440"/>
        <c:scaling>
          <c:orientation val="minMax"/>
        </c:scaling>
        <c:delete val="0"/>
        <c:axPos val="b"/>
        <c:numFmt formatCode="0" sourceLinked="1"/>
        <c:majorTickMark val="out"/>
        <c:minorTickMark val="none"/>
        <c:tickLblPos val="nextTo"/>
        <c:spPr>
          <a:noFill/>
          <a:ln w="9525" cap="flat" cmpd="sng" algn="ctr">
            <a:solidFill>
              <a:srgbClr val="575756"/>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377128"/>
        <c:crosses val="autoZero"/>
        <c:auto val="1"/>
        <c:lblAlgn val="ctr"/>
        <c:lblOffset val="100"/>
        <c:noMultiLvlLbl val="0"/>
      </c:catAx>
      <c:valAx>
        <c:axId val="539377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Litros de gasolina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378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'Salida de datos'!$B$250</c:f>
              <c:strCache>
                <c:ptCount val="1"/>
                <c:pt idx="0">
                  <c:v>Presupuestos para salarios</c:v>
                </c:pt>
              </c:strCache>
            </c:strRef>
          </c:tx>
          <c:spPr>
            <a:solidFill>
              <a:schemeClr val="accent1"/>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datos'!$F$250:$AJ$250</c:f>
              <c:numCache>
                <c:formatCode>_-* #,##0_-;\-* #,##0_-;_-*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2309-4ABD-89BD-2616CB4252B0}"/>
            </c:ext>
          </c:extLst>
        </c:ser>
        <c:ser>
          <c:idx val="1"/>
          <c:order val="1"/>
          <c:tx>
            <c:strRef>
              <c:f>'Salida de datos'!$B$249</c:f>
              <c:strCache>
                <c:ptCount val="1"/>
                <c:pt idx="0">
                  <c:v>Costos fijos</c:v>
                </c:pt>
              </c:strCache>
            </c:strRef>
          </c:tx>
          <c:spPr>
            <a:solidFill>
              <a:schemeClr val="accent2"/>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datos'!$F$249:$AJ$249</c:f>
              <c:numCache>
                <c:formatCode>_-* #,##0_-;\-* #,##0_-;_-*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1-2309-4ABD-89BD-2616CB4252B0}"/>
            </c:ext>
          </c:extLst>
        </c:ser>
        <c:ser>
          <c:idx val="2"/>
          <c:order val="2"/>
          <c:tx>
            <c:strRef>
              <c:f>'Salida de datos'!$B$248</c:f>
              <c:strCache>
                <c:ptCount val="1"/>
                <c:pt idx="0">
                  <c:v>Costos variables (transporte)</c:v>
                </c:pt>
              </c:strCache>
            </c:strRef>
          </c:tx>
          <c:spPr>
            <a:solidFill>
              <a:schemeClr val="accent3"/>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datos'!$F$248:$AJ$248</c:f>
              <c:numCache>
                <c:formatCode>_-* #,##0_-;\-* #,##0_-;_-*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2-2309-4ABD-89BD-2616CB4252B0}"/>
            </c:ext>
          </c:extLst>
        </c:ser>
        <c:ser>
          <c:idx val="3"/>
          <c:order val="3"/>
          <c:tx>
            <c:strRef>
              <c:f>'Salida de datos'!$B$247</c:f>
              <c:strCache>
                <c:ptCount val="1"/>
                <c:pt idx="0">
                  <c:v>Margen (0%)</c:v>
                </c:pt>
              </c:strCache>
            </c:strRef>
          </c:tx>
          <c:spPr>
            <a:solidFill>
              <a:schemeClr val="accent4"/>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datos'!$F$247:$AJ$247</c:f>
              <c:numCache>
                <c:formatCode>_-* #,##0_-;\-* #,##0_-;_-*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3-2309-4ABD-89BD-2616CB4252B0}"/>
            </c:ext>
          </c:extLst>
        </c:ser>
        <c:dLbls>
          <c:showLegendKey val="0"/>
          <c:showVal val="0"/>
          <c:showCatName val="0"/>
          <c:showSerName val="0"/>
          <c:showPercent val="0"/>
          <c:showBubbleSize val="0"/>
        </c:dLbls>
        <c:gapWidth val="55"/>
        <c:overlap val="100"/>
        <c:axId val="489770624"/>
        <c:axId val="489770952"/>
      </c:barChart>
      <c:catAx>
        <c:axId val="489770624"/>
        <c:scaling>
          <c:orientation val="minMax"/>
        </c:scaling>
        <c:delete val="0"/>
        <c:axPos val="b"/>
        <c:numFmt formatCode="0" sourceLinked="1"/>
        <c:majorTickMark val="out"/>
        <c:minorTickMark val="none"/>
        <c:tickLblPos val="nextTo"/>
        <c:spPr>
          <a:noFill/>
          <a:ln w="9525" cap="flat" cmpd="sng" algn="ctr">
            <a:solidFill>
              <a:srgbClr val="575756"/>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770952"/>
        <c:crosses val="autoZero"/>
        <c:auto val="1"/>
        <c:lblAlgn val="ctr"/>
        <c:lblOffset val="100"/>
        <c:noMultiLvlLbl val="0"/>
      </c:catAx>
      <c:valAx>
        <c:axId val="48977095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Millónes de COP</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770624"/>
        <c:crosses val="autoZero"/>
        <c:crossBetween val="between"/>
        <c:dispUnits>
          <c:builtInUnit val="million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'Salida de datos'!$B$244</c:f>
              <c:strCache>
                <c:ptCount val="1"/>
                <c:pt idx="0">
                  <c:v>Horas de trabajo requeridas</c:v>
                </c:pt>
              </c:strCache>
            </c:strRef>
          </c:tx>
          <c:spPr>
            <a:solidFill>
              <a:schemeClr val="accent1"/>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datos'!$F$244:$AJ$244</c:f>
              <c:numCache>
                <c:formatCode>_-* #,##0_-;\-* #,##0_-;_-*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5EE3-41D6-91ED-D127254A1107}"/>
            </c:ext>
          </c:extLst>
        </c:ser>
        <c:dLbls>
          <c:showLegendKey val="0"/>
          <c:showVal val="0"/>
          <c:showCatName val="0"/>
          <c:showSerName val="0"/>
          <c:showPercent val="0"/>
          <c:showBubbleSize val="0"/>
        </c:dLbls>
        <c:gapWidth val="55"/>
        <c:axId val="489770624"/>
        <c:axId val="489770952"/>
      </c:barChart>
      <c:lineChart>
        <c:grouping val="standard"/>
        <c:varyColors val="0"/>
        <c:ser>
          <c:idx val="1"/>
          <c:order val="1"/>
          <c:tx>
            <c:strRef>
              <c:f>'Salida de datos'!$B$252</c:f>
              <c:strCache>
                <c:ptCount val="1"/>
                <c:pt idx="0">
                  <c:v>Salario por hora máximo de trabajadores</c:v>
                </c:pt>
              </c:strCache>
            </c:strRef>
          </c:tx>
          <c:spPr>
            <a:ln w="28575" cap="rnd">
              <a:solidFill>
                <a:schemeClr val="accent2"/>
              </a:solidFill>
              <a:round/>
            </a:ln>
            <a:effectLst/>
          </c:spPr>
          <c:marker>
            <c:symbol val="none"/>
          </c:marker>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datos'!$F$252:$AJ$252</c:f>
              <c:numCache>
                <c:formatCode>_-* #,##0_-;\-* #,##0_-;_-*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1-5EE3-41D6-91ED-D127254A1107}"/>
            </c:ext>
          </c:extLst>
        </c:ser>
        <c:ser>
          <c:idx val="2"/>
          <c:order val="2"/>
          <c:tx>
            <c:strRef>
              <c:f>'Salida de datos'!$B$253</c:f>
              <c:strCache>
                <c:ptCount val="1"/>
                <c:pt idx="0">
                  <c:v>Salario mínimo por hora (2016)</c:v>
                </c:pt>
              </c:strCache>
            </c:strRef>
          </c:tx>
          <c:spPr>
            <a:ln w="28575" cap="rnd">
              <a:solidFill>
                <a:schemeClr val="accent3"/>
              </a:solidFill>
              <a:round/>
            </a:ln>
            <a:effectLst/>
          </c:spPr>
          <c:marker>
            <c:symbol val="none"/>
          </c:marker>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datos'!$F$253:$AJ$253</c:f>
              <c:numCache>
                <c:formatCode>_-* #,##0_-;\-* #,##0_-;_-*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5EE3-41D6-91ED-D127254A1107}"/>
            </c:ext>
          </c:extLst>
        </c:ser>
        <c:dLbls>
          <c:showLegendKey val="0"/>
          <c:showVal val="0"/>
          <c:showCatName val="0"/>
          <c:showSerName val="0"/>
          <c:showPercent val="0"/>
          <c:showBubbleSize val="0"/>
        </c:dLbls>
        <c:marker val="1"/>
        <c:smooth val="0"/>
        <c:axId val="499965448"/>
        <c:axId val="499018576"/>
      </c:lineChart>
      <c:catAx>
        <c:axId val="489770624"/>
        <c:scaling>
          <c:orientation val="minMax"/>
        </c:scaling>
        <c:delete val="0"/>
        <c:axPos val="b"/>
        <c:numFmt formatCode="0" sourceLinked="1"/>
        <c:majorTickMark val="out"/>
        <c:minorTickMark val="none"/>
        <c:tickLblPos val="nextTo"/>
        <c:spPr>
          <a:noFill/>
          <a:ln w="9525" cap="flat" cmpd="sng" algn="ctr">
            <a:solidFill>
              <a:srgbClr val="575756"/>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770952"/>
        <c:crosses val="autoZero"/>
        <c:auto val="1"/>
        <c:lblAlgn val="ctr"/>
        <c:lblOffset val="100"/>
        <c:noMultiLvlLbl val="0"/>
      </c:catAx>
      <c:valAx>
        <c:axId val="489770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Millónes de COP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770624"/>
        <c:crosses val="autoZero"/>
        <c:crossBetween val="between"/>
      </c:valAx>
      <c:valAx>
        <c:axId val="49901857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Salario por hora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9965448"/>
        <c:crosses val="max"/>
        <c:crossBetween val="between"/>
      </c:valAx>
      <c:catAx>
        <c:axId val="499965448"/>
        <c:scaling>
          <c:orientation val="minMax"/>
        </c:scaling>
        <c:delete val="1"/>
        <c:axPos val="b"/>
        <c:numFmt formatCode="0" sourceLinked="1"/>
        <c:majorTickMark val="out"/>
        <c:minorTickMark val="none"/>
        <c:tickLblPos val="nextTo"/>
        <c:crossAx val="4990185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https://www.mottmac.com/"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https://www.mottmac.com/" TargetMode="External"/></Relationships>
</file>

<file path=xl/drawings/_rels/drawing3.xml.rels><?xml version="1.0" encoding="UTF-8" standalone="yes"?>
<Relationships xmlns="http://schemas.openxmlformats.org/package/2006/relationships"><Relationship Id="rId8" Type="http://schemas.microsoft.com/office/2007/relationships/hdphoto" Target="../media/hdphoto3.wdp"/><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microsoft.com/office/2007/relationships/hdphoto" Target="../media/hdphoto2.wdp"/><Relationship Id="rId5" Type="http://schemas.openxmlformats.org/officeDocument/2006/relationships/image" Target="../media/image6.png"/><Relationship Id="rId10" Type="http://schemas.microsoft.com/office/2007/relationships/hdphoto" Target="../media/hdphoto4.wdp"/><Relationship Id="rId4" Type="http://schemas.microsoft.com/office/2007/relationships/hdphoto" Target="../media/hdphoto1.wdp"/><Relationship Id="rId9" Type="http://schemas.openxmlformats.org/officeDocument/2006/relationships/image" Target="../media/image8.png"/></Relationships>
</file>

<file path=xl/drawings/_rels/drawing4.xml.rels><?xml version="1.0" encoding="UTF-8" standalone="yes"?>
<Relationships xmlns="http://schemas.openxmlformats.org/package/2006/relationships"><Relationship Id="rId8" Type="http://schemas.microsoft.com/office/2007/relationships/hdphoto" Target="../media/hdphoto3.wdp"/><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microsoft.com/office/2007/relationships/hdphoto" Target="../media/hdphoto2.wdp"/><Relationship Id="rId5" Type="http://schemas.openxmlformats.org/officeDocument/2006/relationships/image" Target="../media/image6.png"/><Relationship Id="rId10" Type="http://schemas.microsoft.com/office/2007/relationships/hdphoto" Target="../media/hdphoto4.wdp"/><Relationship Id="rId4" Type="http://schemas.microsoft.com/office/2007/relationships/hdphoto" Target="../media/hdphoto1.wdp"/><Relationship Id="rId9" Type="http://schemas.openxmlformats.org/officeDocument/2006/relationships/image" Target="../media/image8.png"/></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59531</xdr:colOff>
      <xdr:row>1</xdr:row>
      <xdr:rowOff>61996</xdr:rowOff>
    </xdr:from>
    <xdr:to>
      <xdr:col>2</xdr:col>
      <xdr:colOff>0</xdr:colOff>
      <xdr:row>7</xdr:row>
      <xdr:rowOff>0</xdr:rowOff>
    </xdr:to>
    <xdr:pic>
      <xdr:nvPicPr>
        <xdr:cNvPr id="2" name="Picture 2" descr="image003">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131" y="223921"/>
          <a:ext cx="1083469" cy="909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500063</xdr:colOff>
      <xdr:row>0</xdr:row>
      <xdr:rowOff>0</xdr:rowOff>
    </xdr:from>
    <xdr:to>
      <xdr:col>21</xdr:col>
      <xdr:colOff>264319</xdr:colOff>
      <xdr:row>25</xdr:row>
      <xdr:rowOff>350044</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5934"/>
        <a:stretch/>
      </xdr:blipFill>
      <xdr:spPr bwMode="auto">
        <a:xfrm>
          <a:off x="13063538" y="0"/>
          <a:ext cx="4031456" cy="4560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61996</xdr:rowOff>
    </xdr:from>
    <xdr:to>
      <xdr:col>0</xdr:col>
      <xdr:colOff>0</xdr:colOff>
      <xdr:row>7</xdr:row>
      <xdr:rowOff>0</xdr:rowOff>
    </xdr:to>
    <xdr:pic>
      <xdr:nvPicPr>
        <xdr:cNvPr id="2" name="Picture 2" descr="image003">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3921"/>
          <a:ext cx="0" cy="1938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35718</xdr:colOff>
      <xdr:row>0</xdr:row>
      <xdr:rowOff>11906</xdr:rowOff>
    </xdr:from>
    <xdr:to>
      <xdr:col>14</xdr:col>
      <xdr:colOff>407193</xdr:colOff>
      <xdr:row>15</xdr:row>
      <xdr:rowOff>171450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5934"/>
        <a:stretch/>
      </xdr:blipFill>
      <xdr:spPr bwMode="auto">
        <a:xfrm>
          <a:off x="12684918" y="11906"/>
          <a:ext cx="4029075" cy="461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201705</xdr:colOff>
      <xdr:row>24</xdr:row>
      <xdr:rowOff>146755</xdr:rowOff>
    </xdr:from>
    <xdr:ext cx="648000" cy="648000"/>
    <xdr:pic>
      <xdr:nvPicPr>
        <xdr:cNvPr id="10" name="Picture 9" descr="C:\Users\BOU78864\AppData\Local\Microsoft\Windows\Temporary Internet Files\Content.Outlook\PB8XPTDB\Untitled-4.png">
          <a:extLst>
            <a:ext uri="{FF2B5EF4-FFF2-40B4-BE49-F238E27FC236}">
              <a16:creationId xmlns:a16="http://schemas.microsoft.com/office/drawing/2014/main" id="{00000000-0008-0000-0200-00000A000000}"/>
            </a:ext>
          </a:extLst>
        </xdr:cNvPr>
        <xdr:cNvPicPr>
          <a:picLocks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855" t="14694" r="3483" b="2569"/>
        <a:stretch/>
      </xdr:blipFill>
      <xdr:spPr bwMode="auto">
        <a:xfrm>
          <a:off x="5300381" y="4898049"/>
          <a:ext cx="648000" cy="648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168087</xdr:colOff>
      <xdr:row>16</xdr:row>
      <xdr:rowOff>34157</xdr:rowOff>
    </xdr:from>
    <xdr:ext cx="648000" cy="648000"/>
    <xdr:pic>
      <xdr:nvPicPr>
        <xdr:cNvPr id="11" name="Picture 10" descr="C:\Users\BOU78864\AppData\Local\Microsoft\Windows\Temporary Internet Files\Content.Outlook\PB8XPTDB\Untitled-3.png">
          <a:extLst>
            <a:ext uri="{FF2B5EF4-FFF2-40B4-BE49-F238E27FC236}">
              <a16:creationId xmlns:a16="http://schemas.microsoft.com/office/drawing/2014/main" id="{00000000-0008-0000-0200-00000B000000}"/>
            </a:ext>
          </a:extLst>
        </xdr:cNvPr>
        <xdr:cNvPicPr>
          <a:picLocks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910" t="13105" r="4665" b="4090"/>
        <a:stretch/>
      </xdr:blipFill>
      <xdr:spPr bwMode="auto">
        <a:xfrm>
          <a:off x="10656793" y="3283863"/>
          <a:ext cx="648000" cy="648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xdr:col>
      <xdr:colOff>173688</xdr:colOff>
      <xdr:row>15</xdr:row>
      <xdr:rowOff>90185</xdr:rowOff>
    </xdr:from>
    <xdr:to>
      <xdr:col>7</xdr:col>
      <xdr:colOff>405593</xdr:colOff>
      <xdr:row>20</xdr:row>
      <xdr:rowOff>123264</xdr:rowOff>
    </xdr:to>
    <xdr:sp macro="" textlink="">
      <xdr:nvSpPr>
        <xdr:cNvPr id="12" name="Oval 11">
          <a:extLst>
            <a:ext uri="{FF2B5EF4-FFF2-40B4-BE49-F238E27FC236}">
              <a16:creationId xmlns:a16="http://schemas.microsoft.com/office/drawing/2014/main" id="{00000000-0008-0000-0200-00000C000000}"/>
            </a:ext>
          </a:extLst>
        </xdr:cNvPr>
        <xdr:cNvSpPr/>
      </xdr:nvSpPr>
      <xdr:spPr>
        <a:xfrm>
          <a:off x="7894541" y="3418332"/>
          <a:ext cx="814611" cy="828697"/>
        </a:xfrm>
        <a:prstGeom prst="ellipse">
          <a:avLst/>
        </a:prstGeom>
        <a:solidFill>
          <a:srgbClr val="2FB6BC">
            <a:alpha val="21961"/>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783" rtl="0" eaLnBrk="1" latinLnBrk="0" hangingPunct="1">
            <a:defRPr sz="1400" kern="1200">
              <a:solidFill>
                <a:schemeClr val="lt1"/>
              </a:solidFill>
              <a:latin typeface="+mn-lt"/>
              <a:ea typeface="+mn-ea"/>
              <a:cs typeface="+mn-cs"/>
            </a:defRPr>
          </a:lvl1pPr>
          <a:lvl2pPr marL="342892" algn="l" defTabSz="685783" rtl="0" eaLnBrk="1" latinLnBrk="0" hangingPunct="1">
            <a:defRPr sz="1400" kern="1200">
              <a:solidFill>
                <a:schemeClr val="lt1"/>
              </a:solidFill>
              <a:latin typeface="+mn-lt"/>
              <a:ea typeface="+mn-ea"/>
              <a:cs typeface="+mn-cs"/>
            </a:defRPr>
          </a:lvl2pPr>
          <a:lvl3pPr marL="685783" algn="l" defTabSz="685783" rtl="0" eaLnBrk="1" latinLnBrk="0" hangingPunct="1">
            <a:defRPr sz="1400" kern="1200">
              <a:solidFill>
                <a:schemeClr val="lt1"/>
              </a:solidFill>
              <a:latin typeface="+mn-lt"/>
              <a:ea typeface="+mn-ea"/>
              <a:cs typeface="+mn-cs"/>
            </a:defRPr>
          </a:lvl3pPr>
          <a:lvl4pPr marL="1028675" algn="l" defTabSz="685783" rtl="0" eaLnBrk="1" latinLnBrk="0" hangingPunct="1">
            <a:defRPr sz="1400" kern="1200">
              <a:solidFill>
                <a:schemeClr val="lt1"/>
              </a:solidFill>
              <a:latin typeface="+mn-lt"/>
              <a:ea typeface="+mn-ea"/>
              <a:cs typeface="+mn-cs"/>
            </a:defRPr>
          </a:lvl4pPr>
          <a:lvl5pPr marL="1371566" algn="l" defTabSz="685783" rtl="0" eaLnBrk="1" latinLnBrk="0" hangingPunct="1">
            <a:defRPr sz="1400" kern="1200">
              <a:solidFill>
                <a:schemeClr val="lt1"/>
              </a:solidFill>
              <a:latin typeface="+mn-lt"/>
              <a:ea typeface="+mn-ea"/>
              <a:cs typeface="+mn-cs"/>
            </a:defRPr>
          </a:lvl5pPr>
          <a:lvl6pPr marL="1714457" algn="l" defTabSz="685783" rtl="0" eaLnBrk="1" latinLnBrk="0" hangingPunct="1">
            <a:defRPr sz="1400" kern="1200">
              <a:solidFill>
                <a:schemeClr val="lt1"/>
              </a:solidFill>
              <a:latin typeface="+mn-lt"/>
              <a:ea typeface="+mn-ea"/>
              <a:cs typeface="+mn-cs"/>
            </a:defRPr>
          </a:lvl6pPr>
          <a:lvl7pPr marL="2057348" algn="l" defTabSz="685783" rtl="0" eaLnBrk="1" latinLnBrk="0" hangingPunct="1">
            <a:defRPr sz="1400" kern="1200">
              <a:solidFill>
                <a:schemeClr val="lt1"/>
              </a:solidFill>
              <a:latin typeface="+mn-lt"/>
              <a:ea typeface="+mn-ea"/>
              <a:cs typeface="+mn-cs"/>
            </a:defRPr>
          </a:lvl7pPr>
          <a:lvl8pPr marL="2400240" algn="l" defTabSz="685783" rtl="0" eaLnBrk="1" latinLnBrk="0" hangingPunct="1">
            <a:defRPr sz="1400" kern="1200">
              <a:solidFill>
                <a:schemeClr val="lt1"/>
              </a:solidFill>
              <a:latin typeface="+mn-lt"/>
              <a:ea typeface="+mn-ea"/>
              <a:cs typeface="+mn-cs"/>
            </a:defRPr>
          </a:lvl8pPr>
          <a:lvl9pPr marL="2743132" algn="l" defTabSz="685783" rtl="0" eaLnBrk="1" latinLnBrk="0" hangingPunct="1">
            <a:defRPr sz="1400" kern="1200">
              <a:solidFill>
                <a:schemeClr val="lt1"/>
              </a:solidFill>
              <a:latin typeface="+mn-lt"/>
              <a:ea typeface="+mn-ea"/>
              <a:cs typeface="+mn-cs"/>
            </a:defRPr>
          </a:lvl9pPr>
        </a:lstStyle>
        <a:p>
          <a:pPr algn="ctr"/>
          <a:endParaRPr lang="en-GB">
            <a:solidFill>
              <a:schemeClr val="accent2"/>
            </a:solidFill>
          </a:endParaRPr>
        </a:p>
      </xdr:txBody>
    </xdr:sp>
    <xdr:clientData/>
  </xdr:twoCellAnchor>
  <xdr:oneCellAnchor>
    <xdr:from>
      <xdr:col>15</xdr:col>
      <xdr:colOff>67232</xdr:colOff>
      <xdr:row>16</xdr:row>
      <xdr:rowOff>34157</xdr:rowOff>
    </xdr:from>
    <xdr:ext cx="842400" cy="648000"/>
    <xdr:pic>
      <xdr:nvPicPr>
        <xdr:cNvPr id="13" name="Picture 12">
          <a:extLst>
            <a:ext uri="{FF2B5EF4-FFF2-40B4-BE49-F238E27FC236}">
              <a16:creationId xmlns:a16="http://schemas.microsoft.com/office/drawing/2014/main" id="{00000000-0008-0000-0200-00000D000000}"/>
            </a:ext>
          </a:extLst>
        </xdr:cNvPr>
        <xdr:cNvPicPr>
          <a:picLocks noChangeArrowheads="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backgroundRemoval t="26667" b="73725" l="7987" r="91015">
                      <a14:foregroundMark x1="73211" y1="54510" x2="73211" y2="54510"/>
                    </a14:backgroundRemoval>
                  </a14:imgEffect>
                </a14:imgLayer>
              </a14:imgProps>
            </a:ext>
            <a:ext uri="{28A0092B-C50C-407E-A947-70E740481C1C}">
              <a14:useLocalDpi xmlns:a14="http://schemas.microsoft.com/office/drawing/2010/main"/>
            </a:ext>
          </a:extLst>
        </a:blip>
        <a:srcRect l="8965" t="26717" r="9805" b="26266"/>
        <a:stretch/>
      </xdr:blipFill>
      <xdr:spPr bwMode="auto">
        <a:xfrm>
          <a:off x="13234144" y="3709686"/>
          <a:ext cx="842400" cy="6480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oneCellAnchor>
  <xdr:oneCellAnchor>
    <xdr:from>
      <xdr:col>12</xdr:col>
      <xdr:colOff>179293</xdr:colOff>
      <xdr:row>16</xdr:row>
      <xdr:rowOff>34157</xdr:rowOff>
    </xdr:from>
    <xdr:ext cx="648000" cy="648000"/>
    <xdr:pic>
      <xdr:nvPicPr>
        <xdr:cNvPr id="14" name="Picture 13">
          <a:extLst>
            <a:ext uri="{FF2B5EF4-FFF2-40B4-BE49-F238E27FC236}">
              <a16:creationId xmlns:a16="http://schemas.microsoft.com/office/drawing/2014/main" id="{00000000-0008-0000-0200-00000E000000}"/>
            </a:ext>
          </a:extLst>
        </xdr:cNvPr>
        <xdr:cNvPicPr>
          <a:picLocks noChangeArrowheads="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ackgroundRemoval t="0" b="100000" l="0" r="100000">
                      <a14:foregroundMark x1="13077" y1="14000" x2="13077" y2="14000"/>
                      <a14:foregroundMark x1="77692" y1="5000" x2="77692" y2="5000"/>
                      <a14:foregroundMark x1="81538" y1="93000" x2="81538" y2="93000"/>
                      <a14:backgroundMark x1="27692" y1="44000" x2="27692" y2="44000"/>
                      <a14:backgroundMark x1="49231" y1="43000" x2="49231" y2="43000"/>
                    </a14:backgroundRemoval>
                  </a14:imgEffect>
                </a14:imgLayer>
              </a14:imgProps>
            </a:ext>
            <a:ext uri="{28A0092B-C50C-407E-A947-70E740481C1C}">
              <a14:useLocalDpi xmlns:a14="http://schemas.microsoft.com/office/drawing/2010/main" val="0"/>
            </a:ext>
          </a:extLst>
        </a:blip>
        <a:srcRect/>
        <a:stretch>
          <a:fillRect/>
        </a:stretch>
      </xdr:blipFill>
      <xdr:spPr bwMode="auto">
        <a:xfrm>
          <a:off x="10286999" y="3709686"/>
          <a:ext cx="648000" cy="6480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oneCellAnchor>
  <xdr:oneCellAnchor>
    <xdr:from>
      <xdr:col>4</xdr:col>
      <xdr:colOff>201705</xdr:colOff>
      <xdr:row>8</xdr:row>
      <xdr:rowOff>1</xdr:rowOff>
    </xdr:from>
    <xdr:ext cx="648000" cy="648000"/>
    <xdr:pic>
      <xdr:nvPicPr>
        <xdr:cNvPr id="15" name="Picture 14">
          <a:extLst>
            <a:ext uri="{FF2B5EF4-FFF2-40B4-BE49-F238E27FC236}">
              <a16:creationId xmlns:a16="http://schemas.microsoft.com/office/drawing/2014/main" id="{00000000-0008-0000-0200-00000F000000}"/>
            </a:ext>
          </a:extLst>
        </xdr:cNvPr>
        <xdr:cNvPicPr>
          <a:picLocks noChangeArrowheads="1"/>
        </xdr:cNvPicPr>
      </xdr:nvPicPr>
      <xdr:blipFill rotWithShape="1">
        <a:blip xmlns:r="http://schemas.openxmlformats.org/officeDocument/2006/relationships" r:embed="rId7" cstate="print">
          <a:extLst>
            <a:ext uri="{BEBA8EAE-BF5A-486C-A8C5-ECC9F3942E4B}">
              <a14:imgProps xmlns:a14="http://schemas.microsoft.com/office/drawing/2010/main">
                <a14:imgLayer r:embed="rId8">
                  <a14:imgEffect>
                    <a14:backgroundRemoval t="0" b="100000" l="0" r="100000">
                      <a14:foregroundMark x1="56410" y1="13971" x2="56410" y2="13971"/>
                      <a14:foregroundMark x1="10256" y1="59559" x2="10256" y2="59559"/>
                      <a14:foregroundMark x1="26923" y1="46324" x2="26923" y2="46324"/>
                      <a14:foregroundMark x1="17949" y1="53676" x2="17949" y2="53676"/>
                      <a14:foregroundMark x1="53205" y1="87500" x2="53205" y2="87500"/>
                      <a14:foregroundMark x1="95513" y1="74265" x2="95513" y2="74265"/>
                      <a14:foregroundMark x1="70513" y1="41176" x2="70513" y2="41176"/>
                      <a14:foregroundMark x1="84615" y1="87500" x2="84615" y2="87500"/>
                      <a14:foregroundMark x1="72436" y1="85294" x2="72436" y2="85294"/>
                      <a14:foregroundMark x1="61538" y1="85294" x2="61538" y2="85294"/>
                      <a14:foregroundMark x1="84615" y1="63971" x2="84615" y2="63971"/>
                      <a14:foregroundMark x1="45513" y1="88971" x2="45513" y2="88971"/>
                      <a14:foregroundMark x1="64744" y1="29412" x2="64744" y2="29412"/>
                    </a14:backgroundRemoval>
                  </a14:imgEffect>
                </a14:imgLayer>
              </a14:imgProps>
            </a:ext>
            <a:ext uri="{28A0092B-C50C-407E-A947-70E740481C1C}">
              <a14:useLocalDpi xmlns:a14="http://schemas.microsoft.com/office/drawing/2010/main" val="0"/>
            </a:ext>
          </a:extLst>
        </a:blip>
        <a:srcRect t="4502"/>
        <a:stretch/>
      </xdr:blipFill>
      <xdr:spPr bwMode="auto">
        <a:xfrm>
          <a:off x="5300381" y="2196354"/>
          <a:ext cx="648000" cy="6480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oneCellAnchor>
  <xdr:oneCellAnchor>
    <xdr:from>
      <xdr:col>1</xdr:col>
      <xdr:colOff>89646</xdr:colOff>
      <xdr:row>16</xdr:row>
      <xdr:rowOff>90186</xdr:rowOff>
    </xdr:from>
    <xdr:ext cx="840441" cy="648000"/>
    <xdr:pic>
      <xdr:nvPicPr>
        <xdr:cNvPr id="16" name="Picture 15">
          <a:extLst>
            <a:ext uri="{FF2B5EF4-FFF2-40B4-BE49-F238E27FC236}">
              <a16:creationId xmlns:a16="http://schemas.microsoft.com/office/drawing/2014/main" id="{00000000-0008-0000-0200-000010000000}"/>
            </a:ext>
          </a:extLst>
        </xdr:cNvPr>
        <xdr:cNvPicPr>
          <a:picLocks noChangeArrowheads="1"/>
        </xdr:cNvPicPr>
      </xdr:nvPicPr>
      <xdr:blipFill rotWithShape="1">
        <a:blip xmlns:r="http://schemas.openxmlformats.org/officeDocument/2006/relationships" r:embed="rId9" cstate="email">
          <a:extLst>
            <a:ext uri="{BEBA8EAE-BF5A-486C-A8C5-ECC9F3942E4B}">
              <a14:imgProps xmlns:a14="http://schemas.microsoft.com/office/drawing/2010/main">
                <a14:imgLayer r:embed="rId10">
                  <a14:imgEffect>
                    <a14:backgroundRemoval t="0" b="100000" l="0" r="100000">
                      <a14:foregroundMark x1="77391" y1="51497" x2="77391" y2="51497"/>
                      <a14:foregroundMark x1="76087" y1="94012" x2="76087" y2="94012"/>
                      <a14:foregroundMark x1="21739" y1="83832" x2="21739" y2="83832"/>
                      <a14:foregroundMark x1="13043" y1="78443" x2="13043" y2="78443"/>
                    </a14:backgroundRemoval>
                  </a14:imgEffect>
                </a14:imgLayer>
              </a14:imgProps>
            </a:ext>
            <a:ext uri="{28A0092B-C50C-407E-A947-70E740481C1C}">
              <a14:useLocalDpi xmlns:a14="http://schemas.microsoft.com/office/drawing/2010/main"/>
            </a:ext>
          </a:extLst>
        </a:blip>
        <a:srcRect b="-152"/>
        <a:stretch/>
      </xdr:blipFill>
      <xdr:spPr bwMode="auto">
        <a:xfrm>
          <a:off x="1109381" y="3575215"/>
          <a:ext cx="840441" cy="6480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201705</xdr:colOff>
      <xdr:row>24</xdr:row>
      <xdr:rowOff>146755</xdr:rowOff>
    </xdr:from>
    <xdr:ext cx="648000" cy="648000"/>
    <xdr:pic>
      <xdr:nvPicPr>
        <xdr:cNvPr id="2" name="Picture 1" descr="C:\Users\BOU78864\AppData\Local\Microsoft\Windows\Temporary Internet Files\Content.Outlook\PB8XPTDB\Untitled-4.png">
          <a:extLst>
            <a:ext uri="{FF2B5EF4-FFF2-40B4-BE49-F238E27FC236}">
              <a16:creationId xmlns:a16="http://schemas.microsoft.com/office/drawing/2014/main" id="{00000000-0008-0000-0400-000002000000}"/>
            </a:ext>
          </a:extLst>
        </xdr:cNvPr>
        <xdr:cNvPicPr>
          <a:picLocks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855" t="14694" r="3483" b="2569"/>
        <a:stretch/>
      </xdr:blipFill>
      <xdr:spPr bwMode="auto">
        <a:xfrm>
          <a:off x="4278405" y="4918780"/>
          <a:ext cx="648000" cy="648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168087</xdr:colOff>
      <xdr:row>16</xdr:row>
      <xdr:rowOff>34157</xdr:rowOff>
    </xdr:from>
    <xdr:ext cx="648000" cy="648000"/>
    <xdr:pic>
      <xdr:nvPicPr>
        <xdr:cNvPr id="3" name="Picture 2" descr="C:\Users\BOU78864\AppData\Local\Microsoft\Windows\Temporary Internet Files\Content.Outlook\PB8XPTDB\Untitled-3.png">
          <a:extLst>
            <a:ext uri="{FF2B5EF4-FFF2-40B4-BE49-F238E27FC236}">
              <a16:creationId xmlns:a16="http://schemas.microsoft.com/office/drawing/2014/main" id="{00000000-0008-0000-0400-000003000000}"/>
            </a:ext>
          </a:extLst>
        </xdr:cNvPr>
        <xdr:cNvPicPr>
          <a:picLocks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910" t="13105" r="4665" b="4090"/>
        <a:stretch/>
      </xdr:blipFill>
      <xdr:spPr bwMode="auto">
        <a:xfrm>
          <a:off x="8226237" y="3644132"/>
          <a:ext cx="648000" cy="648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xdr:col>
      <xdr:colOff>173688</xdr:colOff>
      <xdr:row>15</xdr:row>
      <xdr:rowOff>90185</xdr:rowOff>
    </xdr:from>
    <xdr:to>
      <xdr:col>7</xdr:col>
      <xdr:colOff>405593</xdr:colOff>
      <xdr:row>20</xdr:row>
      <xdr:rowOff>123264</xdr:rowOff>
    </xdr:to>
    <xdr:sp macro="" textlink="">
      <xdr:nvSpPr>
        <xdr:cNvPr id="4" name="Oval 3">
          <a:extLst>
            <a:ext uri="{FF2B5EF4-FFF2-40B4-BE49-F238E27FC236}">
              <a16:creationId xmlns:a16="http://schemas.microsoft.com/office/drawing/2014/main" id="{00000000-0008-0000-0400-000004000000}"/>
            </a:ext>
          </a:extLst>
        </xdr:cNvPr>
        <xdr:cNvSpPr/>
      </xdr:nvSpPr>
      <xdr:spPr>
        <a:xfrm>
          <a:off x="5850588" y="3557285"/>
          <a:ext cx="812930" cy="756979"/>
        </a:xfrm>
        <a:prstGeom prst="ellipse">
          <a:avLst/>
        </a:prstGeom>
        <a:solidFill>
          <a:srgbClr val="2FB6BC">
            <a:alpha val="21961"/>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783" rtl="0" eaLnBrk="1" latinLnBrk="0" hangingPunct="1">
            <a:defRPr sz="1400" kern="1200">
              <a:solidFill>
                <a:schemeClr val="lt1"/>
              </a:solidFill>
              <a:latin typeface="+mn-lt"/>
              <a:ea typeface="+mn-ea"/>
              <a:cs typeface="+mn-cs"/>
            </a:defRPr>
          </a:lvl1pPr>
          <a:lvl2pPr marL="342892" algn="l" defTabSz="685783" rtl="0" eaLnBrk="1" latinLnBrk="0" hangingPunct="1">
            <a:defRPr sz="1400" kern="1200">
              <a:solidFill>
                <a:schemeClr val="lt1"/>
              </a:solidFill>
              <a:latin typeface="+mn-lt"/>
              <a:ea typeface="+mn-ea"/>
              <a:cs typeface="+mn-cs"/>
            </a:defRPr>
          </a:lvl2pPr>
          <a:lvl3pPr marL="685783" algn="l" defTabSz="685783" rtl="0" eaLnBrk="1" latinLnBrk="0" hangingPunct="1">
            <a:defRPr sz="1400" kern="1200">
              <a:solidFill>
                <a:schemeClr val="lt1"/>
              </a:solidFill>
              <a:latin typeface="+mn-lt"/>
              <a:ea typeface="+mn-ea"/>
              <a:cs typeface="+mn-cs"/>
            </a:defRPr>
          </a:lvl3pPr>
          <a:lvl4pPr marL="1028675" algn="l" defTabSz="685783" rtl="0" eaLnBrk="1" latinLnBrk="0" hangingPunct="1">
            <a:defRPr sz="1400" kern="1200">
              <a:solidFill>
                <a:schemeClr val="lt1"/>
              </a:solidFill>
              <a:latin typeface="+mn-lt"/>
              <a:ea typeface="+mn-ea"/>
              <a:cs typeface="+mn-cs"/>
            </a:defRPr>
          </a:lvl4pPr>
          <a:lvl5pPr marL="1371566" algn="l" defTabSz="685783" rtl="0" eaLnBrk="1" latinLnBrk="0" hangingPunct="1">
            <a:defRPr sz="1400" kern="1200">
              <a:solidFill>
                <a:schemeClr val="lt1"/>
              </a:solidFill>
              <a:latin typeface="+mn-lt"/>
              <a:ea typeface="+mn-ea"/>
              <a:cs typeface="+mn-cs"/>
            </a:defRPr>
          </a:lvl5pPr>
          <a:lvl6pPr marL="1714457" algn="l" defTabSz="685783" rtl="0" eaLnBrk="1" latinLnBrk="0" hangingPunct="1">
            <a:defRPr sz="1400" kern="1200">
              <a:solidFill>
                <a:schemeClr val="lt1"/>
              </a:solidFill>
              <a:latin typeface="+mn-lt"/>
              <a:ea typeface="+mn-ea"/>
              <a:cs typeface="+mn-cs"/>
            </a:defRPr>
          </a:lvl6pPr>
          <a:lvl7pPr marL="2057348" algn="l" defTabSz="685783" rtl="0" eaLnBrk="1" latinLnBrk="0" hangingPunct="1">
            <a:defRPr sz="1400" kern="1200">
              <a:solidFill>
                <a:schemeClr val="lt1"/>
              </a:solidFill>
              <a:latin typeface="+mn-lt"/>
              <a:ea typeface="+mn-ea"/>
              <a:cs typeface="+mn-cs"/>
            </a:defRPr>
          </a:lvl7pPr>
          <a:lvl8pPr marL="2400240" algn="l" defTabSz="685783" rtl="0" eaLnBrk="1" latinLnBrk="0" hangingPunct="1">
            <a:defRPr sz="1400" kern="1200">
              <a:solidFill>
                <a:schemeClr val="lt1"/>
              </a:solidFill>
              <a:latin typeface="+mn-lt"/>
              <a:ea typeface="+mn-ea"/>
              <a:cs typeface="+mn-cs"/>
            </a:defRPr>
          </a:lvl8pPr>
          <a:lvl9pPr marL="2743132" algn="l" defTabSz="685783" rtl="0" eaLnBrk="1" latinLnBrk="0" hangingPunct="1">
            <a:defRPr sz="1400" kern="1200">
              <a:solidFill>
                <a:schemeClr val="lt1"/>
              </a:solidFill>
              <a:latin typeface="+mn-lt"/>
              <a:ea typeface="+mn-ea"/>
              <a:cs typeface="+mn-cs"/>
            </a:defRPr>
          </a:lvl9pPr>
        </a:lstStyle>
        <a:p>
          <a:pPr algn="ctr"/>
          <a:endParaRPr lang="en-GB">
            <a:solidFill>
              <a:schemeClr val="accent2"/>
            </a:solidFill>
          </a:endParaRPr>
        </a:p>
      </xdr:txBody>
    </xdr:sp>
    <xdr:clientData/>
  </xdr:twoCellAnchor>
  <xdr:oneCellAnchor>
    <xdr:from>
      <xdr:col>15</xdr:col>
      <xdr:colOff>67232</xdr:colOff>
      <xdr:row>16</xdr:row>
      <xdr:rowOff>34157</xdr:rowOff>
    </xdr:from>
    <xdr:ext cx="842400" cy="648000"/>
    <xdr:pic>
      <xdr:nvPicPr>
        <xdr:cNvPr id="5" name="Picture 4">
          <a:extLst>
            <a:ext uri="{FF2B5EF4-FFF2-40B4-BE49-F238E27FC236}">
              <a16:creationId xmlns:a16="http://schemas.microsoft.com/office/drawing/2014/main" id="{00000000-0008-0000-0400-000005000000}"/>
            </a:ext>
          </a:extLst>
        </xdr:cNvPr>
        <xdr:cNvPicPr>
          <a:picLocks noChangeArrowheads="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backgroundRemoval t="26667" b="73725" l="7987" r="91015">
                      <a14:foregroundMark x1="73211" y1="54510" x2="73211" y2="54510"/>
                    </a14:backgroundRemoval>
                  </a14:imgEffect>
                </a14:imgLayer>
              </a14:imgProps>
            </a:ext>
            <a:ext uri="{28A0092B-C50C-407E-A947-70E740481C1C}">
              <a14:useLocalDpi xmlns:a14="http://schemas.microsoft.com/office/drawing/2010/main"/>
            </a:ext>
          </a:extLst>
        </a:blip>
        <a:srcRect l="8965" t="26717" r="9805" b="26266"/>
        <a:stretch/>
      </xdr:blipFill>
      <xdr:spPr bwMode="auto">
        <a:xfrm>
          <a:off x="13234144" y="3709686"/>
          <a:ext cx="842400" cy="6480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oneCellAnchor>
  <xdr:oneCellAnchor>
    <xdr:from>
      <xdr:col>12</xdr:col>
      <xdr:colOff>179293</xdr:colOff>
      <xdr:row>16</xdr:row>
      <xdr:rowOff>34157</xdr:rowOff>
    </xdr:from>
    <xdr:ext cx="648000" cy="648000"/>
    <xdr:pic>
      <xdr:nvPicPr>
        <xdr:cNvPr id="6" name="Picture 5">
          <a:extLst>
            <a:ext uri="{FF2B5EF4-FFF2-40B4-BE49-F238E27FC236}">
              <a16:creationId xmlns:a16="http://schemas.microsoft.com/office/drawing/2014/main" id="{00000000-0008-0000-0400-000006000000}"/>
            </a:ext>
          </a:extLst>
        </xdr:cNvPr>
        <xdr:cNvPicPr>
          <a:picLocks noChangeArrowheads="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ackgroundRemoval t="0" b="100000" l="0" r="100000">
                      <a14:foregroundMark x1="13077" y1="14000" x2="13077" y2="14000"/>
                      <a14:foregroundMark x1="77692" y1="5000" x2="77692" y2="5000"/>
                      <a14:foregroundMark x1="81538" y1="93000" x2="81538" y2="93000"/>
                      <a14:backgroundMark x1="27692" y1="44000" x2="27692" y2="44000"/>
                      <a14:backgroundMark x1="49231" y1="43000" x2="49231" y2="43000"/>
                    </a14:backgroundRemoval>
                  </a14:imgEffect>
                </a14:imgLayer>
              </a14:imgProps>
            </a:ext>
            <a:ext uri="{28A0092B-C50C-407E-A947-70E740481C1C}">
              <a14:useLocalDpi xmlns:a14="http://schemas.microsoft.com/office/drawing/2010/main" val="0"/>
            </a:ext>
          </a:extLst>
        </a:blip>
        <a:srcRect/>
        <a:stretch>
          <a:fillRect/>
        </a:stretch>
      </xdr:blipFill>
      <xdr:spPr bwMode="auto">
        <a:xfrm>
          <a:off x="10286999" y="3709686"/>
          <a:ext cx="648000" cy="6480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oneCellAnchor>
  <xdr:oneCellAnchor>
    <xdr:from>
      <xdr:col>4</xdr:col>
      <xdr:colOff>201705</xdr:colOff>
      <xdr:row>8</xdr:row>
      <xdr:rowOff>1</xdr:rowOff>
    </xdr:from>
    <xdr:ext cx="648000" cy="648000"/>
    <xdr:pic>
      <xdr:nvPicPr>
        <xdr:cNvPr id="7" name="Picture 6">
          <a:extLst>
            <a:ext uri="{FF2B5EF4-FFF2-40B4-BE49-F238E27FC236}">
              <a16:creationId xmlns:a16="http://schemas.microsoft.com/office/drawing/2014/main" id="{00000000-0008-0000-0400-000007000000}"/>
            </a:ext>
          </a:extLst>
        </xdr:cNvPr>
        <xdr:cNvPicPr>
          <a:picLocks noChangeArrowheads="1"/>
        </xdr:cNvPicPr>
      </xdr:nvPicPr>
      <xdr:blipFill rotWithShape="1">
        <a:blip xmlns:r="http://schemas.openxmlformats.org/officeDocument/2006/relationships" r:embed="rId7" cstate="print">
          <a:extLst>
            <a:ext uri="{BEBA8EAE-BF5A-486C-A8C5-ECC9F3942E4B}">
              <a14:imgProps xmlns:a14="http://schemas.microsoft.com/office/drawing/2010/main">
                <a14:imgLayer r:embed="rId8">
                  <a14:imgEffect>
                    <a14:backgroundRemoval t="0" b="100000" l="0" r="100000">
                      <a14:foregroundMark x1="56410" y1="13971" x2="56410" y2="13971"/>
                      <a14:foregroundMark x1="10256" y1="59559" x2="10256" y2="59559"/>
                      <a14:foregroundMark x1="26923" y1="46324" x2="26923" y2="46324"/>
                      <a14:foregroundMark x1="17949" y1="53676" x2="17949" y2="53676"/>
                      <a14:foregroundMark x1="53205" y1="87500" x2="53205" y2="87500"/>
                      <a14:foregroundMark x1="95513" y1="74265" x2="95513" y2="74265"/>
                      <a14:foregroundMark x1="70513" y1="41176" x2="70513" y2="41176"/>
                      <a14:foregroundMark x1="84615" y1="87500" x2="84615" y2="87500"/>
                      <a14:foregroundMark x1="72436" y1="85294" x2="72436" y2="85294"/>
                      <a14:foregroundMark x1="61538" y1="85294" x2="61538" y2="85294"/>
                      <a14:foregroundMark x1="84615" y1="63971" x2="84615" y2="63971"/>
                      <a14:foregroundMark x1="45513" y1="88971" x2="45513" y2="88971"/>
                      <a14:foregroundMark x1="64744" y1="29412" x2="64744" y2="29412"/>
                    </a14:backgroundRemoval>
                  </a14:imgEffect>
                </a14:imgLayer>
              </a14:imgProps>
            </a:ext>
            <a:ext uri="{28A0092B-C50C-407E-A947-70E740481C1C}">
              <a14:useLocalDpi xmlns:a14="http://schemas.microsoft.com/office/drawing/2010/main" val="0"/>
            </a:ext>
          </a:extLst>
        </a:blip>
        <a:srcRect t="4502"/>
        <a:stretch/>
      </xdr:blipFill>
      <xdr:spPr bwMode="auto">
        <a:xfrm>
          <a:off x="4278405" y="2447926"/>
          <a:ext cx="648000" cy="6480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oneCellAnchor>
  <xdr:oneCellAnchor>
    <xdr:from>
      <xdr:col>1</xdr:col>
      <xdr:colOff>89646</xdr:colOff>
      <xdr:row>16</xdr:row>
      <xdr:rowOff>90186</xdr:rowOff>
    </xdr:from>
    <xdr:ext cx="840441" cy="648000"/>
    <xdr:pic>
      <xdr:nvPicPr>
        <xdr:cNvPr id="8" name="Picture 7">
          <a:extLst>
            <a:ext uri="{FF2B5EF4-FFF2-40B4-BE49-F238E27FC236}">
              <a16:creationId xmlns:a16="http://schemas.microsoft.com/office/drawing/2014/main" id="{00000000-0008-0000-0400-000008000000}"/>
            </a:ext>
          </a:extLst>
        </xdr:cNvPr>
        <xdr:cNvPicPr>
          <a:picLocks noChangeArrowheads="1"/>
        </xdr:cNvPicPr>
      </xdr:nvPicPr>
      <xdr:blipFill rotWithShape="1">
        <a:blip xmlns:r="http://schemas.openxmlformats.org/officeDocument/2006/relationships" r:embed="rId9" cstate="email">
          <a:extLst>
            <a:ext uri="{BEBA8EAE-BF5A-486C-A8C5-ECC9F3942E4B}">
              <a14:imgProps xmlns:a14="http://schemas.microsoft.com/office/drawing/2010/main">
                <a14:imgLayer r:embed="rId10">
                  <a14:imgEffect>
                    <a14:backgroundRemoval t="0" b="100000" l="0" r="100000">
                      <a14:foregroundMark x1="77391" y1="51497" x2="77391" y2="51497"/>
                      <a14:foregroundMark x1="76087" y1="94012" x2="76087" y2="94012"/>
                      <a14:foregroundMark x1="21739" y1="83832" x2="21739" y2="83832"/>
                      <a14:foregroundMark x1="13043" y1="78443" x2="13043" y2="78443"/>
                    </a14:backgroundRemoval>
                  </a14:imgEffect>
                </a14:imgLayer>
              </a14:imgProps>
            </a:ext>
            <a:ext uri="{28A0092B-C50C-407E-A947-70E740481C1C}">
              <a14:useLocalDpi xmlns:a14="http://schemas.microsoft.com/office/drawing/2010/main"/>
            </a:ext>
          </a:extLst>
        </a:blip>
        <a:srcRect b="-152"/>
        <a:stretch/>
      </xdr:blipFill>
      <xdr:spPr bwMode="auto">
        <a:xfrm>
          <a:off x="1108821" y="3700161"/>
          <a:ext cx="840441" cy="6480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7</xdr:col>
      <xdr:colOff>0</xdr:colOff>
      <xdr:row>139</xdr:row>
      <xdr:rowOff>0</xdr:rowOff>
    </xdr:from>
    <xdr:to>
      <xdr:col>11</xdr:col>
      <xdr:colOff>851647</xdr:colOff>
      <xdr:row>157</xdr:row>
      <xdr:rowOff>121024</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139</xdr:row>
      <xdr:rowOff>0</xdr:rowOff>
    </xdr:from>
    <xdr:to>
      <xdr:col>16</xdr:col>
      <xdr:colOff>851648</xdr:colOff>
      <xdr:row>157</xdr:row>
      <xdr:rowOff>121024</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208</xdr:row>
      <xdr:rowOff>134471</xdr:rowOff>
    </xdr:from>
    <xdr:to>
      <xdr:col>11</xdr:col>
      <xdr:colOff>851647</xdr:colOff>
      <xdr:row>227</xdr:row>
      <xdr:rowOff>109818</xdr:rowOff>
    </xdr:to>
    <xdr:graphicFrame macro="">
      <xdr:nvGraphicFramePr>
        <xdr:cNvPr id="7" name="Chart 6">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78441</xdr:colOff>
      <xdr:row>209</xdr:row>
      <xdr:rowOff>0</xdr:rowOff>
    </xdr:from>
    <xdr:to>
      <xdr:col>17</xdr:col>
      <xdr:colOff>0</xdr:colOff>
      <xdr:row>227</xdr:row>
      <xdr:rowOff>121024</xdr:rowOff>
    </xdr:to>
    <xdr:graphicFrame macro="">
      <xdr:nvGraphicFramePr>
        <xdr:cNvPr id="8" name="Chart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283</xdr:row>
      <xdr:rowOff>0</xdr:rowOff>
    </xdr:from>
    <xdr:to>
      <xdr:col>11</xdr:col>
      <xdr:colOff>851647</xdr:colOff>
      <xdr:row>301</xdr:row>
      <xdr:rowOff>121023</xdr:rowOff>
    </xdr:to>
    <xdr:graphicFrame macro="">
      <xdr:nvGraphicFramePr>
        <xdr:cNvPr id="9" name="Chart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283</xdr:row>
      <xdr:rowOff>0</xdr:rowOff>
    </xdr:from>
    <xdr:to>
      <xdr:col>16</xdr:col>
      <xdr:colOff>851648</xdr:colOff>
      <xdr:row>301</xdr:row>
      <xdr:rowOff>121023</xdr:rowOff>
    </xdr:to>
    <xdr:graphicFrame macro="">
      <xdr:nvGraphicFramePr>
        <xdr:cNvPr id="10" name="Chart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60</xdr:row>
      <xdr:rowOff>0</xdr:rowOff>
    </xdr:from>
    <xdr:to>
      <xdr:col>11</xdr:col>
      <xdr:colOff>851647</xdr:colOff>
      <xdr:row>78</xdr:row>
      <xdr:rowOff>121023</xdr:rowOff>
    </xdr:to>
    <xdr:graphicFrame macro="">
      <xdr:nvGraphicFramePr>
        <xdr:cNvPr id="11" name="Chart 10">
          <a:extLst>
            <a:ext uri="{FF2B5EF4-FFF2-40B4-BE49-F238E27FC236}">
              <a16:creationId xmlns:a16="http://schemas.microsoft.com/office/drawing/2014/main" id="{00000000-0008-0000-05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89</xdr:row>
      <xdr:rowOff>0</xdr:rowOff>
    </xdr:from>
    <xdr:to>
      <xdr:col>11</xdr:col>
      <xdr:colOff>851647</xdr:colOff>
      <xdr:row>107</xdr:row>
      <xdr:rowOff>121022</xdr:rowOff>
    </xdr:to>
    <xdr:graphicFrame macro="">
      <xdr:nvGraphicFramePr>
        <xdr:cNvPr id="12" name="Chart 11">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89</xdr:row>
      <xdr:rowOff>0</xdr:rowOff>
    </xdr:from>
    <xdr:to>
      <xdr:col>16</xdr:col>
      <xdr:colOff>851648</xdr:colOff>
      <xdr:row>107</xdr:row>
      <xdr:rowOff>121022</xdr:rowOff>
    </xdr:to>
    <xdr:graphicFrame macro="">
      <xdr:nvGraphicFramePr>
        <xdr:cNvPr id="13" name="Chart 12">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320</xdr:row>
      <xdr:rowOff>0</xdr:rowOff>
    </xdr:from>
    <xdr:to>
      <xdr:col>11</xdr:col>
      <xdr:colOff>851647</xdr:colOff>
      <xdr:row>338</xdr:row>
      <xdr:rowOff>121022</xdr:rowOff>
    </xdr:to>
    <xdr:graphicFrame macro="">
      <xdr:nvGraphicFramePr>
        <xdr:cNvPr id="14" name="Chart 13">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320</xdr:row>
      <xdr:rowOff>0</xdr:rowOff>
    </xdr:from>
    <xdr:to>
      <xdr:col>16</xdr:col>
      <xdr:colOff>851648</xdr:colOff>
      <xdr:row>338</xdr:row>
      <xdr:rowOff>121022</xdr:rowOff>
    </xdr:to>
    <xdr:graphicFrame macro="">
      <xdr:nvGraphicFramePr>
        <xdr:cNvPr id="15" name="Chart 14">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0</xdr:colOff>
      <xdr:row>357</xdr:row>
      <xdr:rowOff>0</xdr:rowOff>
    </xdr:from>
    <xdr:to>
      <xdr:col>11</xdr:col>
      <xdr:colOff>851647</xdr:colOff>
      <xdr:row>375</xdr:row>
      <xdr:rowOff>121023</xdr:rowOff>
    </xdr:to>
    <xdr:graphicFrame macro="">
      <xdr:nvGraphicFramePr>
        <xdr:cNvPr id="16" name="Chart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357</xdr:row>
      <xdr:rowOff>0</xdr:rowOff>
    </xdr:from>
    <xdr:to>
      <xdr:col>16</xdr:col>
      <xdr:colOff>851648</xdr:colOff>
      <xdr:row>375</xdr:row>
      <xdr:rowOff>121023</xdr:rowOff>
    </xdr:to>
    <xdr:graphicFrame macro="">
      <xdr:nvGraphicFramePr>
        <xdr:cNvPr id="17" name="Chart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394</xdr:row>
      <xdr:rowOff>0</xdr:rowOff>
    </xdr:from>
    <xdr:to>
      <xdr:col>11</xdr:col>
      <xdr:colOff>851647</xdr:colOff>
      <xdr:row>412</xdr:row>
      <xdr:rowOff>121022</xdr:rowOff>
    </xdr:to>
    <xdr:graphicFrame macro="">
      <xdr:nvGraphicFramePr>
        <xdr:cNvPr id="18" name="Chart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0</xdr:colOff>
      <xdr:row>394</xdr:row>
      <xdr:rowOff>0</xdr:rowOff>
    </xdr:from>
    <xdr:to>
      <xdr:col>16</xdr:col>
      <xdr:colOff>851648</xdr:colOff>
      <xdr:row>412</xdr:row>
      <xdr:rowOff>121022</xdr:rowOff>
    </xdr:to>
    <xdr:graphicFrame macro="">
      <xdr:nvGraphicFramePr>
        <xdr:cNvPr id="19" name="Chart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0</xdr:colOff>
      <xdr:row>181</xdr:row>
      <xdr:rowOff>0</xdr:rowOff>
    </xdr:from>
    <xdr:to>
      <xdr:col>11</xdr:col>
      <xdr:colOff>851647</xdr:colOff>
      <xdr:row>199</xdr:row>
      <xdr:rowOff>121025</xdr:rowOff>
    </xdr:to>
    <xdr:graphicFrame macro="">
      <xdr:nvGraphicFramePr>
        <xdr:cNvPr id="20" name="Chart 19">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930087</xdr:colOff>
      <xdr:row>34</xdr:row>
      <xdr:rowOff>0</xdr:rowOff>
    </xdr:from>
    <xdr:to>
      <xdr:col>13</xdr:col>
      <xdr:colOff>862852</xdr:colOff>
      <xdr:row>52</xdr:row>
      <xdr:rowOff>121023</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0</xdr:colOff>
      <xdr:row>60</xdr:row>
      <xdr:rowOff>0</xdr:rowOff>
    </xdr:from>
    <xdr:to>
      <xdr:col>16</xdr:col>
      <xdr:colOff>851648</xdr:colOff>
      <xdr:row>78</xdr:row>
      <xdr:rowOff>121023</xdr:rowOff>
    </xdr:to>
    <xdr:graphicFrame macro="">
      <xdr:nvGraphicFramePr>
        <xdr:cNvPr id="21" name="Chart 20">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0</xdr:colOff>
      <xdr:row>255</xdr:row>
      <xdr:rowOff>0</xdr:rowOff>
    </xdr:from>
    <xdr:to>
      <xdr:col>11</xdr:col>
      <xdr:colOff>851647</xdr:colOff>
      <xdr:row>273</xdr:row>
      <xdr:rowOff>121025</xdr:rowOff>
    </xdr:to>
    <xdr:graphicFrame macro="">
      <xdr:nvGraphicFramePr>
        <xdr:cNvPr id="22" name="Chart 21">
          <a:extLst>
            <a:ext uri="{FF2B5EF4-FFF2-40B4-BE49-F238E27FC236}">
              <a16:creationId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12</xdr:col>
      <xdr:colOff>0</xdr:colOff>
      <xdr:row>255</xdr:row>
      <xdr:rowOff>0</xdr:rowOff>
    </xdr:from>
    <xdr:to>
      <xdr:col>16</xdr:col>
      <xdr:colOff>851648</xdr:colOff>
      <xdr:row>273</xdr:row>
      <xdr:rowOff>121025</xdr:rowOff>
    </xdr:to>
    <xdr:graphicFrame macro="">
      <xdr:nvGraphicFramePr>
        <xdr:cNvPr id="23" name="Chart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or60588/AppData/Roaming/OpenText/OTEdit/EC_EUNAPiMS/c2100871336/Toolkit_RevH_-_Guap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y Aviso Legal"/>
      <sheetName val="Instrucciones"/>
      <sheetName val="El sistema"/>
      <sheetName val="Aporte de datos"/>
      <sheetName val="Flujos y procesos"/>
      <sheetName val="Salida de datos"/>
      <sheetName val="Flujo de residuos"/>
      <sheetName val="Centro de reciclaje"/>
      <sheetName val="Centro de compostaje"/>
      <sheetName val="Recoleccion y transporte"/>
      <sheetName val="Estabilizacion"/>
      <sheetName val="Incineracion"/>
      <sheetName val="Disposicion"/>
      <sheetName val="Controles"/>
    </sheetNames>
    <sheetDataSet>
      <sheetData sheetId="0" refreshError="1"/>
      <sheetData sheetId="1" refreshError="1"/>
      <sheetData sheetId="2" refreshError="1"/>
      <sheetData sheetId="3" refreshError="1"/>
      <sheetData sheetId="4" refreshError="1"/>
      <sheetData sheetId="5">
        <row r="118">
          <cell r="B118" t="str">
            <v>Gastos de empleo</v>
          </cell>
          <cell r="E118">
            <v>30330694.156836636</v>
          </cell>
        </row>
        <row r="119">
          <cell r="E119">
            <v>23668861.323121075</v>
          </cell>
        </row>
        <row r="120">
          <cell r="E120">
            <v>1500000</v>
          </cell>
        </row>
        <row r="121">
          <cell r="E121">
            <v>100000</v>
          </cell>
        </row>
        <row r="122">
          <cell r="E122">
            <v>1272500</v>
          </cell>
        </row>
        <row r="123">
          <cell r="E123"/>
        </row>
        <row r="124">
          <cell r="E124"/>
        </row>
        <row r="125">
          <cell r="E125"/>
        </row>
        <row r="126">
          <cell r="E126"/>
        </row>
        <row r="127">
          <cell r="E127"/>
        </row>
        <row r="128">
          <cell r="E128"/>
        </row>
        <row r="129">
          <cell r="E129"/>
        </row>
        <row r="130">
          <cell r="E130"/>
        </row>
        <row r="131">
          <cell r="E131"/>
        </row>
        <row r="132">
          <cell r="E132"/>
        </row>
        <row r="135">
          <cell r="B135" t="str">
            <v>Mesa de selección</v>
          </cell>
          <cell r="E135">
            <v>200000</v>
          </cell>
        </row>
        <row r="136">
          <cell r="E136">
            <v>15000000</v>
          </cell>
        </row>
        <row r="137">
          <cell r="E137">
            <v>3500000</v>
          </cell>
        </row>
        <row r="138">
          <cell r="E138">
            <v>1000000</v>
          </cell>
        </row>
        <row r="139">
          <cell r="E139">
            <v>113400000</v>
          </cell>
        </row>
        <row r="140">
          <cell r="E140">
            <v>28800000</v>
          </cell>
        </row>
        <row r="141">
          <cell r="E141"/>
        </row>
        <row r="142">
          <cell r="E142"/>
        </row>
        <row r="143">
          <cell r="E143"/>
        </row>
        <row r="144">
          <cell r="E144"/>
        </row>
        <row r="145">
          <cell r="E145"/>
        </row>
        <row r="146">
          <cell r="E146"/>
        </row>
        <row r="147">
          <cell r="E147"/>
        </row>
        <row r="148">
          <cell r="E148"/>
        </row>
        <row r="149">
          <cell r="E149"/>
        </row>
        <row r="192">
          <cell r="B192" t="str">
            <v>Gastos de empleo</v>
          </cell>
          <cell r="E192">
            <v>0</v>
          </cell>
        </row>
        <row r="193">
          <cell r="E193">
            <v>0</v>
          </cell>
        </row>
        <row r="194">
          <cell r="E194">
            <v>0</v>
          </cell>
        </row>
        <row r="195">
          <cell r="E195">
            <v>0</v>
          </cell>
        </row>
        <row r="196">
          <cell r="E196"/>
        </row>
        <row r="197">
          <cell r="E197"/>
        </row>
        <row r="198">
          <cell r="E198"/>
        </row>
        <row r="199">
          <cell r="E199"/>
        </row>
        <row r="200">
          <cell r="E200"/>
        </row>
        <row r="201">
          <cell r="E201"/>
        </row>
        <row r="202">
          <cell r="E202"/>
        </row>
        <row r="203">
          <cell r="E203"/>
        </row>
        <row r="204">
          <cell r="E204"/>
        </row>
        <row r="205">
          <cell r="E205"/>
        </row>
        <row r="206">
          <cell r="E206"/>
        </row>
        <row r="209">
          <cell r="B209" t="str">
            <v>Inversión 1</v>
          </cell>
          <cell r="E209">
            <v>0</v>
          </cell>
        </row>
        <row r="210">
          <cell r="E210">
            <v>0</v>
          </cell>
        </row>
        <row r="211">
          <cell r="E211"/>
        </row>
        <row r="212">
          <cell r="E212"/>
        </row>
        <row r="213">
          <cell r="E213"/>
        </row>
        <row r="214">
          <cell r="E214"/>
        </row>
        <row r="215">
          <cell r="E215"/>
        </row>
        <row r="216">
          <cell r="E216"/>
        </row>
        <row r="217">
          <cell r="E217"/>
        </row>
        <row r="218">
          <cell r="E218"/>
        </row>
        <row r="219">
          <cell r="E219"/>
        </row>
        <row r="220">
          <cell r="E220"/>
        </row>
        <row r="221">
          <cell r="E221"/>
        </row>
        <row r="222">
          <cell r="E222"/>
        </row>
        <row r="223">
          <cell r="E223"/>
        </row>
        <row r="254">
          <cell r="B254" t="str">
            <v>Camión - consumo por la recolección general</v>
          </cell>
          <cell r="E254">
            <v>1300588.6523051879</v>
          </cell>
        </row>
        <row r="255">
          <cell r="E255">
            <v>0</v>
          </cell>
        </row>
        <row r="256">
          <cell r="E256">
            <v>404709.34017983207</v>
          </cell>
        </row>
        <row r="257">
          <cell r="E257">
            <v>22555688</v>
          </cell>
        </row>
        <row r="258">
          <cell r="E258">
            <v>163259.42790021215</v>
          </cell>
        </row>
        <row r="259">
          <cell r="E259">
            <v>49268.963152327349</v>
          </cell>
        </row>
        <row r="260">
          <cell r="E260">
            <v>0</v>
          </cell>
        </row>
        <row r="261">
          <cell r="E261">
            <v>4800000</v>
          </cell>
        </row>
        <row r="262">
          <cell r="E262">
            <v>45600000</v>
          </cell>
        </row>
        <row r="263">
          <cell r="E263">
            <v>22050060.506854843</v>
          </cell>
        </row>
        <row r="264">
          <cell r="E264">
            <v>1623639.3870967743</v>
          </cell>
        </row>
        <row r="265">
          <cell r="E265">
            <v>720885.3447580646</v>
          </cell>
        </row>
        <row r="266">
          <cell r="E266"/>
        </row>
        <row r="267">
          <cell r="E267"/>
        </row>
        <row r="268">
          <cell r="E268"/>
        </row>
        <row r="271">
          <cell r="B271" t="str">
            <v>Camión</v>
          </cell>
          <cell r="E271">
            <v>225556880</v>
          </cell>
        </row>
        <row r="272">
          <cell r="E272">
            <v>48000000</v>
          </cell>
        </row>
        <row r="273">
          <cell r="E273">
            <v>0</v>
          </cell>
        </row>
        <row r="274">
          <cell r="E274">
            <v>42600000</v>
          </cell>
        </row>
        <row r="275">
          <cell r="E275"/>
        </row>
        <row r="276">
          <cell r="E276"/>
        </row>
        <row r="277">
          <cell r="E277"/>
        </row>
        <row r="278">
          <cell r="E278"/>
        </row>
        <row r="279">
          <cell r="E279"/>
        </row>
        <row r="280">
          <cell r="E280"/>
        </row>
        <row r="281">
          <cell r="E281"/>
        </row>
        <row r="282">
          <cell r="E282"/>
        </row>
        <row r="283">
          <cell r="E283"/>
        </row>
        <row r="284">
          <cell r="E284"/>
        </row>
        <row r="285">
          <cell r="E285"/>
        </row>
        <row r="291">
          <cell r="B291" t="str">
            <v>Gastos de empleo</v>
          </cell>
          <cell r="E291">
            <v>3723057</v>
          </cell>
        </row>
        <row r="292">
          <cell r="E292">
            <v>32603007.518796992</v>
          </cell>
        </row>
        <row r="293">
          <cell r="E293">
            <v>5760000</v>
          </cell>
        </row>
        <row r="294">
          <cell r="E294"/>
        </row>
        <row r="295">
          <cell r="E295"/>
        </row>
        <row r="296">
          <cell r="E296"/>
        </row>
        <row r="297">
          <cell r="E297"/>
        </row>
        <row r="298">
          <cell r="E298"/>
        </row>
        <row r="299">
          <cell r="E299"/>
        </row>
        <row r="300">
          <cell r="E300"/>
        </row>
        <row r="301">
          <cell r="E301"/>
        </row>
        <row r="302">
          <cell r="E302"/>
        </row>
        <row r="303">
          <cell r="E303"/>
        </row>
        <row r="304">
          <cell r="E304"/>
        </row>
        <row r="305">
          <cell r="E305"/>
        </row>
        <row r="308">
          <cell r="B308" t="str">
            <v>Máquina de torneado</v>
          </cell>
          <cell r="E308">
            <v>57600000</v>
          </cell>
        </row>
        <row r="309">
          <cell r="E309">
            <v>16820000</v>
          </cell>
        </row>
        <row r="310">
          <cell r="E310">
            <v>453600000</v>
          </cell>
        </row>
        <row r="311">
          <cell r="E311">
            <v>0</v>
          </cell>
        </row>
        <row r="312">
          <cell r="E312"/>
        </row>
        <row r="313">
          <cell r="E313"/>
        </row>
        <row r="314">
          <cell r="E314"/>
        </row>
        <row r="315">
          <cell r="E315"/>
        </row>
        <row r="316">
          <cell r="E316"/>
        </row>
        <row r="317">
          <cell r="E317"/>
        </row>
        <row r="318">
          <cell r="E318"/>
        </row>
        <row r="319">
          <cell r="E319"/>
        </row>
        <row r="320">
          <cell r="E320"/>
        </row>
        <row r="321">
          <cell r="E321"/>
        </row>
        <row r="322">
          <cell r="E322"/>
        </row>
        <row r="328">
          <cell r="B328" t="str">
            <v>Personal con salario fijo</v>
          </cell>
          <cell r="E328">
            <v>0</v>
          </cell>
        </row>
        <row r="329">
          <cell r="E329">
            <v>26624937.379499957</v>
          </cell>
        </row>
        <row r="330">
          <cell r="E330">
            <v>1383050114.1732833</v>
          </cell>
        </row>
        <row r="331">
          <cell r="E331">
            <v>77053000</v>
          </cell>
        </row>
        <row r="332">
          <cell r="E332"/>
        </row>
        <row r="333">
          <cell r="E333"/>
        </row>
        <row r="334">
          <cell r="E334"/>
        </row>
        <row r="335">
          <cell r="E335"/>
        </row>
        <row r="336">
          <cell r="E336"/>
        </row>
        <row r="337">
          <cell r="E337"/>
        </row>
        <row r="338">
          <cell r="E338"/>
        </row>
        <row r="339">
          <cell r="E339"/>
        </row>
        <row r="340">
          <cell r="E340"/>
        </row>
        <row r="341">
          <cell r="E341"/>
        </row>
        <row r="342">
          <cell r="E342"/>
        </row>
        <row r="345">
          <cell r="B345" t="str">
            <v>Incinerador</v>
          </cell>
          <cell r="E345">
            <v>770530000</v>
          </cell>
        </row>
        <row r="346">
          <cell r="E346">
            <v>16820000</v>
          </cell>
        </row>
        <row r="347">
          <cell r="E347">
            <v>7560000</v>
          </cell>
        </row>
        <row r="348">
          <cell r="E348">
            <v>10000000</v>
          </cell>
        </row>
        <row r="349">
          <cell r="E349">
            <v>1920000</v>
          </cell>
        </row>
        <row r="350">
          <cell r="E350"/>
        </row>
        <row r="351">
          <cell r="E351"/>
        </row>
        <row r="352">
          <cell r="E352"/>
        </row>
        <row r="353">
          <cell r="E353"/>
        </row>
        <row r="354">
          <cell r="E354"/>
        </row>
        <row r="355">
          <cell r="E355"/>
        </row>
        <row r="356">
          <cell r="E356"/>
        </row>
        <row r="357">
          <cell r="E357"/>
        </row>
        <row r="358">
          <cell r="E358"/>
        </row>
        <row r="359">
          <cell r="E359"/>
        </row>
        <row r="365">
          <cell r="B365" t="str">
            <v>Gastos de empleo</v>
          </cell>
          <cell r="E365">
            <v>3847262.2650000001</v>
          </cell>
        </row>
        <row r="366">
          <cell r="E366">
            <v>15595105.263157895</v>
          </cell>
        </row>
        <row r="367">
          <cell r="E367">
            <v>31900000</v>
          </cell>
        </row>
        <row r="368">
          <cell r="E368"/>
        </row>
        <row r="369">
          <cell r="E369"/>
        </row>
        <row r="370">
          <cell r="E370"/>
        </row>
        <row r="371">
          <cell r="E371"/>
        </row>
        <row r="372">
          <cell r="E372"/>
        </row>
        <row r="373">
          <cell r="E373"/>
        </row>
        <row r="374">
          <cell r="E374"/>
        </row>
        <row r="375">
          <cell r="E375"/>
        </row>
        <row r="376">
          <cell r="E376"/>
        </row>
        <row r="377">
          <cell r="E377"/>
        </row>
        <row r="378">
          <cell r="E378"/>
        </row>
        <row r="379">
          <cell r="E379"/>
        </row>
        <row r="382">
          <cell r="B382" t="str">
            <v>JCB</v>
          </cell>
          <cell r="E382">
            <v>319000000</v>
          </cell>
        </row>
        <row r="383">
          <cell r="E383">
            <v>36000000</v>
          </cell>
        </row>
        <row r="384">
          <cell r="E384"/>
        </row>
        <row r="385">
          <cell r="E385"/>
        </row>
        <row r="386">
          <cell r="E386"/>
        </row>
        <row r="387">
          <cell r="E387"/>
        </row>
        <row r="388">
          <cell r="E388"/>
        </row>
        <row r="389">
          <cell r="E389"/>
        </row>
        <row r="390">
          <cell r="E390"/>
        </row>
        <row r="391">
          <cell r="E391"/>
        </row>
        <row r="392">
          <cell r="E392"/>
        </row>
        <row r="393">
          <cell r="E393"/>
        </row>
        <row r="394">
          <cell r="E394"/>
        </row>
        <row r="395">
          <cell r="E395"/>
        </row>
        <row r="396">
          <cell r="E396"/>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G26"/>
  <sheetViews>
    <sheetView tabSelected="1" zoomScale="80" zoomScaleNormal="80" workbookViewId="0">
      <selection activeCell="D24" sqref="D24"/>
    </sheetView>
  </sheetViews>
  <sheetFormatPr defaultRowHeight="12.75" x14ac:dyDescent="0.2"/>
  <cols>
    <col min="1" max="1" width="9.140625" style="4"/>
    <col min="2" max="6" width="17.140625" style="4" customWidth="1"/>
    <col min="7" max="7" width="29.5703125" style="4" customWidth="1"/>
    <col min="8" max="16384" width="9.140625" style="4"/>
  </cols>
  <sheetData>
    <row r="12" spans="2:7" ht="23.25" x14ac:dyDescent="0.35">
      <c r="B12" s="148" t="s">
        <v>509</v>
      </c>
      <c r="C12" s="148"/>
      <c r="D12" s="148"/>
      <c r="E12" s="148"/>
      <c r="F12" s="149"/>
    </row>
    <row r="14" spans="2:7" ht="13.5" thickBot="1" x14ac:dyDescent="0.25"/>
    <row r="15" spans="2:7" ht="13.5" thickBot="1" x14ac:dyDescent="0.25">
      <c r="B15" s="150" t="s">
        <v>510</v>
      </c>
      <c r="C15" s="151" t="s">
        <v>511</v>
      </c>
      <c r="D15" s="151" t="s">
        <v>523</v>
      </c>
      <c r="E15" s="151" t="s">
        <v>524</v>
      </c>
      <c r="F15" s="151" t="s">
        <v>512</v>
      </c>
      <c r="G15" s="152" t="s">
        <v>364</v>
      </c>
    </row>
    <row r="16" spans="2:7" x14ac:dyDescent="0.2">
      <c r="B16" s="6" t="s">
        <v>513</v>
      </c>
      <c r="C16" s="7">
        <v>42684</v>
      </c>
      <c r="D16" s="8" t="s">
        <v>0</v>
      </c>
      <c r="E16" s="8"/>
      <c r="F16" s="8"/>
      <c r="G16" s="9" t="s">
        <v>514</v>
      </c>
    </row>
    <row r="17" spans="2:7" x14ac:dyDescent="0.2">
      <c r="B17" s="6" t="s">
        <v>515</v>
      </c>
      <c r="C17" s="11">
        <v>42685</v>
      </c>
      <c r="D17" s="8" t="s">
        <v>0</v>
      </c>
      <c r="F17" s="12"/>
      <c r="G17" s="9" t="s">
        <v>514</v>
      </c>
    </row>
    <row r="18" spans="2:7" x14ac:dyDescent="0.2">
      <c r="B18" s="10" t="s">
        <v>516</v>
      </c>
      <c r="C18" s="11">
        <v>42689</v>
      </c>
      <c r="D18" s="8" t="s">
        <v>0</v>
      </c>
      <c r="E18" s="12" t="s">
        <v>10</v>
      </c>
      <c r="F18" s="12"/>
      <c r="G18" s="9" t="s">
        <v>514</v>
      </c>
    </row>
    <row r="19" spans="2:7" x14ac:dyDescent="0.2">
      <c r="B19" s="10" t="s">
        <v>517</v>
      </c>
      <c r="C19" s="11">
        <v>42699</v>
      </c>
      <c r="D19" s="8" t="s">
        <v>0</v>
      </c>
      <c r="E19" s="12" t="s">
        <v>11</v>
      </c>
      <c r="F19" s="12" t="s">
        <v>10</v>
      </c>
      <c r="G19" s="9" t="s">
        <v>514</v>
      </c>
    </row>
    <row r="20" spans="2:7" x14ac:dyDescent="0.2">
      <c r="B20" s="10" t="s">
        <v>574</v>
      </c>
      <c r="C20" s="11">
        <v>42755</v>
      </c>
      <c r="D20" s="8" t="s">
        <v>0</v>
      </c>
      <c r="E20" s="12"/>
      <c r="F20" s="12" t="s">
        <v>10</v>
      </c>
      <c r="G20" s="9" t="s">
        <v>514</v>
      </c>
    </row>
    <row r="21" spans="2:7" x14ac:dyDescent="0.2">
      <c r="B21" s="10"/>
      <c r="C21" s="11"/>
      <c r="D21" s="12"/>
      <c r="E21" s="12"/>
      <c r="F21" s="12"/>
      <c r="G21" s="13"/>
    </row>
    <row r="22" spans="2:7" ht="13.5" thickBot="1" x14ac:dyDescent="0.25">
      <c r="B22" s="14"/>
      <c r="C22" s="15"/>
      <c r="D22" s="16"/>
      <c r="E22" s="16"/>
      <c r="F22" s="16"/>
      <c r="G22" s="17"/>
    </row>
    <row r="25" spans="2:7" x14ac:dyDescent="0.2">
      <c r="B25" s="5" t="s">
        <v>518</v>
      </c>
    </row>
    <row r="26" spans="2:7" ht="409.6" customHeight="1" x14ac:dyDescent="0.2">
      <c r="B26" s="211" t="s">
        <v>593</v>
      </c>
      <c r="C26" s="211"/>
      <c r="D26" s="211"/>
      <c r="E26" s="211"/>
      <c r="F26" s="211"/>
      <c r="G26" s="211"/>
    </row>
  </sheetData>
  <sheetProtection sheet="1" objects="1" scenarios="1"/>
  <mergeCells count="1">
    <mergeCell ref="B26:G2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83"/>
  <sheetViews>
    <sheetView zoomScale="80" zoomScaleNormal="80" workbookViewId="0"/>
  </sheetViews>
  <sheetFormatPr defaultRowHeight="12.75" outlineLevelRow="1" x14ac:dyDescent="0.2"/>
  <cols>
    <col min="1" max="1" width="9.140625" style="4"/>
    <col min="2" max="2" width="5.7109375" style="4" customWidth="1"/>
    <col min="3" max="3" width="31" style="4" customWidth="1"/>
    <col min="4" max="4" width="110.7109375" style="4" customWidth="1"/>
    <col min="5" max="5" width="5.7109375" style="4" customWidth="1"/>
    <col min="6" max="16384" width="9.140625" style="4"/>
  </cols>
  <sheetData>
    <row r="2" spans="2:5" ht="20.25" x14ac:dyDescent="0.3">
      <c r="B2" s="140" t="s">
        <v>345</v>
      </c>
    </row>
    <row r="3" spans="2:5" ht="63.75" customHeight="1" x14ac:dyDescent="0.2">
      <c r="B3" s="212" t="s">
        <v>592</v>
      </c>
      <c r="C3" s="212"/>
      <c r="D3" s="212"/>
      <c r="E3" s="212"/>
    </row>
    <row r="5" spans="2:5" ht="16.5" x14ac:dyDescent="0.25">
      <c r="B5" s="141" t="s">
        <v>446</v>
      </c>
    </row>
    <row r="6" spans="2:5" ht="6" customHeight="1" x14ac:dyDescent="0.2"/>
    <row r="7" spans="2:5" ht="38.25" customHeight="1" x14ac:dyDescent="0.2">
      <c r="B7" s="212" t="s">
        <v>346</v>
      </c>
      <c r="C7" s="212"/>
      <c r="D7" s="212"/>
      <c r="E7" s="212"/>
    </row>
    <row r="9" spans="2:5" ht="16.5" x14ac:dyDescent="0.25">
      <c r="B9" s="141" t="s">
        <v>347</v>
      </c>
    </row>
    <row r="10" spans="2:5" x14ac:dyDescent="0.2">
      <c r="B10" s="212" t="s">
        <v>350</v>
      </c>
      <c r="C10" s="212"/>
      <c r="D10" s="212"/>
      <c r="E10" s="212"/>
    </row>
    <row r="11" spans="2:5" ht="6" customHeight="1" x14ac:dyDescent="0.2"/>
    <row r="12" spans="2:5" ht="86.25" customHeight="1" x14ac:dyDescent="0.2">
      <c r="B12" s="212" t="s">
        <v>351</v>
      </c>
      <c r="C12" s="212"/>
      <c r="D12" s="212"/>
      <c r="E12" s="212"/>
    </row>
    <row r="13" spans="2:5" x14ac:dyDescent="0.2">
      <c r="B13" s="138"/>
    </row>
    <row r="14" spans="2:5" ht="20.25" x14ac:dyDescent="0.3">
      <c r="B14" s="140" t="s">
        <v>348</v>
      </c>
    </row>
    <row r="15" spans="2:5" ht="13.5" customHeight="1" x14ac:dyDescent="0.3">
      <c r="B15" s="140"/>
    </row>
    <row r="16" spans="2:5" ht="16.5" x14ac:dyDescent="0.25">
      <c r="B16" s="141" t="s">
        <v>357</v>
      </c>
    </row>
    <row r="17" spans="2:5" ht="51" customHeight="1" outlineLevel="1" x14ac:dyDescent="0.2">
      <c r="B17" s="212" t="s">
        <v>575</v>
      </c>
      <c r="C17" s="212"/>
      <c r="D17" s="212"/>
      <c r="E17" s="212"/>
    </row>
    <row r="18" spans="2:5" ht="5.25" customHeight="1" outlineLevel="1" x14ac:dyDescent="0.2"/>
    <row r="19" spans="2:5" ht="63.75" customHeight="1" outlineLevel="1" x14ac:dyDescent="0.2">
      <c r="B19" s="212" t="s">
        <v>352</v>
      </c>
      <c r="C19" s="212"/>
      <c r="D19" s="212"/>
      <c r="E19" s="212"/>
    </row>
    <row r="20" spans="2:5" ht="6.75" customHeight="1" outlineLevel="1" x14ac:dyDescent="0.2">
      <c r="B20" s="212"/>
      <c r="C20" s="212"/>
      <c r="D20" s="212"/>
      <c r="E20" s="212"/>
    </row>
    <row r="21" spans="2:5" ht="76.5" customHeight="1" outlineLevel="1" x14ac:dyDescent="0.2">
      <c r="B21" s="212" t="s">
        <v>349</v>
      </c>
      <c r="C21" s="212"/>
      <c r="D21" s="212"/>
      <c r="E21" s="212"/>
    </row>
    <row r="22" spans="2:5" outlineLevel="1" x14ac:dyDescent="0.2"/>
    <row r="23" spans="2:5" ht="13.5" customHeight="1" x14ac:dyDescent="0.3">
      <c r="B23" s="140"/>
    </row>
    <row r="24" spans="2:5" ht="16.5" x14ac:dyDescent="0.25">
      <c r="B24" s="141" t="s">
        <v>358</v>
      </c>
    </row>
    <row r="25" spans="2:5" ht="38.25" customHeight="1" outlineLevel="1" x14ac:dyDescent="0.2">
      <c r="B25" s="212" t="s">
        <v>353</v>
      </c>
      <c r="C25" s="212"/>
      <c r="D25" s="212"/>
      <c r="E25" s="212"/>
    </row>
    <row r="26" spans="2:5" ht="12.75" customHeight="1" outlineLevel="1" x14ac:dyDescent="0.2">
      <c r="B26" s="145"/>
      <c r="C26" s="145"/>
      <c r="D26" s="145"/>
      <c r="E26" s="145"/>
    </row>
    <row r="28" spans="2:5" ht="15.75" x14ac:dyDescent="0.25">
      <c r="B28" s="139" t="s">
        <v>359</v>
      </c>
    </row>
    <row r="29" spans="2:5" ht="51.75" customHeight="1" outlineLevel="1" x14ac:dyDescent="0.2">
      <c r="B29" s="212" t="s">
        <v>576</v>
      </c>
      <c r="C29" s="212"/>
      <c r="D29" s="212"/>
      <c r="E29" s="212"/>
    </row>
    <row r="30" spans="2:5" outlineLevel="1" x14ac:dyDescent="0.2"/>
    <row r="32" spans="2:5" ht="15.75" x14ac:dyDescent="0.25">
      <c r="B32" s="139" t="s">
        <v>559</v>
      </c>
    </row>
    <row r="33" spans="2:5" ht="39" customHeight="1" outlineLevel="1" x14ac:dyDescent="0.2">
      <c r="B33" s="213" t="s">
        <v>590</v>
      </c>
      <c r="C33" s="213"/>
      <c r="D33" s="213"/>
      <c r="E33" s="213"/>
    </row>
    <row r="34" spans="2:5" outlineLevel="1" x14ac:dyDescent="0.2"/>
    <row r="36" spans="2:5" ht="15.75" x14ac:dyDescent="0.25">
      <c r="B36" s="139" t="s">
        <v>560</v>
      </c>
    </row>
    <row r="37" spans="2:5" ht="51" customHeight="1" outlineLevel="1" x14ac:dyDescent="0.2">
      <c r="B37" s="212" t="s">
        <v>354</v>
      </c>
      <c r="C37" s="212"/>
      <c r="D37" s="212"/>
      <c r="E37" s="212"/>
    </row>
    <row r="38" spans="2:5" ht="6" customHeight="1" outlineLevel="1" x14ac:dyDescent="0.2"/>
    <row r="39" spans="2:5" ht="63.75" customHeight="1" outlineLevel="1" x14ac:dyDescent="0.2">
      <c r="B39" s="212" t="s">
        <v>355</v>
      </c>
      <c r="C39" s="212"/>
      <c r="D39" s="212"/>
      <c r="E39" s="212"/>
    </row>
    <row r="40" spans="2:5" outlineLevel="1" x14ac:dyDescent="0.2">
      <c r="B40" s="215" t="s">
        <v>356</v>
      </c>
      <c r="C40" s="215"/>
      <c r="D40" s="215"/>
      <c r="E40" s="215"/>
    </row>
    <row r="41" spans="2:5" outlineLevel="1" x14ac:dyDescent="0.2"/>
    <row r="43" spans="2:5" ht="15.75" x14ac:dyDescent="0.25">
      <c r="B43" s="139" t="s">
        <v>563</v>
      </c>
    </row>
    <row r="44" spans="2:5" ht="26.25" customHeight="1" outlineLevel="1" x14ac:dyDescent="0.2">
      <c r="B44" s="213" t="s">
        <v>390</v>
      </c>
      <c r="C44" s="213"/>
      <c r="D44" s="213"/>
      <c r="E44" s="213"/>
    </row>
    <row r="45" spans="2:5" ht="6.75" customHeight="1" outlineLevel="1" x14ac:dyDescent="0.2">
      <c r="B45" s="212"/>
      <c r="C45" s="212"/>
      <c r="D45" s="212"/>
      <c r="E45" s="212"/>
    </row>
    <row r="46" spans="2:5" ht="91.5" customHeight="1" outlineLevel="1" x14ac:dyDescent="0.2">
      <c r="B46" s="213" t="s">
        <v>589</v>
      </c>
      <c r="C46" s="213"/>
      <c r="D46" s="213"/>
      <c r="E46" s="213"/>
    </row>
    <row r="47" spans="2:5" ht="6.75" customHeight="1" outlineLevel="1" x14ac:dyDescent="0.2">
      <c r="B47" s="212"/>
      <c r="C47" s="212"/>
      <c r="D47" s="212"/>
      <c r="E47" s="212"/>
    </row>
    <row r="48" spans="2:5" outlineLevel="1" x14ac:dyDescent="0.2">
      <c r="B48" s="214" t="s">
        <v>391</v>
      </c>
      <c r="C48" s="214"/>
      <c r="D48" s="214"/>
      <c r="E48" s="214"/>
    </row>
    <row r="49" spans="2:5" outlineLevel="1" x14ac:dyDescent="0.2">
      <c r="B49" s="212"/>
      <c r="C49" s="212"/>
      <c r="D49" s="212"/>
      <c r="E49" s="212"/>
    </row>
    <row r="50" spans="2:5" outlineLevel="1" x14ac:dyDescent="0.2">
      <c r="B50" s="138"/>
      <c r="C50" s="142" t="s">
        <v>363</v>
      </c>
      <c r="D50" s="142" t="s">
        <v>364</v>
      </c>
      <c r="E50" s="138"/>
    </row>
    <row r="51" spans="2:5" ht="51" outlineLevel="1" x14ac:dyDescent="0.2">
      <c r="B51" s="138"/>
      <c r="C51" s="143" t="s">
        <v>365</v>
      </c>
      <c r="D51" s="143" t="s">
        <v>399</v>
      </c>
      <c r="E51" s="138"/>
    </row>
    <row r="52" spans="2:5" ht="38.25" outlineLevel="1" x14ac:dyDescent="0.2">
      <c r="B52" s="138"/>
      <c r="C52" s="143" t="s">
        <v>392</v>
      </c>
      <c r="D52" s="143" t="s">
        <v>400</v>
      </c>
      <c r="E52" s="138"/>
    </row>
    <row r="53" spans="2:5" ht="38.25" outlineLevel="1" x14ac:dyDescent="0.2">
      <c r="B53" s="138"/>
      <c r="C53" s="143" t="s">
        <v>393</v>
      </c>
      <c r="D53" s="143" t="s">
        <v>401</v>
      </c>
      <c r="E53" s="138"/>
    </row>
    <row r="54" spans="2:5" ht="89.25" outlineLevel="1" x14ac:dyDescent="0.2">
      <c r="B54" s="138"/>
      <c r="C54" s="143" t="s">
        <v>394</v>
      </c>
      <c r="D54" s="143" t="s">
        <v>402</v>
      </c>
      <c r="E54" s="138"/>
    </row>
    <row r="55" spans="2:5" ht="38.25" outlineLevel="1" x14ac:dyDescent="0.2">
      <c r="B55" s="138"/>
      <c r="C55" s="143" t="s">
        <v>113</v>
      </c>
      <c r="D55" s="143" t="s">
        <v>579</v>
      </c>
      <c r="E55" s="138"/>
    </row>
    <row r="56" spans="2:5" ht="51" outlineLevel="1" x14ac:dyDescent="0.2">
      <c r="B56" s="138"/>
      <c r="C56" s="143" t="s">
        <v>395</v>
      </c>
      <c r="D56" s="143" t="s">
        <v>403</v>
      </c>
      <c r="E56" s="138"/>
    </row>
    <row r="57" spans="2:5" ht="127.5" outlineLevel="1" x14ac:dyDescent="0.2">
      <c r="B57" s="138"/>
      <c r="C57" s="143" t="s">
        <v>396</v>
      </c>
      <c r="D57" s="143" t="s">
        <v>434</v>
      </c>
      <c r="E57" s="138"/>
    </row>
    <row r="58" spans="2:5" ht="38.25" outlineLevel="1" x14ac:dyDescent="0.2">
      <c r="B58" s="138"/>
      <c r="C58" s="143" t="s">
        <v>397</v>
      </c>
      <c r="D58" s="143" t="s">
        <v>404</v>
      </c>
      <c r="E58" s="138"/>
    </row>
    <row r="59" spans="2:5" ht="25.5" outlineLevel="1" x14ac:dyDescent="0.2">
      <c r="B59" s="138"/>
      <c r="C59" s="143" t="s">
        <v>68</v>
      </c>
      <c r="D59" s="143" t="s">
        <v>409</v>
      </c>
      <c r="E59" s="138"/>
    </row>
    <row r="60" spans="2:5" ht="38.25" outlineLevel="1" x14ac:dyDescent="0.2">
      <c r="B60" s="138"/>
      <c r="C60" s="143" t="s">
        <v>372</v>
      </c>
      <c r="D60" s="143" t="s">
        <v>410</v>
      </c>
      <c r="E60" s="138"/>
    </row>
    <row r="61" spans="2:5" outlineLevel="1" x14ac:dyDescent="0.2">
      <c r="B61" s="212"/>
      <c r="C61" s="212"/>
      <c r="D61" s="212"/>
      <c r="E61" s="212"/>
    </row>
    <row r="62" spans="2:5" x14ac:dyDescent="0.2">
      <c r="B62" s="212"/>
      <c r="C62" s="212"/>
      <c r="D62" s="212"/>
      <c r="E62" s="212"/>
    </row>
    <row r="63" spans="2:5" ht="15.75" x14ac:dyDescent="0.25">
      <c r="B63" s="139" t="s">
        <v>577</v>
      </c>
    </row>
    <row r="64" spans="2:5" ht="38.25" customHeight="1" outlineLevel="1" x14ac:dyDescent="0.2">
      <c r="B64" s="212" t="s">
        <v>580</v>
      </c>
      <c r="C64" s="212"/>
      <c r="D64" s="212"/>
      <c r="E64" s="212"/>
    </row>
    <row r="65" spans="2:5" ht="6.75" customHeight="1" outlineLevel="1" x14ac:dyDescent="0.2">
      <c r="B65" s="212"/>
      <c r="C65" s="212"/>
      <c r="D65" s="212"/>
      <c r="E65" s="212"/>
    </row>
    <row r="66" spans="2:5" ht="24.75" customHeight="1" outlineLevel="1" x14ac:dyDescent="0.2">
      <c r="B66" s="212" t="s">
        <v>360</v>
      </c>
      <c r="C66" s="212"/>
      <c r="D66" s="212"/>
      <c r="E66" s="212"/>
    </row>
    <row r="67" spans="2:5" ht="6" customHeight="1" outlineLevel="1" x14ac:dyDescent="0.2"/>
    <row r="68" spans="2:5" ht="65.25" customHeight="1" outlineLevel="1" x14ac:dyDescent="0.2">
      <c r="B68" s="212" t="s">
        <v>581</v>
      </c>
      <c r="C68" s="212"/>
      <c r="D68" s="212"/>
      <c r="E68" s="212"/>
    </row>
    <row r="69" spans="2:5" ht="6" customHeight="1" outlineLevel="1" x14ac:dyDescent="0.2"/>
    <row r="70" spans="2:5" ht="80.25" customHeight="1" outlineLevel="1" x14ac:dyDescent="0.2">
      <c r="B70" s="212" t="s">
        <v>582</v>
      </c>
      <c r="C70" s="212"/>
      <c r="D70" s="212"/>
      <c r="E70" s="212"/>
    </row>
    <row r="71" spans="2:5" ht="6.75" customHeight="1" outlineLevel="1" x14ac:dyDescent="0.2">
      <c r="B71" s="212"/>
      <c r="C71" s="212"/>
      <c r="D71" s="212"/>
      <c r="E71" s="212"/>
    </row>
    <row r="72" spans="2:5" ht="28.5" customHeight="1" outlineLevel="1" x14ac:dyDescent="0.2">
      <c r="B72" s="212" t="s">
        <v>583</v>
      </c>
      <c r="C72" s="212"/>
      <c r="D72" s="212"/>
      <c r="E72" s="212"/>
    </row>
    <row r="73" spans="2:5" ht="6.75" customHeight="1" outlineLevel="1" x14ac:dyDescent="0.2">
      <c r="B73" s="212"/>
      <c r="C73" s="212"/>
      <c r="D73" s="212"/>
      <c r="E73" s="212"/>
    </row>
    <row r="74" spans="2:5" outlineLevel="1" x14ac:dyDescent="0.2">
      <c r="B74" s="212" t="s">
        <v>361</v>
      </c>
      <c r="C74" s="212"/>
      <c r="D74" s="212"/>
      <c r="E74" s="212"/>
    </row>
    <row r="75" spans="2:5" ht="6.75" customHeight="1" outlineLevel="1" x14ac:dyDescent="0.2">
      <c r="B75" s="212"/>
      <c r="C75" s="212"/>
      <c r="D75" s="212"/>
      <c r="E75" s="212"/>
    </row>
    <row r="76" spans="2:5" outlineLevel="1" x14ac:dyDescent="0.2">
      <c r="B76" s="214" t="s">
        <v>362</v>
      </c>
      <c r="C76" s="214"/>
      <c r="D76" s="214"/>
      <c r="E76" s="214"/>
    </row>
    <row r="77" spans="2:5" outlineLevel="1" x14ac:dyDescent="0.2">
      <c r="B77" s="146"/>
      <c r="C77" s="146"/>
      <c r="D77" s="146"/>
      <c r="E77" s="146"/>
    </row>
    <row r="78" spans="2:5" outlineLevel="1" x14ac:dyDescent="0.2">
      <c r="B78" s="138"/>
      <c r="C78" s="142" t="s">
        <v>363</v>
      </c>
      <c r="D78" s="142" t="s">
        <v>364</v>
      </c>
      <c r="E78" s="138"/>
    </row>
    <row r="79" spans="2:5" ht="25.5" outlineLevel="1" x14ac:dyDescent="0.2">
      <c r="B79" s="138"/>
      <c r="C79" s="143" t="s">
        <v>365</v>
      </c>
      <c r="D79" s="143" t="s">
        <v>584</v>
      </c>
      <c r="E79" s="138"/>
    </row>
    <row r="80" spans="2:5" ht="63.75" outlineLevel="1" x14ac:dyDescent="0.2">
      <c r="B80" s="138"/>
      <c r="C80" s="143" t="s">
        <v>366</v>
      </c>
      <c r="D80" s="143" t="s">
        <v>373</v>
      </c>
      <c r="E80" s="138"/>
    </row>
    <row r="81" spans="2:5" ht="51" outlineLevel="1" x14ac:dyDescent="0.2">
      <c r="B81" s="138"/>
      <c r="C81" s="143" t="s">
        <v>367</v>
      </c>
      <c r="D81" s="143" t="s">
        <v>374</v>
      </c>
      <c r="E81" s="138"/>
    </row>
    <row r="82" spans="2:5" ht="51" outlineLevel="1" x14ac:dyDescent="0.2">
      <c r="B82" s="138"/>
      <c r="C82" s="143" t="s">
        <v>368</v>
      </c>
      <c r="D82" s="143" t="s">
        <v>375</v>
      </c>
      <c r="E82" s="138"/>
    </row>
    <row r="83" spans="2:5" ht="51" outlineLevel="1" x14ac:dyDescent="0.2">
      <c r="B83" s="138"/>
      <c r="C83" s="143" t="s">
        <v>369</v>
      </c>
      <c r="D83" s="143" t="s">
        <v>376</v>
      </c>
      <c r="E83" s="138"/>
    </row>
    <row r="84" spans="2:5" ht="38.25" outlineLevel="1" x14ac:dyDescent="0.2">
      <c r="B84" s="138"/>
      <c r="C84" s="143" t="s">
        <v>370</v>
      </c>
      <c r="D84" s="143" t="s">
        <v>377</v>
      </c>
      <c r="E84" s="138"/>
    </row>
    <row r="85" spans="2:5" ht="38.25" outlineLevel="1" x14ac:dyDescent="0.2">
      <c r="B85" s="138"/>
      <c r="C85" s="180" t="s">
        <v>568</v>
      </c>
      <c r="D85" s="180" t="s">
        <v>407</v>
      </c>
      <c r="E85" s="138"/>
    </row>
    <row r="86" spans="2:5" ht="38.25" outlineLevel="1" x14ac:dyDescent="0.2">
      <c r="B86" s="138"/>
      <c r="C86" s="180" t="s">
        <v>567</v>
      </c>
      <c r="D86" s="180" t="s">
        <v>408</v>
      </c>
      <c r="E86" s="138"/>
    </row>
    <row r="87" spans="2:5" ht="38.25" outlineLevel="1" x14ac:dyDescent="0.2">
      <c r="B87" s="138"/>
      <c r="C87" s="143" t="s">
        <v>371</v>
      </c>
      <c r="D87" s="143" t="s">
        <v>378</v>
      </c>
      <c r="E87" s="138"/>
    </row>
    <row r="88" spans="2:5" ht="25.5" outlineLevel="1" x14ac:dyDescent="0.2">
      <c r="B88" s="138"/>
      <c r="C88" s="143" t="s">
        <v>68</v>
      </c>
      <c r="D88" s="143" t="s">
        <v>379</v>
      </c>
      <c r="E88" s="138"/>
    </row>
    <row r="89" spans="2:5" ht="38.25" outlineLevel="1" x14ac:dyDescent="0.2">
      <c r="B89" s="138"/>
      <c r="C89" s="143" t="s">
        <v>372</v>
      </c>
      <c r="D89" s="143" t="s">
        <v>380</v>
      </c>
      <c r="E89" s="138"/>
    </row>
    <row r="90" spans="2:5" outlineLevel="1" x14ac:dyDescent="0.2">
      <c r="B90" s="212"/>
      <c r="C90" s="212"/>
      <c r="D90" s="212"/>
      <c r="E90" s="212"/>
    </row>
    <row r="91" spans="2:5" x14ac:dyDescent="0.2">
      <c r="B91" s="212"/>
      <c r="C91" s="212"/>
      <c r="D91" s="212"/>
      <c r="E91" s="212"/>
    </row>
    <row r="92" spans="2:5" ht="15.75" x14ac:dyDescent="0.25">
      <c r="B92" s="139" t="s">
        <v>578</v>
      </c>
    </row>
    <row r="93" spans="2:5" ht="38.25" customHeight="1" outlineLevel="1" x14ac:dyDescent="0.2">
      <c r="B93" s="212" t="s">
        <v>447</v>
      </c>
      <c r="C93" s="212"/>
      <c r="D93" s="212"/>
      <c r="E93" s="212"/>
    </row>
    <row r="94" spans="2:5" ht="6.75" customHeight="1" outlineLevel="1" x14ac:dyDescent="0.2">
      <c r="B94" s="212"/>
      <c r="C94" s="212"/>
      <c r="D94" s="212"/>
      <c r="E94" s="212"/>
    </row>
    <row r="95" spans="2:5" outlineLevel="1" x14ac:dyDescent="0.2">
      <c r="B95" s="214" t="s">
        <v>381</v>
      </c>
      <c r="C95" s="214"/>
      <c r="D95" s="214"/>
      <c r="E95" s="214"/>
    </row>
    <row r="96" spans="2:5" outlineLevel="1" x14ac:dyDescent="0.2">
      <c r="B96" s="212"/>
      <c r="C96" s="212"/>
      <c r="D96" s="212"/>
      <c r="E96" s="212"/>
    </row>
    <row r="97" spans="2:5" outlineLevel="1" x14ac:dyDescent="0.2">
      <c r="B97" s="138"/>
      <c r="C97" s="142" t="s">
        <v>363</v>
      </c>
      <c r="D97" s="142" t="s">
        <v>364</v>
      </c>
      <c r="E97" s="138"/>
    </row>
    <row r="98" spans="2:5" ht="38.25" outlineLevel="1" x14ac:dyDescent="0.2">
      <c r="B98" s="138"/>
      <c r="C98" s="143" t="s">
        <v>365</v>
      </c>
      <c r="D98" s="143" t="s">
        <v>384</v>
      </c>
      <c r="E98" s="138"/>
    </row>
    <row r="99" spans="2:5" ht="63.75" outlineLevel="1" x14ac:dyDescent="0.2">
      <c r="B99" s="138"/>
      <c r="C99" s="143" t="s">
        <v>382</v>
      </c>
      <c r="D99" s="143" t="s">
        <v>385</v>
      </c>
      <c r="E99" s="138"/>
    </row>
    <row r="100" spans="2:5" ht="51" outlineLevel="1" x14ac:dyDescent="0.2">
      <c r="B100" s="138"/>
      <c r="C100" s="143" t="s">
        <v>367</v>
      </c>
      <c r="D100" s="143" t="s">
        <v>386</v>
      </c>
      <c r="E100" s="138"/>
    </row>
    <row r="101" spans="2:5" ht="38.25" outlineLevel="1" x14ac:dyDescent="0.2">
      <c r="B101" s="138"/>
      <c r="C101" s="143" t="s">
        <v>383</v>
      </c>
      <c r="D101" s="143" t="s">
        <v>387</v>
      </c>
      <c r="E101" s="138"/>
    </row>
    <row r="102" spans="2:5" ht="38.25" outlineLevel="1" x14ac:dyDescent="0.2">
      <c r="B102" s="138"/>
      <c r="C102" s="143" t="s">
        <v>371</v>
      </c>
      <c r="D102" s="143" t="s">
        <v>388</v>
      </c>
      <c r="E102" s="138"/>
    </row>
    <row r="103" spans="2:5" ht="25.5" outlineLevel="1" x14ac:dyDescent="0.2">
      <c r="B103" s="138"/>
      <c r="C103" s="143" t="s">
        <v>68</v>
      </c>
      <c r="D103" s="143" t="s">
        <v>379</v>
      </c>
      <c r="E103" s="138"/>
    </row>
    <row r="104" spans="2:5" ht="38.25" outlineLevel="1" x14ac:dyDescent="0.2">
      <c r="B104" s="138"/>
      <c r="C104" s="143" t="s">
        <v>372</v>
      </c>
      <c r="D104" s="143" t="s">
        <v>389</v>
      </c>
      <c r="E104" s="138"/>
    </row>
    <row r="105" spans="2:5" outlineLevel="1" x14ac:dyDescent="0.2">
      <c r="B105" s="212"/>
      <c r="C105" s="212"/>
      <c r="D105" s="212"/>
      <c r="E105" s="212"/>
    </row>
    <row r="106" spans="2:5" x14ac:dyDescent="0.2">
      <c r="B106" s="212"/>
      <c r="C106" s="212"/>
      <c r="D106" s="212"/>
      <c r="E106" s="212"/>
    </row>
    <row r="107" spans="2:5" ht="15.75" x14ac:dyDescent="0.25">
      <c r="B107" s="139" t="s">
        <v>573</v>
      </c>
    </row>
    <row r="108" spans="2:5" ht="39" customHeight="1" outlineLevel="1" x14ac:dyDescent="0.2">
      <c r="B108" s="212" t="s">
        <v>411</v>
      </c>
      <c r="C108" s="212"/>
      <c r="D108" s="212"/>
      <c r="E108" s="212"/>
    </row>
    <row r="109" spans="2:5" ht="6.75" customHeight="1" outlineLevel="1" x14ac:dyDescent="0.2">
      <c r="B109" s="212"/>
      <c r="C109" s="212"/>
      <c r="D109" s="212"/>
      <c r="E109" s="212"/>
    </row>
    <row r="110" spans="2:5" outlineLevel="1" x14ac:dyDescent="0.2">
      <c r="B110" s="214" t="s">
        <v>416</v>
      </c>
      <c r="C110" s="214"/>
      <c r="D110" s="214"/>
      <c r="E110" s="214"/>
    </row>
    <row r="111" spans="2:5" outlineLevel="1" x14ac:dyDescent="0.2">
      <c r="B111" s="212"/>
      <c r="C111" s="212"/>
      <c r="D111" s="212"/>
      <c r="E111" s="212"/>
    </row>
    <row r="112" spans="2:5" outlineLevel="1" x14ac:dyDescent="0.2">
      <c r="B112" s="138"/>
      <c r="C112" s="142" t="s">
        <v>363</v>
      </c>
      <c r="D112" s="142" t="s">
        <v>364</v>
      </c>
      <c r="E112" s="138"/>
    </row>
    <row r="113" spans="2:5" ht="38.25" outlineLevel="1" x14ac:dyDescent="0.2">
      <c r="B113" s="138"/>
      <c r="C113" s="143" t="s">
        <v>365</v>
      </c>
      <c r="D113" s="143" t="s">
        <v>585</v>
      </c>
      <c r="E113" s="138"/>
    </row>
    <row r="114" spans="2:5" ht="38.25" outlineLevel="1" x14ac:dyDescent="0.2">
      <c r="B114" s="138"/>
      <c r="C114" s="143" t="s">
        <v>412</v>
      </c>
      <c r="D114" s="143" t="s">
        <v>413</v>
      </c>
      <c r="E114" s="138"/>
    </row>
    <row r="115" spans="2:5" ht="25.5" outlineLevel="1" x14ac:dyDescent="0.2">
      <c r="B115" s="138"/>
      <c r="C115" s="143" t="s">
        <v>68</v>
      </c>
      <c r="D115" s="143" t="s">
        <v>379</v>
      </c>
      <c r="E115" s="138"/>
    </row>
    <row r="116" spans="2:5" ht="38.25" outlineLevel="1" x14ac:dyDescent="0.2">
      <c r="B116" s="138"/>
      <c r="C116" s="143" t="s">
        <v>372</v>
      </c>
      <c r="D116" s="143" t="s">
        <v>414</v>
      </c>
      <c r="E116" s="138"/>
    </row>
    <row r="117" spans="2:5" outlineLevel="1" x14ac:dyDescent="0.2">
      <c r="B117" s="212"/>
      <c r="C117" s="212"/>
      <c r="D117" s="212"/>
      <c r="E117" s="212"/>
    </row>
    <row r="118" spans="2:5" x14ac:dyDescent="0.2">
      <c r="B118" s="212"/>
      <c r="C118" s="212"/>
      <c r="D118" s="212"/>
      <c r="E118" s="212"/>
    </row>
    <row r="119" spans="2:5" ht="15.75" x14ac:dyDescent="0.25">
      <c r="B119" s="139" t="s">
        <v>570</v>
      </c>
    </row>
    <row r="120" spans="2:5" ht="39" customHeight="1" outlineLevel="1" x14ac:dyDescent="0.2">
      <c r="B120" s="212" t="s">
        <v>415</v>
      </c>
      <c r="C120" s="212"/>
      <c r="D120" s="212"/>
      <c r="E120" s="212"/>
    </row>
    <row r="121" spans="2:5" ht="6.75" customHeight="1" outlineLevel="1" x14ac:dyDescent="0.2">
      <c r="B121" s="212"/>
      <c r="C121" s="212"/>
      <c r="D121" s="212"/>
      <c r="E121" s="212"/>
    </row>
    <row r="122" spans="2:5" outlineLevel="1" x14ac:dyDescent="0.2">
      <c r="B122" s="214" t="s">
        <v>417</v>
      </c>
      <c r="C122" s="214"/>
      <c r="D122" s="214"/>
      <c r="E122" s="214"/>
    </row>
    <row r="123" spans="2:5" outlineLevel="1" x14ac:dyDescent="0.2">
      <c r="B123" s="212"/>
      <c r="C123" s="212"/>
      <c r="D123" s="212"/>
      <c r="E123" s="212"/>
    </row>
    <row r="124" spans="2:5" outlineLevel="1" x14ac:dyDescent="0.2">
      <c r="B124" s="138"/>
      <c r="C124" s="144" t="s">
        <v>363</v>
      </c>
      <c r="D124" s="144" t="s">
        <v>364</v>
      </c>
      <c r="E124" s="138"/>
    </row>
    <row r="125" spans="2:5" ht="38.25" outlineLevel="1" x14ac:dyDescent="0.2">
      <c r="B125" s="138"/>
      <c r="C125" s="143" t="s">
        <v>365</v>
      </c>
      <c r="D125" s="143" t="s">
        <v>586</v>
      </c>
      <c r="E125" s="138"/>
    </row>
    <row r="126" spans="2:5" ht="51" outlineLevel="1" x14ac:dyDescent="0.2">
      <c r="B126" s="138"/>
      <c r="C126" s="180" t="s">
        <v>398</v>
      </c>
      <c r="D126" s="180" t="s">
        <v>405</v>
      </c>
      <c r="E126" s="138"/>
    </row>
    <row r="127" spans="2:5" ht="38.25" outlineLevel="1" x14ac:dyDescent="0.2">
      <c r="B127" s="138"/>
      <c r="C127" s="180" t="s">
        <v>566</v>
      </c>
      <c r="D127" s="180" t="s">
        <v>406</v>
      </c>
      <c r="E127" s="138"/>
    </row>
    <row r="128" spans="2:5" ht="38.25" outlineLevel="1" x14ac:dyDescent="0.2">
      <c r="B128" s="138"/>
      <c r="C128" s="143" t="s">
        <v>418</v>
      </c>
      <c r="D128" s="143" t="s">
        <v>422</v>
      </c>
      <c r="E128" s="138"/>
    </row>
    <row r="129" spans="2:5" ht="38.25" outlineLevel="1" x14ac:dyDescent="0.2">
      <c r="B129" s="138"/>
      <c r="C129" s="143" t="s">
        <v>419</v>
      </c>
      <c r="D129" s="143" t="s">
        <v>423</v>
      </c>
      <c r="E129" s="138"/>
    </row>
    <row r="130" spans="2:5" ht="63.75" outlineLevel="1" x14ac:dyDescent="0.2">
      <c r="B130" s="138"/>
      <c r="C130" s="143" t="s">
        <v>420</v>
      </c>
      <c r="D130" s="143" t="s">
        <v>587</v>
      </c>
      <c r="E130" s="138"/>
    </row>
    <row r="131" spans="2:5" ht="38.25" outlineLevel="1" x14ac:dyDescent="0.2">
      <c r="B131" s="138"/>
      <c r="C131" s="143" t="s">
        <v>421</v>
      </c>
      <c r="D131" s="143" t="s">
        <v>424</v>
      </c>
      <c r="E131" s="138"/>
    </row>
    <row r="132" spans="2:5" ht="25.5" outlineLevel="1" x14ac:dyDescent="0.2">
      <c r="B132" s="138"/>
      <c r="C132" s="143" t="s">
        <v>68</v>
      </c>
      <c r="D132" s="143" t="s">
        <v>425</v>
      </c>
      <c r="E132" s="138"/>
    </row>
    <row r="133" spans="2:5" ht="38.25" outlineLevel="1" x14ac:dyDescent="0.2">
      <c r="B133" s="138"/>
      <c r="C133" s="143" t="s">
        <v>372</v>
      </c>
      <c r="D133" s="143" t="s">
        <v>410</v>
      </c>
      <c r="E133" s="138"/>
    </row>
    <row r="134" spans="2:5" outlineLevel="1" x14ac:dyDescent="0.2">
      <c r="B134" s="212"/>
      <c r="C134" s="212"/>
      <c r="D134" s="212"/>
      <c r="E134" s="212"/>
    </row>
    <row r="135" spans="2:5" x14ac:dyDescent="0.2">
      <c r="B135" s="212"/>
      <c r="C135" s="212"/>
      <c r="D135" s="212"/>
      <c r="E135" s="212"/>
    </row>
    <row r="136" spans="2:5" ht="15.75" x14ac:dyDescent="0.25">
      <c r="B136" s="139" t="s">
        <v>569</v>
      </c>
    </row>
    <row r="137" spans="2:5" ht="39" customHeight="1" outlineLevel="1" x14ac:dyDescent="0.2">
      <c r="B137" s="212" t="s">
        <v>426</v>
      </c>
      <c r="C137" s="212"/>
      <c r="D137" s="212"/>
      <c r="E137" s="212"/>
    </row>
    <row r="138" spans="2:5" ht="6.75" customHeight="1" outlineLevel="1" x14ac:dyDescent="0.2">
      <c r="B138" s="212"/>
      <c r="C138" s="212"/>
      <c r="D138" s="212"/>
      <c r="E138" s="212"/>
    </row>
    <row r="139" spans="2:5" outlineLevel="1" x14ac:dyDescent="0.2">
      <c r="B139" s="214" t="s">
        <v>427</v>
      </c>
      <c r="C139" s="214"/>
      <c r="D139" s="214"/>
      <c r="E139" s="214"/>
    </row>
    <row r="140" spans="2:5" outlineLevel="1" x14ac:dyDescent="0.2">
      <c r="B140" s="212"/>
      <c r="C140" s="212"/>
      <c r="D140" s="212"/>
      <c r="E140" s="212"/>
    </row>
    <row r="141" spans="2:5" outlineLevel="1" x14ac:dyDescent="0.2">
      <c r="B141" s="138"/>
      <c r="C141" s="144" t="s">
        <v>363</v>
      </c>
      <c r="D141" s="144" t="s">
        <v>364</v>
      </c>
      <c r="E141" s="138"/>
    </row>
    <row r="142" spans="2:5" ht="38.25" outlineLevel="1" x14ac:dyDescent="0.2">
      <c r="C142" s="143" t="s">
        <v>365</v>
      </c>
      <c r="D142" s="143" t="s">
        <v>428</v>
      </c>
    </row>
    <row r="143" spans="2:5" ht="38.25" outlineLevel="1" x14ac:dyDescent="0.2">
      <c r="C143" s="143" t="s">
        <v>412</v>
      </c>
      <c r="D143" s="143" t="s">
        <v>429</v>
      </c>
    </row>
    <row r="144" spans="2:5" ht="25.5" outlineLevel="1" x14ac:dyDescent="0.2">
      <c r="C144" s="143" t="s">
        <v>68</v>
      </c>
      <c r="D144" s="143" t="s">
        <v>379</v>
      </c>
    </row>
    <row r="145" spans="2:5" ht="38.25" outlineLevel="1" x14ac:dyDescent="0.2">
      <c r="C145" s="143" t="s">
        <v>372</v>
      </c>
      <c r="D145" s="143" t="s">
        <v>414</v>
      </c>
    </row>
    <row r="146" spans="2:5" outlineLevel="1" x14ac:dyDescent="0.2"/>
    <row r="148" spans="2:5" ht="16.5" x14ac:dyDescent="0.25">
      <c r="B148" s="141" t="s">
        <v>431</v>
      </c>
    </row>
    <row r="149" spans="2:5" ht="51.75" customHeight="1" outlineLevel="1" x14ac:dyDescent="0.2">
      <c r="B149" s="212" t="s">
        <v>430</v>
      </c>
      <c r="C149" s="212"/>
      <c r="D149" s="212"/>
      <c r="E149" s="212"/>
    </row>
    <row r="150" spans="2:5" outlineLevel="1" x14ac:dyDescent="0.2"/>
    <row r="152" spans="2:5" ht="16.5" x14ac:dyDescent="0.25">
      <c r="B152" s="141" t="s">
        <v>432</v>
      </c>
    </row>
    <row r="153" spans="2:5" ht="23.25" customHeight="1" outlineLevel="1" x14ac:dyDescent="0.2">
      <c r="B153" s="212" t="s">
        <v>443</v>
      </c>
      <c r="C153" s="212"/>
      <c r="D153" s="212"/>
      <c r="E153" s="212"/>
    </row>
    <row r="154" spans="2:5" ht="6.75" customHeight="1" outlineLevel="1" x14ac:dyDescent="0.2">
      <c r="B154" s="212"/>
      <c r="C154" s="212"/>
      <c r="D154" s="212"/>
      <c r="E154" s="212"/>
    </row>
    <row r="155" spans="2:5" ht="64.5" customHeight="1" outlineLevel="1" x14ac:dyDescent="0.2">
      <c r="B155" s="212" t="s">
        <v>588</v>
      </c>
      <c r="C155" s="212"/>
      <c r="D155" s="212"/>
      <c r="E155" s="212"/>
    </row>
    <row r="156" spans="2:5" outlineLevel="1" x14ac:dyDescent="0.2"/>
    <row r="158" spans="2:5" ht="16.5" x14ac:dyDescent="0.25">
      <c r="B158" s="141" t="s">
        <v>565</v>
      </c>
    </row>
    <row r="159" spans="2:5" ht="38.25" customHeight="1" outlineLevel="1" x14ac:dyDescent="0.2">
      <c r="B159" s="213" t="s">
        <v>591</v>
      </c>
      <c r="C159" s="213"/>
      <c r="D159" s="213"/>
      <c r="E159" s="213"/>
    </row>
    <row r="160" spans="2:5" ht="6.75" customHeight="1" outlineLevel="1" x14ac:dyDescent="0.2">
      <c r="B160" s="212"/>
      <c r="C160" s="212"/>
      <c r="D160" s="212"/>
      <c r="E160" s="212"/>
    </row>
    <row r="161" spans="2:5" outlineLevel="1" x14ac:dyDescent="0.2"/>
    <row r="163" spans="2:5" ht="16.5" x14ac:dyDescent="0.25">
      <c r="B163" s="141" t="s">
        <v>564</v>
      </c>
    </row>
    <row r="164" spans="2:5" ht="38.25" customHeight="1" outlineLevel="1" x14ac:dyDescent="0.2">
      <c r="B164" s="212" t="s">
        <v>433</v>
      </c>
      <c r="C164" s="212"/>
      <c r="D164" s="212"/>
      <c r="E164" s="212"/>
    </row>
    <row r="165" spans="2:5" outlineLevel="1" x14ac:dyDescent="0.2"/>
    <row r="167" spans="2:5" ht="20.25" x14ac:dyDescent="0.3">
      <c r="B167" s="140" t="s">
        <v>435</v>
      </c>
    </row>
    <row r="168" spans="2:5" ht="12.75" customHeight="1" x14ac:dyDescent="0.3">
      <c r="B168" s="140"/>
    </row>
    <row r="169" spans="2:5" ht="16.5" x14ac:dyDescent="0.25">
      <c r="B169" s="141" t="s">
        <v>440</v>
      </c>
    </row>
    <row r="170" spans="2:5" ht="38.25" customHeight="1" outlineLevel="1" x14ac:dyDescent="0.2">
      <c r="B170" s="212" t="s">
        <v>448</v>
      </c>
      <c r="C170" s="212"/>
      <c r="D170" s="212"/>
      <c r="E170" s="212"/>
    </row>
    <row r="171" spans="2:5" ht="6" customHeight="1" outlineLevel="1" x14ac:dyDescent="0.2"/>
    <row r="172" spans="2:5" ht="64.5" customHeight="1" outlineLevel="1" x14ac:dyDescent="0.2">
      <c r="B172" s="212" t="s">
        <v>436</v>
      </c>
      <c r="C172" s="212"/>
      <c r="D172" s="212"/>
      <c r="E172" s="212"/>
    </row>
    <row r="173" spans="2:5" ht="6.75" customHeight="1" outlineLevel="1" x14ac:dyDescent="0.2">
      <c r="B173" s="212"/>
      <c r="C173" s="212"/>
      <c r="D173" s="212"/>
      <c r="E173" s="212"/>
    </row>
    <row r="174" spans="2:5" outlineLevel="1" x14ac:dyDescent="0.2">
      <c r="B174" s="5" t="s">
        <v>437</v>
      </c>
    </row>
    <row r="175" spans="2:5" outlineLevel="1" x14ac:dyDescent="0.2"/>
    <row r="177" spans="2:5" ht="16.5" x14ac:dyDescent="0.25">
      <c r="B177" s="141" t="s">
        <v>438</v>
      </c>
    </row>
    <row r="178" spans="2:5" ht="90.75" customHeight="1" outlineLevel="1" x14ac:dyDescent="0.2">
      <c r="B178" s="212" t="s">
        <v>441</v>
      </c>
      <c r="C178" s="212"/>
      <c r="D178" s="212"/>
      <c r="E178" s="212"/>
    </row>
    <row r="179" spans="2:5" ht="6" customHeight="1" outlineLevel="1" x14ac:dyDescent="0.2"/>
    <row r="180" spans="2:5" ht="64.5" customHeight="1" outlineLevel="1" x14ac:dyDescent="0.2">
      <c r="B180" s="212" t="s">
        <v>442</v>
      </c>
      <c r="C180" s="212"/>
      <c r="D180" s="212"/>
      <c r="E180" s="212"/>
    </row>
    <row r="181" spans="2:5" ht="6.75" customHeight="1" outlineLevel="1" x14ac:dyDescent="0.2">
      <c r="B181" s="212"/>
      <c r="C181" s="212"/>
      <c r="D181" s="212"/>
      <c r="E181" s="212"/>
    </row>
    <row r="182" spans="2:5" outlineLevel="1" x14ac:dyDescent="0.2">
      <c r="B182" s="5" t="s">
        <v>439</v>
      </c>
    </row>
    <row r="183" spans="2:5" outlineLevel="1" x14ac:dyDescent="0.2"/>
  </sheetData>
  <sheetProtection sheet="1" objects="1" scenarios="1"/>
  <mergeCells count="70">
    <mergeCell ref="B76:E76"/>
    <mergeCell ref="B39:E39"/>
    <mergeCell ref="B3:E3"/>
    <mergeCell ref="B7:E7"/>
    <mergeCell ref="B10:E10"/>
    <mergeCell ref="B12:E12"/>
    <mergeCell ref="B17:E17"/>
    <mergeCell ref="B19:E19"/>
    <mergeCell ref="B20:E20"/>
    <mergeCell ref="B21:E21"/>
    <mergeCell ref="B25:E25"/>
    <mergeCell ref="B29:E29"/>
    <mergeCell ref="B37:E37"/>
    <mergeCell ref="B33:E33"/>
    <mergeCell ref="B46:E46"/>
    <mergeCell ref="B47:E47"/>
    <mergeCell ref="B75:E75"/>
    <mergeCell ref="B40:E40"/>
    <mergeCell ref="B64:E64"/>
    <mergeCell ref="B65:E65"/>
    <mergeCell ref="B66:E66"/>
    <mergeCell ref="B68:E68"/>
    <mergeCell ref="B70:E70"/>
    <mergeCell ref="B71:E71"/>
    <mergeCell ref="B72:E72"/>
    <mergeCell ref="B73:E73"/>
    <mergeCell ref="B74:E74"/>
    <mergeCell ref="B44:E44"/>
    <mergeCell ref="B90:E90"/>
    <mergeCell ref="B91:E91"/>
    <mergeCell ref="B93:E93"/>
    <mergeCell ref="B120:E120"/>
    <mergeCell ref="B45:E45"/>
    <mergeCell ref="B48:E48"/>
    <mergeCell ref="B49:E49"/>
    <mergeCell ref="B61:E61"/>
    <mergeCell ref="B62:E62"/>
    <mergeCell ref="B108:E108"/>
    <mergeCell ref="B109:E109"/>
    <mergeCell ref="B110:E110"/>
    <mergeCell ref="B111:E111"/>
    <mergeCell ref="B117:E117"/>
    <mergeCell ref="B118:E118"/>
    <mergeCell ref="B94:E94"/>
    <mergeCell ref="B95:E95"/>
    <mergeCell ref="B96:E96"/>
    <mergeCell ref="B105:E105"/>
    <mergeCell ref="B154:E154"/>
    <mergeCell ref="B121:E121"/>
    <mergeCell ref="B122:E122"/>
    <mergeCell ref="B123:E123"/>
    <mergeCell ref="B134:E134"/>
    <mergeCell ref="B135:E135"/>
    <mergeCell ref="B137:E137"/>
    <mergeCell ref="B138:E138"/>
    <mergeCell ref="B139:E139"/>
    <mergeCell ref="B140:E140"/>
    <mergeCell ref="B149:E149"/>
    <mergeCell ref="B153:E153"/>
    <mergeCell ref="B106:E106"/>
    <mergeCell ref="B180:E180"/>
    <mergeCell ref="B181:E181"/>
    <mergeCell ref="B155:E155"/>
    <mergeCell ref="B164:E164"/>
    <mergeCell ref="B170:E170"/>
    <mergeCell ref="B172:E172"/>
    <mergeCell ref="B173:E173"/>
    <mergeCell ref="B178:E178"/>
    <mergeCell ref="B159:E159"/>
    <mergeCell ref="B160:E16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AC04"/>
  </sheetPr>
  <dimension ref="A2:P31"/>
  <sheetViews>
    <sheetView zoomScale="85" zoomScaleNormal="85" workbookViewId="0"/>
  </sheetViews>
  <sheetFormatPr defaultRowHeight="11.25" x14ac:dyDescent="0.2"/>
  <cols>
    <col min="1" max="5" width="15.28515625" style="25" customWidth="1"/>
    <col min="6" max="9" width="8.7109375" style="25" customWidth="1"/>
    <col min="10" max="10" width="9.5703125" style="25" customWidth="1"/>
    <col min="11" max="27" width="15.28515625" style="25" customWidth="1"/>
    <col min="28" max="16384" width="9.140625" style="25"/>
  </cols>
  <sheetData>
    <row r="2" spans="1:16" s="20" customFormat="1" x14ac:dyDescent="0.2">
      <c r="A2" s="18"/>
      <c r="B2" s="132" t="s">
        <v>168</v>
      </c>
      <c r="C2" s="18"/>
      <c r="D2" s="18"/>
      <c r="E2" s="18"/>
    </row>
    <row r="3" spans="1:16" s="20" customFormat="1" x14ac:dyDescent="0.2">
      <c r="A3" s="18"/>
      <c r="B3" s="18"/>
      <c r="C3" s="18"/>
      <c r="D3" s="18"/>
      <c r="E3" s="18"/>
    </row>
    <row r="4" spans="1:16" s="22" customFormat="1" x14ac:dyDescent="0.2">
      <c r="A4" s="19"/>
      <c r="B4" s="19"/>
      <c r="C4" s="19"/>
      <c r="D4" s="19"/>
      <c r="E4" s="19"/>
    </row>
    <row r="7" spans="1:16" x14ac:dyDescent="0.2">
      <c r="E7" s="26" t="s">
        <v>162</v>
      </c>
    </row>
    <row r="10" spans="1:16" ht="12" thickBot="1" x14ac:dyDescent="0.25">
      <c r="D10" s="32"/>
      <c r="I10" s="30"/>
    </row>
    <row r="11" spans="1:16" x14ac:dyDescent="0.2">
      <c r="C11" s="31"/>
      <c r="F11" s="28"/>
      <c r="G11" s="29"/>
      <c r="I11" s="30"/>
      <c r="N11" s="30"/>
      <c r="O11" s="30"/>
    </row>
    <row r="12" spans="1:16" x14ac:dyDescent="0.2">
      <c r="C12" s="31"/>
      <c r="G12" s="31"/>
      <c r="N12" s="30"/>
      <c r="O12" s="30"/>
    </row>
    <row r="13" spans="1:16" x14ac:dyDescent="0.2">
      <c r="C13" s="31"/>
      <c r="G13" s="31"/>
      <c r="N13" s="30"/>
      <c r="O13" s="30"/>
    </row>
    <row r="14" spans="1:16" ht="12" customHeight="1" x14ac:dyDescent="0.2">
      <c r="C14" s="31"/>
      <c r="E14" s="181" t="s">
        <v>178</v>
      </c>
      <c r="G14" s="30"/>
      <c r="N14" s="30"/>
      <c r="O14" s="30"/>
    </row>
    <row r="15" spans="1:16" x14ac:dyDescent="0.2">
      <c r="C15" s="31"/>
      <c r="G15" s="216" t="s">
        <v>164</v>
      </c>
      <c r="H15" s="216"/>
      <c r="K15" s="26" t="s">
        <v>165</v>
      </c>
      <c r="M15" s="26" t="s">
        <v>166</v>
      </c>
      <c r="N15" s="30"/>
      <c r="O15" s="30"/>
      <c r="P15" s="99" t="s">
        <v>167</v>
      </c>
    </row>
    <row r="16" spans="1:16" x14ac:dyDescent="0.2">
      <c r="B16" s="26" t="s">
        <v>449</v>
      </c>
      <c r="C16" s="31"/>
      <c r="L16" s="26"/>
      <c r="N16" s="30"/>
      <c r="O16" s="30"/>
    </row>
    <row r="17" spans="3:15" x14ac:dyDescent="0.2">
      <c r="C17" s="31"/>
      <c r="N17" s="30"/>
      <c r="O17" s="30"/>
    </row>
    <row r="18" spans="3:15" ht="12" thickBot="1" x14ac:dyDescent="0.25">
      <c r="C18" s="33"/>
      <c r="D18" s="34"/>
      <c r="E18" s="32"/>
      <c r="F18" s="32"/>
      <c r="I18" s="32"/>
      <c r="J18" s="32"/>
      <c r="L18" s="32"/>
      <c r="N18" s="32"/>
      <c r="O18" s="32"/>
    </row>
    <row r="19" spans="3:15" x14ac:dyDescent="0.2">
      <c r="C19" s="29"/>
    </row>
    <row r="20" spans="3:15" x14ac:dyDescent="0.2">
      <c r="C20" s="31"/>
    </row>
    <row r="21" spans="3:15" x14ac:dyDescent="0.2">
      <c r="C21" s="31"/>
    </row>
    <row r="22" spans="3:15" ht="12" customHeight="1" x14ac:dyDescent="0.2">
      <c r="C22" s="31"/>
      <c r="K22" s="181" t="s">
        <v>178</v>
      </c>
      <c r="M22" s="181" t="s">
        <v>178</v>
      </c>
    </row>
    <row r="23" spans="3:15" x14ac:dyDescent="0.2">
      <c r="C23" s="31"/>
    </row>
    <row r="24" spans="3:15" x14ac:dyDescent="0.2">
      <c r="C24" s="31"/>
      <c r="E24" s="26" t="s">
        <v>163</v>
      </c>
    </row>
    <row r="25" spans="3:15" x14ac:dyDescent="0.2">
      <c r="C25" s="31"/>
    </row>
    <row r="26" spans="3:15" x14ac:dyDescent="0.2">
      <c r="C26" s="31"/>
    </row>
    <row r="27" spans="3:15" ht="12" thickBot="1" x14ac:dyDescent="0.25">
      <c r="C27" s="31"/>
      <c r="D27" s="32"/>
    </row>
    <row r="31" spans="3:15" ht="12" customHeight="1" x14ac:dyDescent="0.2">
      <c r="E31" s="181" t="s">
        <v>178</v>
      </c>
    </row>
  </sheetData>
  <sheetProtection sheet="1" objects="1" scenarios="1"/>
  <mergeCells count="1">
    <mergeCell ref="G15:H1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Controles!$A$2:$A$3</xm:f>
          </x14:formula1>
          <xm:sqref>M22 K22 E14 E31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AC04"/>
  </sheetPr>
  <dimension ref="A2:AJ572"/>
  <sheetViews>
    <sheetView zoomScale="85" zoomScaleNormal="85" workbookViewId="0"/>
  </sheetViews>
  <sheetFormatPr defaultRowHeight="11.25" outlineLevelRow="1" x14ac:dyDescent="0.2"/>
  <cols>
    <col min="1" max="1" width="11.42578125" style="25" customWidth="1"/>
    <col min="2" max="2" width="18.28515625" style="25" customWidth="1"/>
    <col min="3" max="3" width="23.42578125" style="25" customWidth="1"/>
    <col min="4" max="4" width="16" style="25" customWidth="1"/>
    <col min="5" max="5" width="18.140625" style="36" customWidth="1"/>
    <col min="6" max="16384" width="9.140625" style="25"/>
  </cols>
  <sheetData>
    <row r="2" spans="1:36" s="20" customFormat="1" x14ac:dyDescent="0.2">
      <c r="A2" s="18"/>
      <c r="B2" s="18"/>
      <c r="C2" s="18"/>
      <c r="D2" s="18"/>
      <c r="E2" s="18" t="s">
        <v>12</v>
      </c>
      <c r="F2" s="20" t="s">
        <v>17</v>
      </c>
    </row>
    <row r="3" spans="1:36" s="20" customFormat="1" x14ac:dyDescent="0.2">
      <c r="A3" s="18"/>
      <c r="B3" s="18"/>
      <c r="C3" s="18"/>
      <c r="D3" s="18"/>
      <c r="E3" s="18" t="s">
        <v>13</v>
      </c>
      <c r="F3" s="182">
        <v>2017</v>
      </c>
      <c r="G3" s="21">
        <f t="shared" ref="G3:AJ3" si="0">F3+1</f>
        <v>2018</v>
      </c>
      <c r="H3" s="21">
        <f t="shared" si="0"/>
        <v>2019</v>
      </c>
      <c r="I3" s="21">
        <f t="shared" si="0"/>
        <v>2020</v>
      </c>
      <c r="J3" s="21">
        <f t="shared" si="0"/>
        <v>2021</v>
      </c>
      <c r="K3" s="21">
        <f t="shared" si="0"/>
        <v>2022</v>
      </c>
      <c r="L3" s="21">
        <f t="shared" si="0"/>
        <v>2023</v>
      </c>
      <c r="M3" s="21">
        <f t="shared" si="0"/>
        <v>2024</v>
      </c>
      <c r="N3" s="21">
        <f t="shared" si="0"/>
        <v>2025</v>
      </c>
      <c r="O3" s="21">
        <f t="shared" si="0"/>
        <v>2026</v>
      </c>
      <c r="P3" s="21">
        <f t="shared" si="0"/>
        <v>2027</v>
      </c>
      <c r="Q3" s="21">
        <f t="shared" si="0"/>
        <v>2028</v>
      </c>
      <c r="R3" s="21">
        <f t="shared" si="0"/>
        <v>2029</v>
      </c>
      <c r="S3" s="21">
        <f t="shared" si="0"/>
        <v>2030</v>
      </c>
      <c r="T3" s="21">
        <f t="shared" si="0"/>
        <v>2031</v>
      </c>
      <c r="U3" s="21">
        <f t="shared" si="0"/>
        <v>2032</v>
      </c>
      <c r="V3" s="21">
        <f t="shared" si="0"/>
        <v>2033</v>
      </c>
      <c r="W3" s="21">
        <f t="shared" si="0"/>
        <v>2034</v>
      </c>
      <c r="X3" s="21">
        <f t="shared" si="0"/>
        <v>2035</v>
      </c>
      <c r="Y3" s="21">
        <f t="shared" si="0"/>
        <v>2036</v>
      </c>
      <c r="Z3" s="21">
        <f t="shared" si="0"/>
        <v>2037</v>
      </c>
      <c r="AA3" s="21">
        <f t="shared" si="0"/>
        <v>2038</v>
      </c>
      <c r="AB3" s="21">
        <f t="shared" si="0"/>
        <v>2039</v>
      </c>
      <c r="AC3" s="21">
        <f t="shared" si="0"/>
        <v>2040</v>
      </c>
      <c r="AD3" s="21">
        <f t="shared" si="0"/>
        <v>2041</v>
      </c>
      <c r="AE3" s="21">
        <f t="shared" si="0"/>
        <v>2042</v>
      </c>
      <c r="AF3" s="21">
        <f t="shared" si="0"/>
        <v>2043</v>
      </c>
      <c r="AG3" s="21">
        <f t="shared" si="0"/>
        <v>2044</v>
      </c>
      <c r="AH3" s="21">
        <f t="shared" si="0"/>
        <v>2045</v>
      </c>
      <c r="AI3" s="21">
        <f t="shared" si="0"/>
        <v>2046</v>
      </c>
      <c r="AJ3" s="21">
        <f t="shared" si="0"/>
        <v>2047</v>
      </c>
    </row>
    <row r="4" spans="1:36" s="22" customFormat="1" x14ac:dyDescent="0.2">
      <c r="A4" s="19"/>
      <c r="B4" s="19"/>
      <c r="C4" s="19"/>
      <c r="D4" s="19"/>
      <c r="E4" s="19" t="s">
        <v>208</v>
      </c>
      <c r="F4" s="22">
        <v>1</v>
      </c>
      <c r="G4" s="22">
        <v>2</v>
      </c>
      <c r="H4" s="22">
        <v>3</v>
      </c>
      <c r="I4" s="22">
        <v>4</v>
      </c>
      <c r="J4" s="22">
        <v>5</v>
      </c>
      <c r="K4" s="22">
        <v>6</v>
      </c>
      <c r="L4" s="22">
        <v>7</v>
      </c>
      <c r="M4" s="22">
        <v>8</v>
      </c>
      <c r="N4" s="22">
        <v>9</v>
      </c>
      <c r="O4" s="22">
        <v>10</v>
      </c>
      <c r="P4" s="22">
        <v>11</v>
      </c>
      <c r="Q4" s="22">
        <v>12</v>
      </c>
      <c r="R4" s="22">
        <v>13</v>
      </c>
      <c r="S4" s="22">
        <v>14</v>
      </c>
      <c r="T4" s="22">
        <v>15</v>
      </c>
      <c r="U4" s="22">
        <v>16</v>
      </c>
      <c r="V4" s="22">
        <v>17</v>
      </c>
      <c r="W4" s="22">
        <v>18</v>
      </c>
      <c r="X4" s="22">
        <v>19</v>
      </c>
      <c r="Y4" s="22">
        <v>20</v>
      </c>
      <c r="Z4" s="22">
        <v>21</v>
      </c>
      <c r="AA4" s="22">
        <v>22</v>
      </c>
      <c r="AB4" s="22">
        <v>23</v>
      </c>
      <c r="AC4" s="22">
        <v>24</v>
      </c>
      <c r="AD4" s="22">
        <v>25</v>
      </c>
      <c r="AE4" s="44">
        <v>26</v>
      </c>
      <c r="AF4" s="44">
        <v>27</v>
      </c>
      <c r="AG4" s="44">
        <v>28</v>
      </c>
      <c r="AH4" s="44">
        <v>29</v>
      </c>
      <c r="AI4" s="44">
        <v>30</v>
      </c>
      <c r="AJ4" s="44">
        <v>31</v>
      </c>
    </row>
    <row r="6" spans="1:36" s="23" customFormat="1" x14ac:dyDescent="0.2">
      <c r="B6" s="24" t="s">
        <v>15</v>
      </c>
      <c r="D6" s="37"/>
      <c r="E6" s="37"/>
      <c r="F6" s="37"/>
    </row>
    <row r="7" spans="1:36" outlineLevel="1" x14ac:dyDescent="0.2"/>
    <row r="8" spans="1:36" outlineLevel="1" x14ac:dyDescent="0.2">
      <c r="B8" s="26" t="s">
        <v>16</v>
      </c>
    </row>
    <row r="9" spans="1:36" outlineLevel="1" x14ac:dyDescent="0.2">
      <c r="B9" s="27" t="s">
        <v>1</v>
      </c>
      <c r="D9" s="94" t="s">
        <v>21</v>
      </c>
      <c r="E9" s="183"/>
    </row>
    <row r="10" spans="1:36" outlineLevel="1" x14ac:dyDescent="0.2">
      <c r="B10" s="27" t="s">
        <v>18</v>
      </c>
      <c r="D10" s="94" t="s">
        <v>21</v>
      </c>
      <c r="E10" s="183"/>
    </row>
    <row r="11" spans="1:36" outlineLevel="1" x14ac:dyDescent="0.2">
      <c r="B11" s="27" t="s">
        <v>19</v>
      </c>
      <c r="D11" s="94" t="s">
        <v>21</v>
      </c>
      <c r="E11" s="183"/>
    </row>
    <row r="12" spans="1:36" outlineLevel="1" x14ac:dyDescent="0.2">
      <c r="B12" s="27" t="s">
        <v>529</v>
      </c>
      <c r="D12" s="94" t="s">
        <v>21</v>
      </c>
      <c r="E12" s="183"/>
    </row>
    <row r="13" spans="1:36" outlineLevel="1" x14ac:dyDescent="0.2">
      <c r="B13" s="27" t="s">
        <v>450</v>
      </c>
      <c r="D13" s="94" t="s">
        <v>22</v>
      </c>
      <c r="E13" s="183"/>
    </row>
    <row r="14" spans="1:36" outlineLevel="1" x14ac:dyDescent="0.2">
      <c r="B14" s="27" t="s">
        <v>451</v>
      </c>
      <c r="D14" s="94" t="s">
        <v>22</v>
      </c>
      <c r="E14" s="183"/>
    </row>
    <row r="15" spans="1:36" outlineLevel="1" x14ac:dyDescent="0.2">
      <c r="B15" s="27" t="s">
        <v>452</v>
      </c>
      <c r="D15" s="94" t="s">
        <v>22</v>
      </c>
      <c r="E15" s="183"/>
      <c r="G15" s="124"/>
    </row>
    <row r="16" spans="1:36" outlineLevel="1" x14ac:dyDescent="0.2">
      <c r="B16" s="27" t="s">
        <v>453</v>
      </c>
      <c r="D16" s="94" t="s">
        <v>22</v>
      </c>
      <c r="E16" s="183"/>
    </row>
    <row r="17" spans="2:6" outlineLevel="1" x14ac:dyDescent="0.2">
      <c r="B17" s="27"/>
      <c r="D17" s="94"/>
    </row>
    <row r="18" spans="2:6" outlineLevel="1" x14ac:dyDescent="0.2">
      <c r="B18" s="94" t="s">
        <v>20</v>
      </c>
      <c r="D18" s="94" t="s">
        <v>22</v>
      </c>
      <c r="E18" s="183"/>
    </row>
    <row r="19" spans="2:6" outlineLevel="1" x14ac:dyDescent="0.2"/>
    <row r="21" spans="2:6" s="23" customFormat="1" x14ac:dyDescent="0.2">
      <c r="B21" s="24" t="s">
        <v>528</v>
      </c>
      <c r="D21" s="37"/>
      <c r="E21" s="37"/>
      <c r="F21" s="37"/>
    </row>
    <row r="22" spans="2:6" outlineLevel="1" x14ac:dyDescent="0.2"/>
    <row r="23" spans="2:6" outlineLevel="1" x14ac:dyDescent="0.2">
      <c r="B23" s="26" t="s">
        <v>98</v>
      </c>
    </row>
    <row r="24" spans="2:6" outlineLevel="1" x14ac:dyDescent="0.2">
      <c r="B24" s="27" t="s">
        <v>1</v>
      </c>
      <c r="D24" s="25" t="s">
        <v>530</v>
      </c>
      <c r="E24" s="184"/>
    </row>
    <row r="25" spans="2:6" outlineLevel="1" x14ac:dyDescent="0.2">
      <c r="B25" s="27" t="s">
        <v>18</v>
      </c>
      <c r="D25" s="25" t="s">
        <v>530</v>
      </c>
      <c r="E25" s="184"/>
    </row>
    <row r="26" spans="2:6" outlineLevel="1" x14ac:dyDescent="0.2">
      <c r="B26" s="27" t="s">
        <v>19</v>
      </c>
      <c r="D26" s="25" t="s">
        <v>530</v>
      </c>
      <c r="E26" s="184"/>
    </row>
    <row r="27" spans="2:6" outlineLevel="1" x14ac:dyDescent="0.2">
      <c r="B27" s="27" t="s">
        <v>529</v>
      </c>
      <c r="D27" s="25" t="s">
        <v>530</v>
      </c>
      <c r="E27" s="184"/>
    </row>
    <row r="28" spans="2:6" outlineLevel="1" x14ac:dyDescent="0.2"/>
    <row r="29" spans="2:6" outlineLevel="1" x14ac:dyDescent="0.2">
      <c r="B29" s="26" t="s">
        <v>531</v>
      </c>
    </row>
    <row r="30" spans="2:6" outlineLevel="1" x14ac:dyDescent="0.2">
      <c r="B30" s="185"/>
      <c r="D30" s="94" t="s">
        <v>21</v>
      </c>
      <c r="E30" s="183"/>
    </row>
    <row r="31" spans="2:6" outlineLevel="1" x14ac:dyDescent="0.2">
      <c r="B31" s="185"/>
      <c r="D31" s="94" t="s">
        <v>21</v>
      </c>
      <c r="E31" s="183"/>
    </row>
    <row r="32" spans="2:6" outlineLevel="1" x14ac:dyDescent="0.2">
      <c r="B32" s="185"/>
      <c r="D32" s="94" t="s">
        <v>21</v>
      </c>
      <c r="E32" s="183"/>
    </row>
    <row r="33" spans="2:36" outlineLevel="1" x14ac:dyDescent="0.2">
      <c r="B33" s="185"/>
      <c r="D33" s="94" t="s">
        <v>21</v>
      </c>
      <c r="E33" s="183"/>
    </row>
    <row r="34" spans="2:36" outlineLevel="1" x14ac:dyDescent="0.2">
      <c r="B34" s="185"/>
      <c r="D34" s="94" t="s">
        <v>21</v>
      </c>
      <c r="E34" s="183"/>
    </row>
    <row r="35" spans="2:36" outlineLevel="1" x14ac:dyDescent="0.2">
      <c r="B35" s="185"/>
      <c r="D35" s="94" t="s">
        <v>21</v>
      </c>
      <c r="E35" s="183"/>
    </row>
    <row r="36" spans="2:36" outlineLevel="1" x14ac:dyDescent="0.2">
      <c r="B36" s="185"/>
      <c r="D36" s="94" t="s">
        <v>21</v>
      </c>
      <c r="E36" s="183"/>
    </row>
    <row r="37" spans="2:36" outlineLevel="1" x14ac:dyDescent="0.2">
      <c r="B37" s="185"/>
      <c r="D37" s="94" t="s">
        <v>21</v>
      </c>
      <c r="E37" s="183"/>
    </row>
    <row r="38" spans="2:36" outlineLevel="1" x14ac:dyDescent="0.2"/>
    <row r="40" spans="2:36" s="23" customFormat="1" x14ac:dyDescent="0.2">
      <c r="B40" s="24" t="s">
        <v>561</v>
      </c>
      <c r="D40" s="37"/>
      <c r="E40" s="37"/>
      <c r="F40" s="37"/>
    </row>
    <row r="41" spans="2:36" outlineLevel="1" x14ac:dyDescent="0.2"/>
    <row r="42" spans="2:36" outlineLevel="1" x14ac:dyDescent="0.2">
      <c r="B42" s="26" t="s">
        <v>25</v>
      </c>
      <c r="D42" s="25" t="s">
        <v>23</v>
      </c>
      <c r="E42" s="187"/>
    </row>
    <row r="43" spans="2:36" outlineLevel="1" x14ac:dyDescent="0.2">
      <c r="B43" s="26" t="s">
        <v>445</v>
      </c>
      <c r="E43" s="188"/>
    </row>
    <row r="44" spans="2:36" outlineLevel="1" x14ac:dyDescent="0.2"/>
    <row r="45" spans="2:36" outlineLevel="1" x14ac:dyDescent="0.2">
      <c r="E45" s="36" t="str">
        <f>B46&amp;" - residuos totales"</f>
        <v>Flujo 1 - residuos totales</v>
      </c>
      <c r="F45" s="189"/>
      <c r="G45" s="25" t="s">
        <v>24</v>
      </c>
    </row>
    <row r="46" spans="2:36" outlineLevel="1" x14ac:dyDescent="0.2">
      <c r="B46" s="186" t="s">
        <v>39</v>
      </c>
      <c r="D46" s="45"/>
      <c r="E46" s="36" t="s">
        <v>454</v>
      </c>
    </row>
    <row r="47" spans="2:36" outlineLevel="1" x14ac:dyDescent="0.2">
      <c r="B47" s="27" t="s">
        <v>455</v>
      </c>
      <c r="D47" s="25" t="s">
        <v>24</v>
      </c>
      <c r="E47" s="190"/>
      <c r="F47" s="147">
        <f t="shared" ref="F47:F54" si="1">$F$45*$E47</f>
        <v>0</v>
      </c>
      <c r="G47" s="147">
        <f t="shared" ref="G47:AJ47" si="2">F47*(1+$E$43)</f>
        <v>0</v>
      </c>
      <c r="H47" s="147">
        <f t="shared" si="2"/>
        <v>0</v>
      </c>
      <c r="I47" s="147">
        <f t="shared" si="2"/>
        <v>0</v>
      </c>
      <c r="J47" s="147">
        <f t="shared" si="2"/>
        <v>0</v>
      </c>
      <c r="K47" s="147">
        <f t="shared" si="2"/>
        <v>0</v>
      </c>
      <c r="L47" s="147">
        <f t="shared" si="2"/>
        <v>0</v>
      </c>
      <c r="M47" s="147">
        <f t="shared" si="2"/>
        <v>0</v>
      </c>
      <c r="N47" s="147">
        <f t="shared" si="2"/>
        <v>0</v>
      </c>
      <c r="O47" s="147">
        <f t="shared" si="2"/>
        <v>0</v>
      </c>
      <c r="P47" s="147">
        <f t="shared" si="2"/>
        <v>0</v>
      </c>
      <c r="Q47" s="147">
        <f t="shared" si="2"/>
        <v>0</v>
      </c>
      <c r="R47" s="147">
        <f t="shared" si="2"/>
        <v>0</v>
      </c>
      <c r="S47" s="147">
        <f t="shared" si="2"/>
        <v>0</v>
      </c>
      <c r="T47" s="147">
        <f t="shared" si="2"/>
        <v>0</v>
      </c>
      <c r="U47" s="147">
        <f t="shared" si="2"/>
        <v>0</v>
      </c>
      <c r="V47" s="147">
        <f t="shared" si="2"/>
        <v>0</v>
      </c>
      <c r="W47" s="147">
        <f t="shared" si="2"/>
        <v>0</v>
      </c>
      <c r="X47" s="147">
        <f t="shared" si="2"/>
        <v>0</v>
      </c>
      <c r="Y47" s="147">
        <f t="shared" si="2"/>
        <v>0</v>
      </c>
      <c r="Z47" s="147">
        <f t="shared" si="2"/>
        <v>0</v>
      </c>
      <c r="AA47" s="147">
        <f t="shared" si="2"/>
        <v>0</v>
      </c>
      <c r="AB47" s="147">
        <f t="shared" si="2"/>
        <v>0</v>
      </c>
      <c r="AC47" s="147">
        <f t="shared" si="2"/>
        <v>0</v>
      </c>
      <c r="AD47" s="147">
        <f t="shared" si="2"/>
        <v>0</v>
      </c>
      <c r="AE47" s="147">
        <f t="shared" si="2"/>
        <v>0</v>
      </c>
      <c r="AF47" s="147">
        <f t="shared" si="2"/>
        <v>0</v>
      </c>
      <c r="AG47" s="147">
        <f t="shared" si="2"/>
        <v>0</v>
      </c>
      <c r="AH47" s="147">
        <f t="shared" si="2"/>
        <v>0</v>
      </c>
      <c r="AI47" s="147">
        <f t="shared" si="2"/>
        <v>0</v>
      </c>
      <c r="AJ47" s="147">
        <f t="shared" si="2"/>
        <v>0</v>
      </c>
    </row>
    <row r="48" spans="2:36" outlineLevel="1" x14ac:dyDescent="0.2">
      <c r="B48" s="27" t="s">
        <v>26</v>
      </c>
      <c r="D48" s="25" t="s">
        <v>24</v>
      </c>
      <c r="E48" s="190"/>
      <c r="F48" s="147">
        <f t="shared" si="1"/>
        <v>0</v>
      </c>
      <c r="G48" s="147">
        <f t="shared" ref="G48:AJ48" si="3">F48*(1+$E$43)</f>
        <v>0</v>
      </c>
      <c r="H48" s="147">
        <f t="shared" si="3"/>
        <v>0</v>
      </c>
      <c r="I48" s="147">
        <f t="shared" si="3"/>
        <v>0</v>
      </c>
      <c r="J48" s="147">
        <f t="shared" si="3"/>
        <v>0</v>
      </c>
      <c r="K48" s="147">
        <f t="shared" si="3"/>
        <v>0</v>
      </c>
      <c r="L48" s="147">
        <f t="shared" si="3"/>
        <v>0</v>
      </c>
      <c r="M48" s="147">
        <f t="shared" si="3"/>
        <v>0</v>
      </c>
      <c r="N48" s="147">
        <f t="shared" si="3"/>
        <v>0</v>
      </c>
      <c r="O48" s="147">
        <f t="shared" si="3"/>
        <v>0</v>
      </c>
      <c r="P48" s="147">
        <f t="shared" si="3"/>
        <v>0</v>
      </c>
      <c r="Q48" s="147">
        <f t="shared" si="3"/>
        <v>0</v>
      </c>
      <c r="R48" s="147">
        <f t="shared" si="3"/>
        <v>0</v>
      </c>
      <c r="S48" s="147">
        <f t="shared" si="3"/>
        <v>0</v>
      </c>
      <c r="T48" s="147">
        <f t="shared" si="3"/>
        <v>0</v>
      </c>
      <c r="U48" s="147">
        <f t="shared" si="3"/>
        <v>0</v>
      </c>
      <c r="V48" s="147">
        <f t="shared" si="3"/>
        <v>0</v>
      </c>
      <c r="W48" s="147">
        <f t="shared" si="3"/>
        <v>0</v>
      </c>
      <c r="X48" s="147">
        <f t="shared" si="3"/>
        <v>0</v>
      </c>
      <c r="Y48" s="147">
        <f t="shared" si="3"/>
        <v>0</v>
      </c>
      <c r="Z48" s="147">
        <f t="shared" si="3"/>
        <v>0</v>
      </c>
      <c r="AA48" s="147">
        <f t="shared" si="3"/>
        <v>0</v>
      </c>
      <c r="AB48" s="147">
        <f t="shared" si="3"/>
        <v>0</v>
      </c>
      <c r="AC48" s="147">
        <f t="shared" si="3"/>
        <v>0</v>
      </c>
      <c r="AD48" s="147">
        <f t="shared" si="3"/>
        <v>0</v>
      </c>
      <c r="AE48" s="147">
        <f t="shared" si="3"/>
        <v>0</v>
      </c>
      <c r="AF48" s="147">
        <f t="shared" si="3"/>
        <v>0</v>
      </c>
      <c r="AG48" s="147">
        <f t="shared" si="3"/>
        <v>0</v>
      </c>
      <c r="AH48" s="147">
        <f t="shared" si="3"/>
        <v>0</v>
      </c>
      <c r="AI48" s="147">
        <f t="shared" si="3"/>
        <v>0</v>
      </c>
      <c r="AJ48" s="147">
        <f t="shared" si="3"/>
        <v>0</v>
      </c>
    </row>
    <row r="49" spans="2:36" outlineLevel="1" x14ac:dyDescent="0.2">
      <c r="B49" s="27" t="s">
        <v>29</v>
      </c>
      <c r="D49" s="25" t="s">
        <v>24</v>
      </c>
      <c r="E49" s="190"/>
      <c r="F49" s="147">
        <f t="shared" si="1"/>
        <v>0</v>
      </c>
      <c r="G49" s="147">
        <f t="shared" ref="G49:AJ49" si="4">F49*(1+$E$43)</f>
        <v>0</v>
      </c>
      <c r="H49" s="147">
        <f t="shared" si="4"/>
        <v>0</v>
      </c>
      <c r="I49" s="147">
        <f t="shared" si="4"/>
        <v>0</v>
      </c>
      <c r="J49" s="147">
        <f t="shared" si="4"/>
        <v>0</v>
      </c>
      <c r="K49" s="147">
        <f t="shared" si="4"/>
        <v>0</v>
      </c>
      <c r="L49" s="147">
        <f t="shared" si="4"/>
        <v>0</v>
      </c>
      <c r="M49" s="147">
        <f t="shared" si="4"/>
        <v>0</v>
      </c>
      <c r="N49" s="147">
        <f t="shared" si="4"/>
        <v>0</v>
      </c>
      <c r="O49" s="147">
        <f t="shared" si="4"/>
        <v>0</v>
      </c>
      <c r="P49" s="147">
        <f t="shared" si="4"/>
        <v>0</v>
      </c>
      <c r="Q49" s="147">
        <f t="shared" si="4"/>
        <v>0</v>
      </c>
      <c r="R49" s="147">
        <f t="shared" si="4"/>
        <v>0</v>
      </c>
      <c r="S49" s="147">
        <f t="shared" si="4"/>
        <v>0</v>
      </c>
      <c r="T49" s="147">
        <f t="shared" si="4"/>
        <v>0</v>
      </c>
      <c r="U49" s="147">
        <f t="shared" si="4"/>
        <v>0</v>
      </c>
      <c r="V49" s="147">
        <f t="shared" si="4"/>
        <v>0</v>
      </c>
      <c r="W49" s="147">
        <f t="shared" si="4"/>
        <v>0</v>
      </c>
      <c r="X49" s="147">
        <f t="shared" si="4"/>
        <v>0</v>
      </c>
      <c r="Y49" s="147">
        <f t="shared" si="4"/>
        <v>0</v>
      </c>
      <c r="Z49" s="147">
        <f t="shared" si="4"/>
        <v>0</v>
      </c>
      <c r="AA49" s="147">
        <f t="shared" si="4"/>
        <v>0</v>
      </c>
      <c r="AB49" s="147">
        <f t="shared" si="4"/>
        <v>0</v>
      </c>
      <c r="AC49" s="147">
        <f t="shared" si="4"/>
        <v>0</v>
      </c>
      <c r="AD49" s="147">
        <f t="shared" si="4"/>
        <v>0</v>
      </c>
      <c r="AE49" s="147">
        <f t="shared" si="4"/>
        <v>0</v>
      </c>
      <c r="AF49" s="147">
        <f t="shared" si="4"/>
        <v>0</v>
      </c>
      <c r="AG49" s="147">
        <f t="shared" si="4"/>
        <v>0</v>
      </c>
      <c r="AH49" s="147">
        <f t="shared" si="4"/>
        <v>0</v>
      </c>
      <c r="AI49" s="147">
        <f t="shared" si="4"/>
        <v>0</v>
      </c>
      <c r="AJ49" s="147">
        <f t="shared" si="4"/>
        <v>0</v>
      </c>
    </row>
    <row r="50" spans="2:36" outlineLevel="1" x14ac:dyDescent="0.2">
      <c r="B50" s="27" t="s">
        <v>27</v>
      </c>
      <c r="D50" s="25" t="s">
        <v>24</v>
      </c>
      <c r="E50" s="190"/>
      <c r="F50" s="147">
        <f t="shared" si="1"/>
        <v>0</v>
      </c>
      <c r="G50" s="147">
        <f t="shared" ref="G50:AJ50" si="5">F50*(1+$E$43)</f>
        <v>0</v>
      </c>
      <c r="H50" s="147">
        <f t="shared" si="5"/>
        <v>0</v>
      </c>
      <c r="I50" s="147">
        <f t="shared" si="5"/>
        <v>0</v>
      </c>
      <c r="J50" s="147">
        <f t="shared" si="5"/>
        <v>0</v>
      </c>
      <c r="K50" s="147">
        <f t="shared" si="5"/>
        <v>0</v>
      </c>
      <c r="L50" s="147">
        <f t="shared" si="5"/>
        <v>0</v>
      </c>
      <c r="M50" s="147">
        <f t="shared" si="5"/>
        <v>0</v>
      </c>
      <c r="N50" s="147">
        <f t="shared" si="5"/>
        <v>0</v>
      </c>
      <c r="O50" s="147">
        <f t="shared" si="5"/>
        <v>0</v>
      </c>
      <c r="P50" s="147">
        <f t="shared" si="5"/>
        <v>0</v>
      </c>
      <c r="Q50" s="147">
        <f t="shared" si="5"/>
        <v>0</v>
      </c>
      <c r="R50" s="147">
        <f t="shared" si="5"/>
        <v>0</v>
      </c>
      <c r="S50" s="147">
        <f t="shared" si="5"/>
        <v>0</v>
      </c>
      <c r="T50" s="147">
        <f t="shared" si="5"/>
        <v>0</v>
      </c>
      <c r="U50" s="147">
        <f t="shared" si="5"/>
        <v>0</v>
      </c>
      <c r="V50" s="147">
        <f t="shared" si="5"/>
        <v>0</v>
      </c>
      <c r="W50" s="147">
        <f t="shared" si="5"/>
        <v>0</v>
      </c>
      <c r="X50" s="147">
        <f t="shared" si="5"/>
        <v>0</v>
      </c>
      <c r="Y50" s="147">
        <f t="shared" si="5"/>
        <v>0</v>
      </c>
      <c r="Z50" s="147">
        <f t="shared" si="5"/>
        <v>0</v>
      </c>
      <c r="AA50" s="147">
        <f t="shared" si="5"/>
        <v>0</v>
      </c>
      <c r="AB50" s="147">
        <f t="shared" si="5"/>
        <v>0</v>
      </c>
      <c r="AC50" s="147">
        <f t="shared" si="5"/>
        <v>0</v>
      </c>
      <c r="AD50" s="147">
        <f t="shared" si="5"/>
        <v>0</v>
      </c>
      <c r="AE50" s="147">
        <f t="shared" si="5"/>
        <v>0</v>
      </c>
      <c r="AF50" s="147">
        <f t="shared" si="5"/>
        <v>0</v>
      </c>
      <c r="AG50" s="147">
        <f t="shared" si="5"/>
        <v>0</v>
      </c>
      <c r="AH50" s="147">
        <f t="shared" si="5"/>
        <v>0</v>
      </c>
      <c r="AI50" s="147">
        <f t="shared" si="5"/>
        <v>0</v>
      </c>
      <c r="AJ50" s="147">
        <f t="shared" si="5"/>
        <v>0</v>
      </c>
    </row>
    <row r="51" spans="2:36" outlineLevel="1" x14ac:dyDescent="0.2">
      <c r="B51" s="27" t="s">
        <v>28</v>
      </c>
      <c r="D51" s="25" t="s">
        <v>24</v>
      </c>
      <c r="E51" s="190"/>
      <c r="F51" s="147">
        <f t="shared" si="1"/>
        <v>0</v>
      </c>
      <c r="G51" s="147">
        <f t="shared" ref="G51:AJ51" si="6">F51*(1+$E$43)</f>
        <v>0</v>
      </c>
      <c r="H51" s="147">
        <f t="shared" si="6"/>
        <v>0</v>
      </c>
      <c r="I51" s="147">
        <f t="shared" si="6"/>
        <v>0</v>
      </c>
      <c r="J51" s="147">
        <f t="shared" si="6"/>
        <v>0</v>
      </c>
      <c r="K51" s="147">
        <f t="shared" si="6"/>
        <v>0</v>
      </c>
      <c r="L51" s="147">
        <f t="shared" si="6"/>
        <v>0</v>
      </c>
      <c r="M51" s="147">
        <f t="shared" si="6"/>
        <v>0</v>
      </c>
      <c r="N51" s="147">
        <f t="shared" si="6"/>
        <v>0</v>
      </c>
      <c r="O51" s="147">
        <f t="shared" si="6"/>
        <v>0</v>
      </c>
      <c r="P51" s="147">
        <f t="shared" si="6"/>
        <v>0</v>
      </c>
      <c r="Q51" s="147">
        <f t="shared" si="6"/>
        <v>0</v>
      </c>
      <c r="R51" s="147">
        <f t="shared" si="6"/>
        <v>0</v>
      </c>
      <c r="S51" s="147">
        <f t="shared" si="6"/>
        <v>0</v>
      </c>
      <c r="T51" s="147">
        <f t="shared" si="6"/>
        <v>0</v>
      </c>
      <c r="U51" s="147">
        <f t="shared" si="6"/>
        <v>0</v>
      </c>
      <c r="V51" s="147">
        <f t="shared" si="6"/>
        <v>0</v>
      </c>
      <c r="W51" s="147">
        <f t="shared" si="6"/>
        <v>0</v>
      </c>
      <c r="X51" s="147">
        <f t="shared" si="6"/>
        <v>0</v>
      </c>
      <c r="Y51" s="147">
        <f t="shared" si="6"/>
        <v>0</v>
      </c>
      <c r="Z51" s="147">
        <f t="shared" si="6"/>
        <v>0</v>
      </c>
      <c r="AA51" s="147">
        <f t="shared" si="6"/>
        <v>0</v>
      </c>
      <c r="AB51" s="147">
        <f t="shared" si="6"/>
        <v>0</v>
      </c>
      <c r="AC51" s="147">
        <f t="shared" si="6"/>
        <v>0</v>
      </c>
      <c r="AD51" s="147">
        <f t="shared" si="6"/>
        <v>0</v>
      </c>
      <c r="AE51" s="147">
        <f t="shared" si="6"/>
        <v>0</v>
      </c>
      <c r="AF51" s="147">
        <f t="shared" si="6"/>
        <v>0</v>
      </c>
      <c r="AG51" s="147">
        <f t="shared" si="6"/>
        <v>0</v>
      </c>
      <c r="AH51" s="147">
        <f t="shared" si="6"/>
        <v>0</v>
      </c>
      <c r="AI51" s="147">
        <f t="shared" si="6"/>
        <v>0</v>
      </c>
      <c r="AJ51" s="147">
        <f t="shared" si="6"/>
        <v>0</v>
      </c>
    </row>
    <row r="52" spans="2:36" outlineLevel="1" x14ac:dyDescent="0.2">
      <c r="B52" s="27" t="s">
        <v>30</v>
      </c>
      <c r="D52" s="25" t="s">
        <v>24</v>
      </c>
      <c r="E52" s="190"/>
      <c r="F52" s="147">
        <f t="shared" si="1"/>
        <v>0</v>
      </c>
      <c r="G52" s="147">
        <f t="shared" ref="G52:AJ52" si="7">F52*(1+$E$43)</f>
        <v>0</v>
      </c>
      <c r="H52" s="147">
        <f t="shared" si="7"/>
        <v>0</v>
      </c>
      <c r="I52" s="147">
        <f t="shared" si="7"/>
        <v>0</v>
      </c>
      <c r="J52" s="147">
        <f t="shared" si="7"/>
        <v>0</v>
      </c>
      <c r="K52" s="147">
        <f t="shared" si="7"/>
        <v>0</v>
      </c>
      <c r="L52" s="147">
        <f t="shared" si="7"/>
        <v>0</v>
      </c>
      <c r="M52" s="147">
        <f t="shared" si="7"/>
        <v>0</v>
      </c>
      <c r="N52" s="147">
        <f t="shared" si="7"/>
        <v>0</v>
      </c>
      <c r="O52" s="147">
        <f t="shared" si="7"/>
        <v>0</v>
      </c>
      <c r="P52" s="147">
        <f t="shared" si="7"/>
        <v>0</v>
      </c>
      <c r="Q52" s="147">
        <f t="shared" si="7"/>
        <v>0</v>
      </c>
      <c r="R52" s="147">
        <f t="shared" si="7"/>
        <v>0</v>
      </c>
      <c r="S52" s="147">
        <f t="shared" si="7"/>
        <v>0</v>
      </c>
      <c r="T52" s="147">
        <f t="shared" si="7"/>
        <v>0</v>
      </c>
      <c r="U52" s="147">
        <f t="shared" si="7"/>
        <v>0</v>
      </c>
      <c r="V52" s="147">
        <f t="shared" si="7"/>
        <v>0</v>
      </c>
      <c r="W52" s="147">
        <f t="shared" si="7"/>
        <v>0</v>
      </c>
      <c r="X52" s="147">
        <f t="shared" si="7"/>
        <v>0</v>
      </c>
      <c r="Y52" s="147">
        <f t="shared" si="7"/>
        <v>0</v>
      </c>
      <c r="Z52" s="147">
        <f t="shared" si="7"/>
        <v>0</v>
      </c>
      <c r="AA52" s="147">
        <f t="shared" si="7"/>
        <v>0</v>
      </c>
      <c r="AB52" s="147">
        <f t="shared" si="7"/>
        <v>0</v>
      </c>
      <c r="AC52" s="147">
        <f t="shared" si="7"/>
        <v>0</v>
      </c>
      <c r="AD52" s="147">
        <f t="shared" si="7"/>
        <v>0</v>
      </c>
      <c r="AE52" s="147">
        <f t="shared" si="7"/>
        <v>0</v>
      </c>
      <c r="AF52" s="147">
        <f t="shared" si="7"/>
        <v>0</v>
      </c>
      <c r="AG52" s="147">
        <f t="shared" si="7"/>
        <v>0</v>
      </c>
      <c r="AH52" s="147">
        <f t="shared" si="7"/>
        <v>0</v>
      </c>
      <c r="AI52" s="147">
        <f t="shared" si="7"/>
        <v>0</v>
      </c>
      <c r="AJ52" s="147">
        <f t="shared" si="7"/>
        <v>0</v>
      </c>
    </row>
    <row r="53" spans="2:36" outlineLevel="1" x14ac:dyDescent="0.2">
      <c r="B53" s="27" t="s">
        <v>31</v>
      </c>
      <c r="D53" s="25" t="s">
        <v>24</v>
      </c>
      <c r="E53" s="190"/>
      <c r="F53" s="147">
        <f t="shared" si="1"/>
        <v>0</v>
      </c>
      <c r="G53" s="147">
        <f t="shared" ref="G53:AJ53" si="8">F53*(1+$E$43)</f>
        <v>0</v>
      </c>
      <c r="H53" s="147">
        <f t="shared" si="8"/>
        <v>0</v>
      </c>
      <c r="I53" s="147">
        <f t="shared" si="8"/>
        <v>0</v>
      </c>
      <c r="J53" s="147">
        <f t="shared" si="8"/>
        <v>0</v>
      </c>
      <c r="K53" s="147">
        <f t="shared" si="8"/>
        <v>0</v>
      </c>
      <c r="L53" s="147">
        <f t="shared" si="8"/>
        <v>0</v>
      </c>
      <c r="M53" s="147">
        <f t="shared" si="8"/>
        <v>0</v>
      </c>
      <c r="N53" s="147">
        <f t="shared" si="8"/>
        <v>0</v>
      </c>
      <c r="O53" s="147">
        <f t="shared" si="8"/>
        <v>0</v>
      </c>
      <c r="P53" s="147">
        <f t="shared" si="8"/>
        <v>0</v>
      </c>
      <c r="Q53" s="147">
        <f t="shared" si="8"/>
        <v>0</v>
      </c>
      <c r="R53" s="147">
        <f t="shared" si="8"/>
        <v>0</v>
      </c>
      <c r="S53" s="147">
        <f t="shared" si="8"/>
        <v>0</v>
      </c>
      <c r="T53" s="147">
        <f t="shared" si="8"/>
        <v>0</v>
      </c>
      <c r="U53" s="147">
        <f t="shared" si="8"/>
        <v>0</v>
      </c>
      <c r="V53" s="147">
        <f t="shared" si="8"/>
        <v>0</v>
      </c>
      <c r="W53" s="147">
        <f t="shared" si="8"/>
        <v>0</v>
      </c>
      <c r="X53" s="147">
        <f t="shared" si="8"/>
        <v>0</v>
      </c>
      <c r="Y53" s="147">
        <f t="shared" si="8"/>
        <v>0</v>
      </c>
      <c r="Z53" s="147">
        <f t="shared" si="8"/>
        <v>0</v>
      </c>
      <c r="AA53" s="147">
        <f t="shared" si="8"/>
        <v>0</v>
      </c>
      <c r="AB53" s="147">
        <f t="shared" si="8"/>
        <v>0</v>
      </c>
      <c r="AC53" s="147">
        <f t="shared" si="8"/>
        <v>0</v>
      </c>
      <c r="AD53" s="147">
        <f t="shared" si="8"/>
        <v>0</v>
      </c>
      <c r="AE53" s="147">
        <f t="shared" si="8"/>
        <v>0</v>
      </c>
      <c r="AF53" s="147">
        <f t="shared" si="8"/>
        <v>0</v>
      </c>
      <c r="AG53" s="147">
        <f t="shared" si="8"/>
        <v>0</v>
      </c>
      <c r="AH53" s="147">
        <f t="shared" si="8"/>
        <v>0</v>
      </c>
      <c r="AI53" s="147">
        <f t="shared" si="8"/>
        <v>0</v>
      </c>
      <c r="AJ53" s="147">
        <f t="shared" si="8"/>
        <v>0</v>
      </c>
    </row>
    <row r="54" spans="2:36" outlineLevel="1" x14ac:dyDescent="0.2">
      <c r="B54" s="27" t="s">
        <v>32</v>
      </c>
      <c r="D54" s="25" t="s">
        <v>24</v>
      </c>
      <c r="E54" s="191"/>
      <c r="F54" s="147">
        <f t="shared" si="1"/>
        <v>0</v>
      </c>
      <c r="G54" s="147">
        <f t="shared" ref="G54:AJ54" si="9">F54*(1+$E$43)</f>
        <v>0</v>
      </c>
      <c r="H54" s="147">
        <f t="shared" si="9"/>
        <v>0</v>
      </c>
      <c r="I54" s="147">
        <f t="shared" si="9"/>
        <v>0</v>
      </c>
      <c r="J54" s="147">
        <f t="shared" si="9"/>
        <v>0</v>
      </c>
      <c r="K54" s="147">
        <f t="shared" si="9"/>
        <v>0</v>
      </c>
      <c r="L54" s="147">
        <f t="shared" si="9"/>
        <v>0</v>
      </c>
      <c r="M54" s="147">
        <f t="shared" si="9"/>
        <v>0</v>
      </c>
      <c r="N54" s="147">
        <f t="shared" si="9"/>
        <v>0</v>
      </c>
      <c r="O54" s="147">
        <f t="shared" si="9"/>
        <v>0</v>
      </c>
      <c r="P54" s="147">
        <f t="shared" si="9"/>
        <v>0</v>
      </c>
      <c r="Q54" s="147">
        <f t="shared" si="9"/>
        <v>0</v>
      </c>
      <c r="R54" s="147">
        <f t="shared" si="9"/>
        <v>0</v>
      </c>
      <c r="S54" s="147">
        <f t="shared" si="9"/>
        <v>0</v>
      </c>
      <c r="T54" s="147">
        <f t="shared" si="9"/>
        <v>0</v>
      </c>
      <c r="U54" s="147">
        <f t="shared" si="9"/>
        <v>0</v>
      </c>
      <c r="V54" s="147">
        <f t="shared" si="9"/>
        <v>0</v>
      </c>
      <c r="W54" s="147">
        <f t="shared" si="9"/>
        <v>0</v>
      </c>
      <c r="X54" s="147">
        <f t="shared" si="9"/>
        <v>0</v>
      </c>
      <c r="Y54" s="147">
        <f t="shared" si="9"/>
        <v>0</v>
      </c>
      <c r="Z54" s="147">
        <f t="shared" si="9"/>
        <v>0</v>
      </c>
      <c r="AA54" s="147">
        <f t="shared" si="9"/>
        <v>0</v>
      </c>
      <c r="AB54" s="147">
        <f t="shared" si="9"/>
        <v>0</v>
      </c>
      <c r="AC54" s="147">
        <f t="shared" si="9"/>
        <v>0</v>
      </c>
      <c r="AD54" s="147">
        <f t="shared" si="9"/>
        <v>0</v>
      </c>
      <c r="AE54" s="147">
        <f t="shared" si="9"/>
        <v>0</v>
      </c>
      <c r="AF54" s="147">
        <f t="shared" si="9"/>
        <v>0</v>
      </c>
      <c r="AG54" s="147">
        <f t="shared" si="9"/>
        <v>0</v>
      </c>
      <c r="AH54" s="147">
        <f t="shared" si="9"/>
        <v>0</v>
      </c>
      <c r="AI54" s="147">
        <f t="shared" si="9"/>
        <v>0</v>
      </c>
      <c r="AJ54" s="147">
        <f t="shared" si="9"/>
        <v>0</v>
      </c>
    </row>
    <row r="55" spans="2:36" outlineLevel="1" x14ac:dyDescent="0.2"/>
    <row r="56" spans="2:36" outlineLevel="1" x14ac:dyDescent="0.2"/>
    <row r="57" spans="2:36" outlineLevel="1" x14ac:dyDescent="0.2">
      <c r="E57" s="36" t="str">
        <f>B58&amp;" - residuos totales"</f>
        <v>Flujo 2 - residuos totales</v>
      </c>
      <c r="F57" s="189"/>
      <c r="G57" s="25" t="s">
        <v>24</v>
      </c>
    </row>
    <row r="58" spans="2:36" outlineLevel="1" x14ac:dyDescent="0.2">
      <c r="B58" s="186" t="s">
        <v>33</v>
      </c>
      <c r="D58" s="45"/>
      <c r="E58" s="36" t="s">
        <v>454</v>
      </c>
    </row>
    <row r="59" spans="2:36" outlineLevel="1" x14ac:dyDescent="0.2">
      <c r="B59" s="27" t="s">
        <v>455</v>
      </c>
      <c r="D59" s="25" t="s">
        <v>24</v>
      </c>
      <c r="E59" s="190"/>
      <c r="F59" s="147">
        <f t="shared" ref="F59:F66" si="10">$F$57*$E59</f>
        <v>0</v>
      </c>
      <c r="G59" s="147">
        <f t="shared" ref="G59:AJ59" si="11">F59*(1+$E$43)</f>
        <v>0</v>
      </c>
      <c r="H59" s="147">
        <f t="shared" si="11"/>
        <v>0</v>
      </c>
      <c r="I59" s="147">
        <f t="shared" si="11"/>
        <v>0</v>
      </c>
      <c r="J59" s="147">
        <f t="shared" si="11"/>
        <v>0</v>
      </c>
      <c r="K59" s="147">
        <f t="shared" si="11"/>
        <v>0</v>
      </c>
      <c r="L59" s="147">
        <f t="shared" si="11"/>
        <v>0</v>
      </c>
      <c r="M59" s="147">
        <f t="shared" si="11"/>
        <v>0</v>
      </c>
      <c r="N59" s="147">
        <f t="shared" si="11"/>
        <v>0</v>
      </c>
      <c r="O59" s="147">
        <f t="shared" si="11"/>
        <v>0</v>
      </c>
      <c r="P59" s="147">
        <f t="shared" si="11"/>
        <v>0</v>
      </c>
      <c r="Q59" s="147">
        <f t="shared" si="11"/>
        <v>0</v>
      </c>
      <c r="R59" s="147">
        <f t="shared" si="11"/>
        <v>0</v>
      </c>
      <c r="S59" s="147">
        <f t="shared" si="11"/>
        <v>0</v>
      </c>
      <c r="T59" s="147">
        <f t="shared" si="11"/>
        <v>0</v>
      </c>
      <c r="U59" s="147">
        <f t="shared" si="11"/>
        <v>0</v>
      </c>
      <c r="V59" s="147">
        <f t="shared" si="11"/>
        <v>0</v>
      </c>
      <c r="W59" s="147">
        <f t="shared" si="11"/>
        <v>0</v>
      </c>
      <c r="X59" s="147">
        <f t="shared" si="11"/>
        <v>0</v>
      </c>
      <c r="Y59" s="147">
        <f t="shared" si="11"/>
        <v>0</v>
      </c>
      <c r="Z59" s="147">
        <f t="shared" si="11"/>
        <v>0</v>
      </c>
      <c r="AA59" s="147">
        <f t="shared" si="11"/>
        <v>0</v>
      </c>
      <c r="AB59" s="147">
        <f t="shared" si="11"/>
        <v>0</v>
      </c>
      <c r="AC59" s="147">
        <f t="shared" si="11"/>
        <v>0</v>
      </c>
      <c r="AD59" s="147">
        <f t="shared" si="11"/>
        <v>0</v>
      </c>
      <c r="AE59" s="147">
        <f t="shared" si="11"/>
        <v>0</v>
      </c>
      <c r="AF59" s="147">
        <f t="shared" si="11"/>
        <v>0</v>
      </c>
      <c r="AG59" s="147">
        <f t="shared" si="11"/>
        <v>0</v>
      </c>
      <c r="AH59" s="147">
        <f t="shared" si="11"/>
        <v>0</v>
      </c>
      <c r="AI59" s="147">
        <f t="shared" si="11"/>
        <v>0</v>
      </c>
      <c r="AJ59" s="147">
        <f t="shared" si="11"/>
        <v>0</v>
      </c>
    </row>
    <row r="60" spans="2:36" outlineLevel="1" x14ac:dyDescent="0.2">
      <c r="B60" s="27" t="s">
        <v>26</v>
      </c>
      <c r="D60" s="25" t="s">
        <v>24</v>
      </c>
      <c r="E60" s="190"/>
      <c r="F60" s="147">
        <f t="shared" si="10"/>
        <v>0</v>
      </c>
      <c r="G60" s="147">
        <f t="shared" ref="G60:AJ60" si="12">F60*(1+$E$43)</f>
        <v>0</v>
      </c>
      <c r="H60" s="147">
        <f t="shared" si="12"/>
        <v>0</v>
      </c>
      <c r="I60" s="147">
        <f t="shared" si="12"/>
        <v>0</v>
      </c>
      <c r="J60" s="147">
        <f t="shared" si="12"/>
        <v>0</v>
      </c>
      <c r="K60" s="147">
        <f t="shared" si="12"/>
        <v>0</v>
      </c>
      <c r="L60" s="147">
        <f t="shared" si="12"/>
        <v>0</v>
      </c>
      <c r="M60" s="147">
        <f t="shared" si="12"/>
        <v>0</v>
      </c>
      <c r="N60" s="147">
        <f t="shared" si="12"/>
        <v>0</v>
      </c>
      <c r="O60" s="147">
        <f t="shared" si="12"/>
        <v>0</v>
      </c>
      <c r="P60" s="147">
        <f t="shared" si="12"/>
        <v>0</v>
      </c>
      <c r="Q60" s="147">
        <f t="shared" si="12"/>
        <v>0</v>
      </c>
      <c r="R60" s="147">
        <f t="shared" si="12"/>
        <v>0</v>
      </c>
      <c r="S60" s="147">
        <f t="shared" si="12"/>
        <v>0</v>
      </c>
      <c r="T60" s="147">
        <f t="shared" si="12"/>
        <v>0</v>
      </c>
      <c r="U60" s="147">
        <f t="shared" si="12"/>
        <v>0</v>
      </c>
      <c r="V60" s="147">
        <f t="shared" si="12"/>
        <v>0</v>
      </c>
      <c r="W60" s="147">
        <f t="shared" si="12"/>
        <v>0</v>
      </c>
      <c r="X60" s="147">
        <f t="shared" si="12"/>
        <v>0</v>
      </c>
      <c r="Y60" s="147">
        <f t="shared" si="12"/>
        <v>0</v>
      </c>
      <c r="Z60" s="147">
        <f t="shared" si="12"/>
        <v>0</v>
      </c>
      <c r="AA60" s="147">
        <f t="shared" si="12"/>
        <v>0</v>
      </c>
      <c r="AB60" s="147">
        <f t="shared" si="12"/>
        <v>0</v>
      </c>
      <c r="AC60" s="147">
        <f t="shared" si="12"/>
        <v>0</v>
      </c>
      <c r="AD60" s="147">
        <f t="shared" si="12"/>
        <v>0</v>
      </c>
      <c r="AE60" s="147">
        <f t="shared" si="12"/>
        <v>0</v>
      </c>
      <c r="AF60" s="147">
        <f t="shared" si="12"/>
        <v>0</v>
      </c>
      <c r="AG60" s="147">
        <f t="shared" si="12"/>
        <v>0</v>
      </c>
      <c r="AH60" s="147">
        <f t="shared" si="12"/>
        <v>0</v>
      </c>
      <c r="AI60" s="147">
        <f t="shared" si="12"/>
        <v>0</v>
      </c>
      <c r="AJ60" s="147">
        <f t="shared" si="12"/>
        <v>0</v>
      </c>
    </row>
    <row r="61" spans="2:36" outlineLevel="1" x14ac:dyDescent="0.2">
      <c r="B61" s="27" t="s">
        <v>29</v>
      </c>
      <c r="D61" s="25" t="s">
        <v>24</v>
      </c>
      <c r="E61" s="190"/>
      <c r="F61" s="147">
        <f t="shared" si="10"/>
        <v>0</v>
      </c>
      <c r="G61" s="147">
        <f t="shared" ref="G61:AJ61" si="13">F61*(1+$E$43)</f>
        <v>0</v>
      </c>
      <c r="H61" s="147">
        <f t="shared" si="13"/>
        <v>0</v>
      </c>
      <c r="I61" s="147">
        <f t="shared" si="13"/>
        <v>0</v>
      </c>
      <c r="J61" s="147">
        <f t="shared" si="13"/>
        <v>0</v>
      </c>
      <c r="K61" s="147">
        <f t="shared" si="13"/>
        <v>0</v>
      </c>
      <c r="L61" s="147">
        <f t="shared" si="13"/>
        <v>0</v>
      </c>
      <c r="M61" s="147">
        <f t="shared" si="13"/>
        <v>0</v>
      </c>
      <c r="N61" s="147">
        <f t="shared" si="13"/>
        <v>0</v>
      </c>
      <c r="O61" s="147">
        <f t="shared" si="13"/>
        <v>0</v>
      </c>
      <c r="P61" s="147">
        <f t="shared" si="13"/>
        <v>0</v>
      </c>
      <c r="Q61" s="147">
        <f t="shared" si="13"/>
        <v>0</v>
      </c>
      <c r="R61" s="147">
        <f t="shared" si="13"/>
        <v>0</v>
      </c>
      <c r="S61" s="147">
        <f t="shared" si="13"/>
        <v>0</v>
      </c>
      <c r="T61" s="147">
        <f t="shared" si="13"/>
        <v>0</v>
      </c>
      <c r="U61" s="147">
        <f t="shared" si="13"/>
        <v>0</v>
      </c>
      <c r="V61" s="147">
        <f t="shared" si="13"/>
        <v>0</v>
      </c>
      <c r="W61" s="147">
        <f t="shared" si="13"/>
        <v>0</v>
      </c>
      <c r="X61" s="147">
        <f t="shared" si="13"/>
        <v>0</v>
      </c>
      <c r="Y61" s="147">
        <f t="shared" si="13"/>
        <v>0</v>
      </c>
      <c r="Z61" s="147">
        <f t="shared" si="13"/>
        <v>0</v>
      </c>
      <c r="AA61" s="147">
        <f t="shared" si="13"/>
        <v>0</v>
      </c>
      <c r="AB61" s="147">
        <f t="shared" si="13"/>
        <v>0</v>
      </c>
      <c r="AC61" s="147">
        <f t="shared" si="13"/>
        <v>0</v>
      </c>
      <c r="AD61" s="147">
        <f t="shared" si="13"/>
        <v>0</v>
      </c>
      <c r="AE61" s="147">
        <f t="shared" si="13"/>
        <v>0</v>
      </c>
      <c r="AF61" s="147">
        <f t="shared" si="13"/>
        <v>0</v>
      </c>
      <c r="AG61" s="147">
        <f t="shared" si="13"/>
        <v>0</v>
      </c>
      <c r="AH61" s="147">
        <f t="shared" si="13"/>
        <v>0</v>
      </c>
      <c r="AI61" s="147">
        <f t="shared" si="13"/>
        <v>0</v>
      </c>
      <c r="AJ61" s="147">
        <f t="shared" si="13"/>
        <v>0</v>
      </c>
    </row>
    <row r="62" spans="2:36" outlineLevel="1" x14ac:dyDescent="0.2">
      <c r="B62" s="27" t="s">
        <v>27</v>
      </c>
      <c r="D62" s="25" t="s">
        <v>24</v>
      </c>
      <c r="E62" s="190"/>
      <c r="F62" s="147">
        <f t="shared" si="10"/>
        <v>0</v>
      </c>
      <c r="G62" s="147">
        <f t="shared" ref="G62:AJ62" si="14">F62*(1+$E$43)</f>
        <v>0</v>
      </c>
      <c r="H62" s="147">
        <f t="shared" si="14"/>
        <v>0</v>
      </c>
      <c r="I62" s="147">
        <f t="shared" si="14"/>
        <v>0</v>
      </c>
      <c r="J62" s="147">
        <f t="shared" si="14"/>
        <v>0</v>
      </c>
      <c r="K62" s="147">
        <f t="shared" si="14"/>
        <v>0</v>
      </c>
      <c r="L62" s="147">
        <f t="shared" si="14"/>
        <v>0</v>
      </c>
      <c r="M62" s="147">
        <f t="shared" si="14"/>
        <v>0</v>
      </c>
      <c r="N62" s="147">
        <f t="shared" si="14"/>
        <v>0</v>
      </c>
      <c r="O62" s="147">
        <f t="shared" si="14"/>
        <v>0</v>
      </c>
      <c r="P62" s="147">
        <f t="shared" si="14"/>
        <v>0</v>
      </c>
      <c r="Q62" s="147">
        <f t="shared" si="14"/>
        <v>0</v>
      </c>
      <c r="R62" s="147">
        <f t="shared" si="14"/>
        <v>0</v>
      </c>
      <c r="S62" s="147">
        <f t="shared" si="14"/>
        <v>0</v>
      </c>
      <c r="T62" s="147">
        <f t="shared" si="14"/>
        <v>0</v>
      </c>
      <c r="U62" s="147">
        <f t="shared" si="14"/>
        <v>0</v>
      </c>
      <c r="V62" s="147">
        <f t="shared" si="14"/>
        <v>0</v>
      </c>
      <c r="W62" s="147">
        <f t="shared" si="14"/>
        <v>0</v>
      </c>
      <c r="X62" s="147">
        <f t="shared" si="14"/>
        <v>0</v>
      </c>
      <c r="Y62" s="147">
        <f t="shared" si="14"/>
        <v>0</v>
      </c>
      <c r="Z62" s="147">
        <f t="shared" si="14"/>
        <v>0</v>
      </c>
      <c r="AA62" s="147">
        <f t="shared" si="14"/>
        <v>0</v>
      </c>
      <c r="AB62" s="147">
        <f t="shared" si="14"/>
        <v>0</v>
      </c>
      <c r="AC62" s="147">
        <f t="shared" si="14"/>
        <v>0</v>
      </c>
      <c r="AD62" s="147">
        <f t="shared" si="14"/>
        <v>0</v>
      </c>
      <c r="AE62" s="147">
        <f t="shared" si="14"/>
        <v>0</v>
      </c>
      <c r="AF62" s="147">
        <f t="shared" si="14"/>
        <v>0</v>
      </c>
      <c r="AG62" s="147">
        <f t="shared" si="14"/>
        <v>0</v>
      </c>
      <c r="AH62" s="147">
        <f t="shared" si="14"/>
        <v>0</v>
      </c>
      <c r="AI62" s="147">
        <f t="shared" si="14"/>
        <v>0</v>
      </c>
      <c r="AJ62" s="147">
        <f t="shared" si="14"/>
        <v>0</v>
      </c>
    </row>
    <row r="63" spans="2:36" outlineLevel="1" x14ac:dyDescent="0.2">
      <c r="B63" s="27" t="s">
        <v>28</v>
      </c>
      <c r="D63" s="25" t="s">
        <v>24</v>
      </c>
      <c r="E63" s="190"/>
      <c r="F63" s="147">
        <f t="shared" si="10"/>
        <v>0</v>
      </c>
      <c r="G63" s="147">
        <f t="shared" ref="G63:AJ63" si="15">F63*(1+$E$43)</f>
        <v>0</v>
      </c>
      <c r="H63" s="147">
        <f t="shared" si="15"/>
        <v>0</v>
      </c>
      <c r="I63" s="147">
        <f t="shared" si="15"/>
        <v>0</v>
      </c>
      <c r="J63" s="147">
        <f t="shared" si="15"/>
        <v>0</v>
      </c>
      <c r="K63" s="147">
        <f t="shared" si="15"/>
        <v>0</v>
      </c>
      <c r="L63" s="147">
        <f t="shared" si="15"/>
        <v>0</v>
      </c>
      <c r="M63" s="147">
        <f t="shared" si="15"/>
        <v>0</v>
      </c>
      <c r="N63" s="147">
        <f t="shared" si="15"/>
        <v>0</v>
      </c>
      <c r="O63" s="147">
        <f t="shared" si="15"/>
        <v>0</v>
      </c>
      <c r="P63" s="147">
        <f t="shared" si="15"/>
        <v>0</v>
      </c>
      <c r="Q63" s="147">
        <f t="shared" si="15"/>
        <v>0</v>
      </c>
      <c r="R63" s="147">
        <f t="shared" si="15"/>
        <v>0</v>
      </c>
      <c r="S63" s="147">
        <f t="shared" si="15"/>
        <v>0</v>
      </c>
      <c r="T63" s="147">
        <f t="shared" si="15"/>
        <v>0</v>
      </c>
      <c r="U63" s="147">
        <f t="shared" si="15"/>
        <v>0</v>
      </c>
      <c r="V63" s="147">
        <f t="shared" si="15"/>
        <v>0</v>
      </c>
      <c r="W63" s="147">
        <f t="shared" si="15"/>
        <v>0</v>
      </c>
      <c r="X63" s="147">
        <f t="shared" si="15"/>
        <v>0</v>
      </c>
      <c r="Y63" s="147">
        <f t="shared" si="15"/>
        <v>0</v>
      </c>
      <c r="Z63" s="147">
        <f t="shared" si="15"/>
        <v>0</v>
      </c>
      <c r="AA63" s="147">
        <f t="shared" si="15"/>
        <v>0</v>
      </c>
      <c r="AB63" s="147">
        <f t="shared" si="15"/>
        <v>0</v>
      </c>
      <c r="AC63" s="147">
        <f t="shared" si="15"/>
        <v>0</v>
      </c>
      <c r="AD63" s="147">
        <f t="shared" si="15"/>
        <v>0</v>
      </c>
      <c r="AE63" s="147">
        <f t="shared" si="15"/>
        <v>0</v>
      </c>
      <c r="AF63" s="147">
        <f t="shared" si="15"/>
        <v>0</v>
      </c>
      <c r="AG63" s="147">
        <f t="shared" si="15"/>
        <v>0</v>
      </c>
      <c r="AH63" s="147">
        <f t="shared" si="15"/>
        <v>0</v>
      </c>
      <c r="AI63" s="147">
        <f t="shared" si="15"/>
        <v>0</v>
      </c>
      <c r="AJ63" s="147">
        <f t="shared" si="15"/>
        <v>0</v>
      </c>
    </row>
    <row r="64" spans="2:36" outlineLevel="1" x14ac:dyDescent="0.2">
      <c r="B64" s="27" t="s">
        <v>30</v>
      </c>
      <c r="D64" s="25" t="s">
        <v>24</v>
      </c>
      <c r="E64" s="190"/>
      <c r="F64" s="147">
        <f t="shared" si="10"/>
        <v>0</v>
      </c>
      <c r="G64" s="147">
        <f t="shared" ref="G64:AJ64" si="16">F64*(1+$E$43)</f>
        <v>0</v>
      </c>
      <c r="H64" s="147">
        <f t="shared" si="16"/>
        <v>0</v>
      </c>
      <c r="I64" s="147">
        <f t="shared" si="16"/>
        <v>0</v>
      </c>
      <c r="J64" s="147">
        <f t="shared" si="16"/>
        <v>0</v>
      </c>
      <c r="K64" s="147">
        <f t="shared" si="16"/>
        <v>0</v>
      </c>
      <c r="L64" s="147">
        <f t="shared" si="16"/>
        <v>0</v>
      </c>
      <c r="M64" s="147">
        <f t="shared" si="16"/>
        <v>0</v>
      </c>
      <c r="N64" s="147">
        <f t="shared" si="16"/>
        <v>0</v>
      </c>
      <c r="O64" s="147">
        <f t="shared" si="16"/>
        <v>0</v>
      </c>
      <c r="P64" s="147">
        <f t="shared" si="16"/>
        <v>0</v>
      </c>
      <c r="Q64" s="147">
        <f t="shared" si="16"/>
        <v>0</v>
      </c>
      <c r="R64" s="147">
        <f t="shared" si="16"/>
        <v>0</v>
      </c>
      <c r="S64" s="147">
        <f t="shared" si="16"/>
        <v>0</v>
      </c>
      <c r="T64" s="147">
        <f t="shared" si="16"/>
        <v>0</v>
      </c>
      <c r="U64" s="147">
        <f t="shared" si="16"/>
        <v>0</v>
      </c>
      <c r="V64" s="147">
        <f t="shared" si="16"/>
        <v>0</v>
      </c>
      <c r="W64" s="147">
        <f t="shared" si="16"/>
        <v>0</v>
      </c>
      <c r="X64" s="147">
        <f t="shared" si="16"/>
        <v>0</v>
      </c>
      <c r="Y64" s="147">
        <f t="shared" si="16"/>
        <v>0</v>
      </c>
      <c r="Z64" s="147">
        <f t="shared" si="16"/>
        <v>0</v>
      </c>
      <c r="AA64" s="147">
        <f t="shared" si="16"/>
        <v>0</v>
      </c>
      <c r="AB64" s="147">
        <f t="shared" si="16"/>
        <v>0</v>
      </c>
      <c r="AC64" s="147">
        <f t="shared" si="16"/>
        <v>0</v>
      </c>
      <c r="AD64" s="147">
        <f t="shared" si="16"/>
        <v>0</v>
      </c>
      <c r="AE64" s="147">
        <f t="shared" si="16"/>
        <v>0</v>
      </c>
      <c r="AF64" s="147">
        <f t="shared" si="16"/>
        <v>0</v>
      </c>
      <c r="AG64" s="147">
        <f t="shared" si="16"/>
        <v>0</v>
      </c>
      <c r="AH64" s="147">
        <f t="shared" si="16"/>
        <v>0</v>
      </c>
      <c r="AI64" s="147">
        <f t="shared" si="16"/>
        <v>0</v>
      </c>
      <c r="AJ64" s="147">
        <f t="shared" si="16"/>
        <v>0</v>
      </c>
    </row>
    <row r="65" spans="2:36" outlineLevel="1" x14ac:dyDescent="0.2">
      <c r="B65" s="27" t="s">
        <v>31</v>
      </c>
      <c r="D65" s="25" t="s">
        <v>24</v>
      </c>
      <c r="E65" s="190"/>
      <c r="F65" s="147">
        <f t="shared" si="10"/>
        <v>0</v>
      </c>
      <c r="G65" s="147">
        <f t="shared" ref="G65:AJ65" si="17">F65*(1+$E$43)</f>
        <v>0</v>
      </c>
      <c r="H65" s="147">
        <f t="shared" si="17"/>
        <v>0</v>
      </c>
      <c r="I65" s="147">
        <f t="shared" si="17"/>
        <v>0</v>
      </c>
      <c r="J65" s="147">
        <f t="shared" si="17"/>
        <v>0</v>
      </c>
      <c r="K65" s="147">
        <f t="shared" si="17"/>
        <v>0</v>
      </c>
      <c r="L65" s="147">
        <f t="shared" si="17"/>
        <v>0</v>
      </c>
      <c r="M65" s="147">
        <f t="shared" si="17"/>
        <v>0</v>
      </c>
      <c r="N65" s="147">
        <f t="shared" si="17"/>
        <v>0</v>
      </c>
      <c r="O65" s="147">
        <f t="shared" si="17"/>
        <v>0</v>
      </c>
      <c r="P65" s="147">
        <f t="shared" si="17"/>
        <v>0</v>
      </c>
      <c r="Q65" s="147">
        <f t="shared" si="17"/>
        <v>0</v>
      </c>
      <c r="R65" s="147">
        <f t="shared" si="17"/>
        <v>0</v>
      </c>
      <c r="S65" s="147">
        <f t="shared" si="17"/>
        <v>0</v>
      </c>
      <c r="T65" s="147">
        <f t="shared" si="17"/>
        <v>0</v>
      </c>
      <c r="U65" s="147">
        <f t="shared" si="17"/>
        <v>0</v>
      </c>
      <c r="V65" s="147">
        <f t="shared" si="17"/>
        <v>0</v>
      </c>
      <c r="W65" s="147">
        <f t="shared" si="17"/>
        <v>0</v>
      </c>
      <c r="X65" s="147">
        <f t="shared" si="17"/>
        <v>0</v>
      </c>
      <c r="Y65" s="147">
        <f t="shared" si="17"/>
        <v>0</v>
      </c>
      <c r="Z65" s="147">
        <f t="shared" si="17"/>
        <v>0</v>
      </c>
      <c r="AA65" s="147">
        <f t="shared" si="17"/>
        <v>0</v>
      </c>
      <c r="AB65" s="147">
        <f t="shared" si="17"/>
        <v>0</v>
      </c>
      <c r="AC65" s="147">
        <f t="shared" si="17"/>
        <v>0</v>
      </c>
      <c r="AD65" s="147">
        <f t="shared" si="17"/>
        <v>0</v>
      </c>
      <c r="AE65" s="147">
        <f t="shared" si="17"/>
        <v>0</v>
      </c>
      <c r="AF65" s="147">
        <f t="shared" si="17"/>
        <v>0</v>
      </c>
      <c r="AG65" s="147">
        <f t="shared" si="17"/>
        <v>0</v>
      </c>
      <c r="AH65" s="147">
        <f t="shared" si="17"/>
        <v>0</v>
      </c>
      <c r="AI65" s="147">
        <f t="shared" si="17"/>
        <v>0</v>
      </c>
      <c r="AJ65" s="147">
        <f t="shared" si="17"/>
        <v>0</v>
      </c>
    </row>
    <row r="66" spans="2:36" outlineLevel="1" x14ac:dyDescent="0.2">
      <c r="B66" s="27" t="s">
        <v>32</v>
      </c>
      <c r="D66" s="25" t="s">
        <v>24</v>
      </c>
      <c r="E66" s="191"/>
      <c r="F66" s="147">
        <f t="shared" si="10"/>
        <v>0</v>
      </c>
      <c r="G66" s="147">
        <f t="shared" ref="G66:AJ66" si="18">F66*(1+$E$43)</f>
        <v>0</v>
      </c>
      <c r="H66" s="147">
        <f t="shared" si="18"/>
        <v>0</v>
      </c>
      <c r="I66" s="147">
        <f t="shared" si="18"/>
        <v>0</v>
      </c>
      <c r="J66" s="147">
        <f t="shared" si="18"/>
        <v>0</v>
      </c>
      <c r="K66" s="147">
        <f t="shared" si="18"/>
        <v>0</v>
      </c>
      <c r="L66" s="147">
        <f t="shared" si="18"/>
        <v>0</v>
      </c>
      <c r="M66" s="147">
        <f t="shared" si="18"/>
        <v>0</v>
      </c>
      <c r="N66" s="147">
        <f t="shared" si="18"/>
        <v>0</v>
      </c>
      <c r="O66" s="147">
        <f t="shared" si="18"/>
        <v>0</v>
      </c>
      <c r="P66" s="147">
        <f t="shared" si="18"/>
        <v>0</v>
      </c>
      <c r="Q66" s="147">
        <f t="shared" si="18"/>
        <v>0</v>
      </c>
      <c r="R66" s="147">
        <f t="shared" si="18"/>
        <v>0</v>
      </c>
      <c r="S66" s="147">
        <f t="shared" si="18"/>
        <v>0</v>
      </c>
      <c r="T66" s="147">
        <f t="shared" si="18"/>
        <v>0</v>
      </c>
      <c r="U66" s="147">
        <f t="shared" si="18"/>
        <v>0</v>
      </c>
      <c r="V66" s="147">
        <f t="shared" si="18"/>
        <v>0</v>
      </c>
      <c r="W66" s="147">
        <f t="shared" si="18"/>
        <v>0</v>
      </c>
      <c r="X66" s="147">
        <f t="shared" si="18"/>
        <v>0</v>
      </c>
      <c r="Y66" s="147">
        <f t="shared" si="18"/>
        <v>0</v>
      </c>
      <c r="Z66" s="147">
        <f t="shared" si="18"/>
        <v>0</v>
      </c>
      <c r="AA66" s="147">
        <f t="shared" si="18"/>
        <v>0</v>
      </c>
      <c r="AB66" s="147">
        <f t="shared" si="18"/>
        <v>0</v>
      </c>
      <c r="AC66" s="147">
        <f t="shared" si="18"/>
        <v>0</v>
      </c>
      <c r="AD66" s="147">
        <f t="shared" si="18"/>
        <v>0</v>
      </c>
      <c r="AE66" s="147">
        <f t="shared" si="18"/>
        <v>0</v>
      </c>
      <c r="AF66" s="147">
        <f t="shared" si="18"/>
        <v>0</v>
      </c>
      <c r="AG66" s="147">
        <f t="shared" si="18"/>
        <v>0</v>
      </c>
      <c r="AH66" s="147">
        <f t="shared" si="18"/>
        <v>0</v>
      </c>
      <c r="AI66" s="147">
        <f t="shared" si="18"/>
        <v>0</v>
      </c>
      <c r="AJ66" s="147">
        <f t="shared" si="18"/>
        <v>0</v>
      </c>
    </row>
    <row r="67" spans="2:36" outlineLevel="1" x14ac:dyDescent="0.2"/>
    <row r="68" spans="2:36" outlineLevel="1" x14ac:dyDescent="0.2"/>
    <row r="69" spans="2:36" outlineLevel="1" x14ac:dyDescent="0.2">
      <c r="E69" s="36" t="str">
        <f>B70&amp;" - residuos totales"</f>
        <v>Flujo 3 - residuos totales</v>
      </c>
      <c r="F69" s="189"/>
      <c r="G69" s="25" t="s">
        <v>24</v>
      </c>
    </row>
    <row r="70" spans="2:36" outlineLevel="1" x14ac:dyDescent="0.2">
      <c r="B70" s="186" t="s">
        <v>34</v>
      </c>
      <c r="D70" s="45"/>
      <c r="E70" s="36" t="s">
        <v>454</v>
      </c>
    </row>
    <row r="71" spans="2:36" outlineLevel="1" x14ac:dyDescent="0.2">
      <c r="B71" s="27" t="s">
        <v>455</v>
      </c>
      <c r="D71" s="25" t="s">
        <v>24</v>
      </c>
      <c r="E71" s="190"/>
      <c r="F71" s="147">
        <f t="shared" ref="F71:F78" si="19">$F$69*$E71</f>
        <v>0</v>
      </c>
      <c r="G71" s="147">
        <f t="shared" ref="G71:AJ71" si="20">F71*(1+$E$43)</f>
        <v>0</v>
      </c>
      <c r="H71" s="147">
        <f t="shared" si="20"/>
        <v>0</v>
      </c>
      <c r="I71" s="147">
        <f t="shared" si="20"/>
        <v>0</v>
      </c>
      <c r="J71" s="147">
        <f t="shared" si="20"/>
        <v>0</v>
      </c>
      <c r="K71" s="147">
        <f t="shared" si="20"/>
        <v>0</v>
      </c>
      <c r="L71" s="147">
        <f t="shared" si="20"/>
        <v>0</v>
      </c>
      <c r="M71" s="147">
        <f t="shared" si="20"/>
        <v>0</v>
      </c>
      <c r="N71" s="147">
        <f t="shared" si="20"/>
        <v>0</v>
      </c>
      <c r="O71" s="147">
        <f t="shared" si="20"/>
        <v>0</v>
      </c>
      <c r="P71" s="147">
        <f t="shared" si="20"/>
        <v>0</v>
      </c>
      <c r="Q71" s="147">
        <f t="shared" si="20"/>
        <v>0</v>
      </c>
      <c r="R71" s="147">
        <f t="shared" si="20"/>
        <v>0</v>
      </c>
      <c r="S71" s="147">
        <f t="shared" si="20"/>
        <v>0</v>
      </c>
      <c r="T71" s="147">
        <f t="shared" si="20"/>
        <v>0</v>
      </c>
      <c r="U71" s="147">
        <f t="shared" si="20"/>
        <v>0</v>
      </c>
      <c r="V71" s="147">
        <f t="shared" si="20"/>
        <v>0</v>
      </c>
      <c r="W71" s="147">
        <f t="shared" si="20"/>
        <v>0</v>
      </c>
      <c r="X71" s="147">
        <f t="shared" si="20"/>
        <v>0</v>
      </c>
      <c r="Y71" s="147">
        <f t="shared" si="20"/>
        <v>0</v>
      </c>
      <c r="Z71" s="147">
        <f t="shared" si="20"/>
        <v>0</v>
      </c>
      <c r="AA71" s="147">
        <f t="shared" si="20"/>
        <v>0</v>
      </c>
      <c r="AB71" s="147">
        <f t="shared" si="20"/>
        <v>0</v>
      </c>
      <c r="AC71" s="147">
        <f t="shared" si="20"/>
        <v>0</v>
      </c>
      <c r="AD71" s="147">
        <f t="shared" si="20"/>
        <v>0</v>
      </c>
      <c r="AE71" s="147">
        <f t="shared" si="20"/>
        <v>0</v>
      </c>
      <c r="AF71" s="147">
        <f t="shared" si="20"/>
        <v>0</v>
      </c>
      <c r="AG71" s="147">
        <f t="shared" si="20"/>
        <v>0</v>
      </c>
      <c r="AH71" s="147">
        <f t="shared" si="20"/>
        <v>0</v>
      </c>
      <c r="AI71" s="147">
        <f t="shared" si="20"/>
        <v>0</v>
      </c>
      <c r="AJ71" s="147">
        <f t="shared" si="20"/>
        <v>0</v>
      </c>
    </row>
    <row r="72" spans="2:36" outlineLevel="1" x14ac:dyDescent="0.2">
      <c r="B72" s="27" t="s">
        <v>26</v>
      </c>
      <c r="D72" s="25" t="s">
        <v>24</v>
      </c>
      <c r="E72" s="190"/>
      <c r="F72" s="147">
        <f t="shared" si="19"/>
        <v>0</v>
      </c>
      <c r="G72" s="147">
        <f t="shared" ref="G72:AJ72" si="21">F72*(1+$E$43)</f>
        <v>0</v>
      </c>
      <c r="H72" s="147">
        <f t="shared" si="21"/>
        <v>0</v>
      </c>
      <c r="I72" s="147">
        <f t="shared" si="21"/>
        <v>0</v>
      </c>
      <c r="J72" s="147">
        <f t="shared" si="21"/>
        <v>0</v>
      </c>
      <c r="K72" s="147">
        <f t="shared" si="21"/>
        <v>0</v>
      </c>
      <c r="L72" s="147">
        <f t="shared" si="21"/>
        <v>0</v>
      </c>
      <c r="M72" s="147">
        <f t="shared" si="21"/>
        <v>0</v>
      </c>
      <c r="N72" s="147">
        <f t="shared" si="21"/>
        <v>0</v>
      </c>
      <c r="O72" s="147">
        <f t="shared" si="21"/>
        <v>0</v>
      </c>
      <c r="P72" s="147">
        <f t="shared" si="21"/>
        <v>0</v>
      </c>
      <c r="Q72" s="147">
        <f t="shared" si="21"/>
        <v>0</v>
      </c>
      <c r="R72" s="147">
        <f t="shared" si="21"/>
        <v>0</v>
      </c>
      <c r="S72" s="147">
        <f t="shared" si="21"/>
        <v>0</v>
      </c>
      <c r="T72" s="147">
        <f t="shared" si="21"/>
        <v>0</v>
      </c>
      <c r="U72" s="147">
        <f t="shared" si="21"/>
        <v>0</v>
      </c>
      <c r="V72" s="147">
        <f t="shared" si="21"/>
        <v>0</v>
      </c>
      <c r="W72" s="147">
        <f t="shared" si="21"/>
        <v>0</v>
      </c>
      <c r="X72" s="147">
        <f t="shared" si="21"/>
        <v>0</v>
      </c>
      <c r="Y72" s="147">
        <f t="shared" si="21"/>
        <v>0</v>
      </c>
      <c r="Z72" s="147">
        <f t="shared" si="21"/>
        <v>0</v>
      </c>
      <c r="AA72" s="147">
        <f t="shared" si="21"/>
        <v>0</v>
      </c>
      <c r="AB72" s="147">
        <f t="shared" si="21"/>
        <v>0</v>
      </c>
      <c r="AC72" s="147">
        <f t="shared" si="21"/>
        <v>0</v>
      </c>
      <c r="AD72" s="147">
        <f t="shared" si="21"/>
        <v>0</v>
      </c>
      <c r="AE72" s="147">
        <f t="shared" si="21"/>
        <v>0</v>
      </c>
      <c r="AF72" s="147">
        <f t="shared" si="21"/>
        <v>0</v>
      </c>
      <c r="AG72" s="147">
        <f t="shared" si="21"/>
        <v>0</v>
      </c>
      <c r="AH72" s="147">
        <f t="shared" si="21"/>
        <v>0</v>
      </c>
      <c r="AI72" s="147">
        <f t="shared" si="21"/>
        <v>0</v>
      </c>
      <c r="AJ72" s="147">
        <f t="shared" si="21"/>
        <v>0</v>
      </c>
    </row>
    <row r="73" spans="2:36" outlineLevel="1" x14ac:dyDescent="0.2">
      <c r="B73" s="27" t="s">
        <v>29</v>
      </c>
      <c r="D73" s="25" t="s">
        <v>24</v>
      </c>
      <c r="E73" s="190"/>
      <c r="F73" s="147">
        <f t="shared" si="19"/>
        <v>0</v>
      </c>
      <c r="G73" s="147">
        <f t="shared" ref="G73:AJ73" si="22">F73*(1+$E$43)</f>
        <v>0</v>
      </c>
      <c r="H73" s="147">
        <f t="shared" si="22"/>
        <v>0</v>
      </c>
      <c r="I73" s="147">
        <f t="shared" si="22"/>
        <v>0</v>
      </c>
      <c r="J73" s="147">
        <f t="shared" si="22"/>
        <v>0</v>
      </c>
      <c r="K73" s="147">
        <f t="shared" si="22"/>
        <v>0</v>
      </c>
      <c r="L73" s="147">
        <f t="shared" si="22"/>
        <v>0</v>
      </c>
      <c r="M73" s="147">
        <f t="shared" si="22"/>
        <v>0</v>
      </c>
      <c r="N73" s="147">
        <f t="shared" si="22"/>
        <v>0</v>
      </c>
      <c r="O73" s="147">
        <f t="shared" si="22"/>
        <v>0</v>
      </c>
      <c r="P73" s="147">
        <f t="shared" si="22"/>
        <v>0</v>
      </c>
      <c r="Q73" s="147">
        <f t="shared" si="22"/>
        <v>0</v>
      </c>
      <c r="R73" s="147">
        <f t="shared" si="22"/>
        <v>0</v>
      </c>
      <c r="S73" s="147">
        <f t="shared" si="22"/>
        <v>0</v>
      </c>
      <c r="T73" s="147">
        <f t="shared" si="22"/>
        <v>0</v>
      </c>
      <c r="U73" s="147">
        <f t="shared" si="22"/>
        <v>0</v>
      </c>
      <c r="V73" s="147">
        <f t="shared" si="22"/>
        <v>0</v>
      </c>
      <c r="W73" s="147">
        <f t="shared" si="22"/>
        <v>0</v>
      </c>
      <c r="X73" s="147">
        <f t="shared" si="22"/>
        <v>0</v>
      </c>
      <c r="Y73" s="147">
        <f t="shared" si="22"/>
        <v>0</v>
      </c>
      <c r="Z73" s="147">
        <f t="shared" si="22"/>
        <v>0</v>
      </c>
      <c r="AA73" s="147">
        <f t="shared" si="22"/>
        <v>0</v>
      </c>
      <c r="AB73" s="147">
        <f t="shared" si="22"/>
        <v>0</v>
      </c>
      <c r="AC73" s="147">
        <f t="shared" si="22"/>
        <v>0</v>
      </c>
      <c r="AD73" s="147">
        <f t="shared" si="22"/>
        <v>0</v>
      </c>
      <c r="AE73" s="147">
        <f t="shared" si="22"/>
        <v>0</v>
      </c>
      <c r="AF73" s="147">
        <f t="shared" si="22"/>
        <v>0</v>
      </c>
      <c r="AG73" s="147">
        <f t="shared" si="22"/>
        <v>0</v>
      </c>
      <c r="AH73" s="147">
        <f t="shared" si="22"/>
        <v>0</v>
      </c>
      <c r="AI73" s="147">
        <f t="shared" si="22"/>
        <v>0</v>
      </c>
      <c r="AJ73" s="147">
        <f t="shared" si="22"/>
        <v>0</v>
      </c>
    </row>
    <row r="74" spans="2:36" outlineLevel="1" x14ac:dyDescent="0.2">
      <c r="B74" s="27" t="s">
        <v>27</v>
      </c>
      <c r="D74" s="25" t="s">
        <v>24</v>
      </c>
      <c r="E74" s="190"/>
      <c r="F74" s="147">
        <f t="shared" si="19"/>
        <v>0</v>
      </c>
      <c r="G74" s="147">
        <f t="shared" ref="G74:AJ74" si="23">F74*(1+$E$43)</f>
        <v>0</v>
      </c>
      <c r="H74" s="147">
        <f t="shared" si="23"/>
        <v>0</v>
      </c>
      <c r="I74" s="147">
        <f t="shared" si="23"/>
        <v>0</v>
      </c>
      <c r="J74" s="147">
        <f t="shared" si="23"/>
        <v>0</v>
      </c>
      <c r="K74" s="147">
        <f t="shared" si="23"/>
        <v>0</v>
      </c>
      <c r="L74" s="147">
        <f t="shared" si="23"/>
        <v>0</v>
      </c>
      <c r="M74" s="147">
        <f t="shared" si="23"/>
        <v>0</v>
      </c>
      <c r="N74" s="147">
        <f t="shared" si="23"/>
        <v>0</v>
      </c>
      <c r="O74" s="147">
        <f t="shared" si="23"/>
        <v>0</v>
      </c>
      <c r="P74" s="147">
        <f t="shared" si="23"/>
        <v>0</v>
      </c>
      <c r="Q74" s="147">
        <f t="shared" si="23"/>
        <v>0</v>
      </c>
      <c r="R74" s="147">
        <f t="shared" si="23"/>
        <v>0</v>
      </c>
      <c r="S74" s="147">
        <f t="shared" si="23"/>
        <v>0</v>
      </c>
      <c r="T74" s="147">
        <f t="shared" si="23"/>
        <v>0</v>
      </c>
      <c r="U74" s="147">
        <f t="shared" si="23"/>
        <v>0</v>
      </c>
      <c r="V74" s="147">
        <f t="shared" si="23"/>
        <v>0</v>
      </c>
      <c r="W74" s="147">
        <f t="shared" si="23"/>
        <v>0</v>
      </c>
      <c r="X74" s="147">
        <f t="shared" si="23"/>
        <v>0</v>
      </c>
      <c r="Y74" s="147">
        <f t="shared" si="23"/>
        <v>0</v>
      </c>
      <c r="Z74" s="147">
        <f t="shared" si="23"/>
        <v>0</v>
      </c>
      <c r="AA74" s="147">
        <f t="shared" si="23"/>
        <v>0</v>
      </c>
      <c r="AB74" s="147">
        <f t="shared" si="23"/>
        <v>0</v>
      </c>
      <c r="AC74" s="147">
        <f t="shared" si="23"/>
        <v>0</v>
      </c>
      <c r="AD74" s="147">
        <f t="shared" si="23"/>
        <v>0</v>
      </c>
      <c r="AE74" s="147">
        <f t="shared" si="23"/>
        <v>0</v>
      </c>
      <c r="AF74" s="147">
        <f t="shared" si="23"/>
        <v>0</v>
      </c>
      <c r="AG74" s="147">
        <f t="shared" si="23"/>
        <v>0</v>
      </c>
      <c r="AH74" s="147">
        <f t="shared" si="23"/>
        <v>0</v>
      </c>
      <c r="AI74" s="147">
        <f t="shared" si="23"/>
        <v>0</v>
      </c>
      <c r="AJ74" s="147">
        <f t="shared" si="23"/>
        <v>0</v>
      </c>
    </row>
    <row r="75" spans="2:36" outlineLevel="1" x14ac:dyDescent="0.2">
      <c r="B75" s="27" t="s">
        <v>28</v>
      </c>
      <c r="D75" s="25" t="s">
        <v>24</v>
      </c>
      <c r="E75" s="190"/>
      <c r="F75" s="147">
        <f t="shared" si="19"/>
        <v>0</v>
      </c>
      <c r="G75" s="147">
        <f t="shared" ref="G75:AJ75" si="24">F75*(1+$E$43)</f>
        <v>0</v>
      </c>
      <c r="H75" s="147">
        <f t="shared" si="24"/>
        <v>0</v>
      </c>
      <c r="I75" s="147">
        <f t="shared" si="24"/>
        <v>0</v>
      </c>
      <c r="J75" s="147">
        <f t="shared" si="24"/>
        <v>0</v>
      </c>
      <c r="K75" s="147">
        <f t="shared" si="24"/>
        <v>0</v>
      </c>
      <c r="L75" s="147">
        <f t="shared" si="24"/>
        <v>0</v>
      </c>
      <c r="M75" s="147">
        <f t="shared" si="24"/>
        <v>0</v>
      </c>
      <c r="N75" s="147">
        <f t="shared" si="24"/>
        <v>0</v>
      </c>
      <c r="O75" s="147">
        <f t="shared" si="24"/>
        <v>0</v>
      </c>
      <c r="P75" s="147">
        <f t="shared" si="24"/>
        <v>0</v>
      </c>
      <c r="Q75" s="147">
        <f t="shared" si="24"/>
        <v>0</v>
      </c>
      <c r="R75" s="147">
        <f t="shared" si="24"/>
        <v>0</v>
      </c>
      <c r="S75" s="147">
        <f t="shared" si="24"/>
        <v>0</v>
      </c>
      <c r="T75" s="147">
        <f t="shared" si="24"/>
        <v>0</v>
      </c>
      <c r="U75" s="147">
        <f t="shared" si="24"/>
        <v>0</v>
      </c>
      <c r="V75" s="147">
        <f t="shared" si="24"/>
        <v>0</v>
      </c>
      <c r="W75" s="147">
        <f t="shared" si="24"/>
        <v>0</v>
      </c>
      <c r="X75" s="147">
        <f t="shared" si="24"/>
        <v>0</v>
      </c>
      <c r="Y75" s="147">
        <f t="shared" si="24"/>
        <v>0</v>
      </c>
      <c r="Z75" s="147">
        <f t="shared" si="24"/>
        <v>0</v>
      </c>
      <c r="AA75" s="147">
        <f t="shared" si="24"/>
        <v>0</v>
      </c>
      <c r="AB75" s="147">
        <f t="shared" si="24"/>
        <v>0</v>
      </c>
      <c r="AC75" s="147">
        <f t="shared" si="24"/>
        <v>0</v>
      </c>
      <c r="AD75" s="147">
        <f t="shared" si="24"/>
        <v>0</v>
      </c>
      <c r="AE75" s="147">
        <f t="shared" si="24"/>
        <v>0</v>
      </c>
      <c r="AF75" s="147">
        <f t="shared" si="24"/>
        <v>0</v>
      </c>
      <c r="AG75" s="147">
        <f t="shared" si="24"/>
        <v>0</v>
      </c>
      <c r="AH75" s="147">
        <f t="shared" si="24"/>
        <v>0</v>
      </c>
      <c r="AI75" s="147">
        <f t="shared" si="24"/>
        <v>0</v>
      </c>
      <c r="AJ75" s="147">
        <f t="shared" si="24"/>
        <v>0</v>
      </c>
    </row>
    <row r="76" spans="2:36" outlineLevel="1" x14ac:dyDescent="0.2">
      <c r="B76" s="27" t="s">
        <v>30</v>
      </c>
      <c r="D76" s="25" t="s">
        <v>24</v>
      </c>
      <c r="E76" s="190"/>
      <c r="F76" s="147">
        <f t="shared" si="19"/>
        <v>0</v>
      </c>
      <c r="G76" s="147">
        <f t="shared" ref="G76:AJ76" si="25">F76*(1+$E$43)</f>
        <v>0</v>
      </c>
      <c r="H76" s="147">
        <f t="shared" si="25"/>
        <v>0</v>
      </c>
      <c r="I76" s="147">
        <f t="shared" si="25"/>
        <v>0</v>
      </c>
      <c r="J76" s="147">
        <f t="shared" si="25"/>
        <v>0</v>
      </c>
      <c r="K76" s="147">
        <f t="shared" si="25"/>
        <v>0</v>
      </c>
      <c r="L76" s="147">
        <f t="shared" si="25"/>
        <v>0</v>
      </c>
      <c r="M76" s="147">
        <f t="shared" si="25"/>
        <v>0</v>
      </c>
      <c r="N76" s="147">
        <f t="shared" si="25"/>
        <v>0</v>
      </c>
      <c r="O76" s="147">
        <f t="shared" si="25"/>
        <v>0</v>
      </c>
      <c r="P76" s="147">
        <f t="shared" si="25"/>
        <v>0</v>
      </c>
      <c r="Q76" s="147">
        <f t="shared" si="25"/>
        <v>0</v>
      </c>
      <c r="R76" s="147">
        <f t="shared" si="25"/>
        <v>0</v>
      </c>
      <c r="S76" s="147">
        <f t="shared" si="25"/>
        <v>0</v>
      </c>
      <c r="T76" s="147">
        <f t="shared" si="25"/>
        <v>0</v>
      </c>
      <c r="U76" s="147">
        <f t="shared" si="25"/>
        <v>0</v>
      </c>
      <c r="V76" s="147">
        <f t="shared" si="25"/>
        <v>0</v>
      </c>
      <c r="W76" s="147">
        <f t="shared" si="25"/>
        <v>0</v>
      </c>
      <c r="X76" s="147">
        <f t="shared" si="25"/>
        <v>0</v>
      </c>
      <c r="Y76" s="147">
        <f t="shared" si="25"/>
        <v>0</v>
      </c>
      <c r="Z76" s="147">
        <f t="shared" si="25"/>
        <v>0</v>
      </c>
      <c r="AA76" s="147">
        <f t="shared" si="25"/>
        <v>0</v>
      </c>
      <c r="AB76" s="147">
        <f t="shared" si="25"/>
        <v>0</v>
      </c>
      <c r="AC76" s="147">
        <f t="shared" si="25"/>
        <v>0</v>
      </c>
      <c r="AD76" s="147">
        <f t="shared" si="25"/>
        <v>0</v>
      </c>
      <c r="AE76" s="147">
        <f t="shared" si="25"/>
        <v>0</v>
      </c>
      <c r="AF76" s="147">
        <f t="shared" si="25"/>
        <v>0</v>
      </c>
      <c r="AG76" s="147">
        <f t="shared" si="25"/>
        <v>0</v>
      </c>
      <c r="AH76" s="147">
        <f t="shared" si="25"/>
        <v>0</v>
      </c>
      <c r="AI76" s="147">
        <f t="shared" si="25"/>
        <v>0</v>
      </c>
      <c r="AJ76" s="147">
        <f t="shared" si="25"/>
        <v>0</v>
      </c>
    </row>
    <row r="77" spans="2:36" outlineLevel="1" x14ac:dyDescent="0.2">
      <c r="B77" s="27" t="s">
        <v>31</v>
      </c>
      <c r="D77" s="25" t="s">
        <v>24</v>
      </c>
      <c r="E77" s="190"/>
      <c r="F77" s="147">
        <f t="shared" si="19"/>
        <v>0</v>
      </c>
      <c r="G77" s="147">
        <f t="shared" ref="G77:AJ77" si="26">F77*(1+$E$43)</f>
        <v>0</v>
      </c>
      <c r="H77" s="147">
        <f t="shared" si="26"/>
        <v>0</v>
      </c>
      <c r="I77" s="147">
        <f t="shared" si="26"/>
        <v>0</v>
      </c>
      <c r="J77" s="147">
        <f t="shared" si="26"/>
        <v>0</v>
      </c>
      <c r="K77" s="147">
        <f t="shared" si="26"/>
        <v>0</v>
      </c>
      <c r="L77" s="147">
        <f t="shared" si="26"/>
        <v>0</v>
      </c>
      <c r="M77" s="147">
        <f t="shared" si="26"/>
        <v>0</v>
      </c>
      <c r="N77" s="147">
        <f t="shared" si="26"/>
        <v>0</v>
      </c>
      <c r="O77" s="147">
        <f t="shared" si="26"/>
        <v>0</v>
      </c>
      <c r="P77" s="147">
        <f t="shared" si="26"/>
        <v>0</v>
      </c>
      <c r="Q77" s="147">
        <f t="shared" si="26"/>
        <v>0</v>
      </c>
      <c r="R77" s="147">
        <f t="shared" si="26"/>
        <v>0</v>
      </c>
      <c r="S77" s="147">
        <f t="shared" si="26"/>
        <v>0</v>
      </c>
      <c r="T77" s="147">
        <f t="shared" si="26"/>
        <v>0</v>
      </c>
      <c r="U77" s="147">
        <f t="shared" si="26"/>
        <v>0</v>
      </c>
      <c r="V77" s="147">
        <f t="shared" si="26"/>
        <v>0</v>
      </c>
      <c r="W77" s="147">
        <f t="shared" si="26"/>
        <v>0</v>
      </c>
      <c r="X77" s="147">
        <f t="shared" si="26"/>
        <v>0</v>
      </c>
      <c r="Y77" s="147">
        <f t="shared" si="26"/>
        <v>0</v>
      </c>
      <c r="Z77" s="147">
        <f t="shared" si="26"/>
        <v>0</v>
      </c>
      <c r="AA77" s="147">
        <f t="shared" si="26"/>
        <v>0</v>
      </c>
      <c r="AB77" s="147">
        <f t="shared" si="26"/>
        <v>0</v>
      </c>
      <c r="AC77" s="147">
        <f t="shared" si="26"/>
        <v>0</v>
      </c>
      <c r="AD77" s="147">
        <f t="shared" si="26"/>
        <v>0</v>
      </c>
      <c r="AE77" s="147">
        <f t="shared" si="26"/>
        <v>0</v>
      </c>
      <c r="AF77" s="147">
        <f t="shared" si="26"/>
        <v>0</v>
      </c>
      <c r="AG77" s="147">
        <f t="shared" si="26"/>
        <v>0</v>
      </c>
      <c r="AH77" s="147">
        <f t="shared" si="26"/>
        <v>0</v>
      </c>
      <c r="AI77" s="147">
        <f t="shared" si="26"/>
        <v>0</v>
      </c>
      <c r="AJ77" s="147">
        <f t="shared" si="26"/>
        <v>0</v>
      </c>
    </row>
    <row r="78" spans="2:36" outlineLevel="1" x14ac:dyDescent="0.2">
      <c r="B78" s="27" t="s">
        <v>32</v>
      </c>
      <c r="D78" s="25" t="s">
        <v>24</v>
      </c>
      <c r="E78" s="191"/>
      <c r="F78" s="147">
        <f t="shared" si="19"/>
        <v>0</v>
      </c>
      <c r="G78" s="147">
        <f t="shared" ref="G78:AJ78" si="27">F78*(1+$E$43)</f>
        <v>0</v>
      </c>
      <c r="H78" s="147">
        <f t="shared" si="27"/>
        <v>0</v>
      </c>
      <c r="I78" s="147">
        <f t="shared" si="27"/>
        <v>0</v>
      </c>
      <c r="J78" s="147">
        <f t="shared" si="27"/>
        <v>0</v>
      </c>
      <c r="K78" s="147">
        <f t="shared" si="27"/>
        <v>0</v>
      </c>
      <c r="L78" s="147">
        <f t="shared" si="27"/>
        <v>0</v>
      </c>
      <c r="M78" s="147">
        <f t="shared" si="27"/>
        <v>0</v>
      </c>
      <c r="N78" s="147">
        <f t="shared" si="27"/>
        <v>0</v>
      </c>
      <c r="O78" s="147">
        <f t="shared" si="27"/>
        <v>0</v>
      </c>
      <c r="P78" s="147">
        <f t="shared" si="27"/>
        <v>0</v>
      </c>
      <c r="Q78" s="147">
        <f t="shared" si="27"/>
        <v>0</v>
      </c>
      <c r="R78" s="147">
        <f t="shared" si="27"/>
        <v>0</v>
      </c>
      <c r="S78" s="147">
        <f t="shared" si="27"/>
        <v>0</v>
      </c>
      <c r="T78" s="147">
        <f t="shared" si="27"/>
        <v>0</v>
      </c>
      <c r="U78" s="147">
        <f t="shared" si="27"/>
        <v>0</v>
      </c>
      <c r="V78" s="147">
        <f t="shared" si="27"/>
        <v>0</v>
      </c>
      <c r="W78" s="147">
        <f t="shared" si="27"/>
        <v>0</v>
      </c>
      <c r="X78" s="147">
        <f t="shared" si="27"/>
        <v>0</v>
      </c>
      <c r="Y78" s="147">
        <f t="shared" si="27"/>
        <v>0</v>
      </c>
      <c r="Z78" s="147">
        <f t="shared" si="27"/>
        <v>0</v>
      </c>
      <c r="AA78" s="147">
        <f t="shared" si="27"/>
        <v>0</v>
      </c>
      <c r="AB78" s="147">
        <f t="shared" si="27"/>
        <v>0</v>
      </c>
      <c r="AC78" s="147">
        <f t="shared" si="27"/>
        <v>0</v>
      </c>
      <c r="AD78" s="147">
        <f t="shared" si="27"/>
        <v>0</v>
      </c>
      <c r="AE78" s="147">
        <f t="shared" si="27"/>
        <v>0</v>
      </c>
      <c r="AF78" s="147">
        <f t="shared" si="27"/>
        <v>0</v>
      </c>
      <c r="AG78" s="147">
        <f t="shared" si="27"/>
        <v>0</v>
      </c>
      <c r="AH78" s="147">
        <f t="shared" si="27"/>
        <v>0</v>
      </c>
      <c r="AI78" s="147">
        <f t="shared" si="27"/>
        <v>0</v>
      </c>
      <c r="AJ78" s="147">
        <f t="shared" si="27"/>
        <v>0</v>
      </c>
    </row>
    <row r="79" spans="2:36" outlineLevel="1" x14ac:dyDescent="0.2"/>
    <row r="80" spans="2:36" outlineLevel="1" x14ac:dyDescent="0.2"/>
    <row r="81" spans="2:36" outlineLevel="1" x14ac:dyDescent="0.2">
      <c r="E81" s="36" t="str">
        <f>B82&amp;" - residuos totales"</f>
        <v>Flujo 4 - residuos totales</v>
      </c>
      <c r="F81" s="189"/>
      <c r="G81" s="25" t="s">
        <v>24</v>
      </c>
    </row>
    <row r="82" spans="2:36" outlineLevel="1" x14ac:dyDescent="0.2">
      <c r="B82" s="186" t="s">
        <v>35</v>
      </c>
      <c r="D82" s="45"/>
      <c r="E82" s="36" t="s">
        <v>454</v>
      </c>
    </row>
    <row r="83" spans="2:36" outlineLevel="1" x14ac:dyDescent="0.2">
      <c r="B83" s="27" t="s">
        <v>455</v>
      </c>
      <c r="D83" s="25" t="s">
        <v>24</v>
      </c>
      <c r="E83" s="190"/>
      <c r="F83" s="147">
        <f t="shared" ref="F83:F90" si="28">$F$81*$E83</f>
        <v>0</v>
      </c>
      <c r="G83" s="147">
        <f t="shared" ref="G83:AJ83" si="29">F83*(1+$E$43)</f>
        <v>0</v>
      </c>
      <c r="H83" s="147">
        <f t="shared" si="29"/>
        <v>0</v>
      </c>
      <c r="I83" s="147">
        <f t="shared" si="29"/>
        <v>0</v>
      </c>
      <c r="J83" s="147">
        <f t="shared" si="29"/>
        <v>0</v>
      </c>
      <c r="K83" s="147">
        <f t="shared" si="29"/>
        <v>0</v>
      </c>
      <c r="L83" s="147">
        <f t="shared" si="29"/>
        <v>0</v>
      </c>
      <c r="M83" s="147">
        <f t="shared" si="29"/>
        <v>0</v>
      </c>
      <c r="N83" s="147">
        <f t="shared" si="29"/>
        <v>0</v>
      </c>
      <c r="O83" s="147">
        <f t="shared" si="29"/>
        <v>0</v>
      </c>
      <c r="P83" s="147">
        <f t="shared" si="29"/>
        <v>0</v>
      </c>
      <c r="Q83" s="147">
        <f t="shared" si="29"/>
        <v>0</v>
      </c>
      <c r="R83" s="147">
        <f t="shared" si="29"/>
        <v>0</v>
      </c>
      <c r="S83" s="147">
        <f t="shared" si="29"/>
        <v>0</v>
      </c>
      <c r="T83" s="147">
        <f t="shared" si="29"/>
        <v>0</v>
      </c>
      <c r="U83" s="147">
        <f t="shared" si="29"/>
        <v>0</v>
      </c>
      <c r="V83" s="147">
        <f t="shared" si="29"/>
        <v>0</v>
      </c>
      <c r="W83" s="147">
        <f t="shared" si="29"/>
        <v>0</v>
      </c>
      <c r="X83" s="147">
        <f t="shared" si="29"/>
        <v>0</v>
      </c>
      <c r="Y83" s="147">
        <f t="shared" si="29"/>
        <v>0</v>
      </c>
      <c r="Z83" s="147">
        <f t="shared" si="29"/>
        <v>0</v>
      </c>
      <c r="AA83" s="147">
        <f t="shared" si="29"/>
        <v>0</v>
      </c>
      <c r="AB83" s="147">
        <f t="shared" si="29"/>
        <v>0</v>
      </c>
      <c r="AC83" s="147">
        <f t="shared" si="29"/>
        <v>0</v>
      </c>
      <c r="AD83" s="147">
        <f t="shared" si="29"/>
        <v>0</v>
      </c>
      <c r="AE83" s="147">
        <f t="shared" si="29"/>
        <v>0</v>
      </c>
      <c r="AF83" s="147">
        <f t="shared" si="29"/>
        <v>0</v>
      </c>
      <c r="AG83" s="147">
        <f t="shared" si="29"/>
        <v>0</v>
      </c>
      <c r="AH83" s="147">
        <f t="shared" si="29"/>
        <v>0</v>
      </c>
      <c r="AI83" s="147">
        <f t="shared" si="29"/>
        <v>0</v>
      </c>
      <c r="AJ83" s="147">
        <f t="shared" si="29"/>
        <v>0</v>
      </c>
    </row>
    <row r="84" spans="2:36" outlineLevel="1" x14ac:dyDescent="0.2">
      <c r="B84" s="27" t="s">
        <v>26</v>
      </c>
      <c r="D84" s="25" t="s">
        <v>24</v>
      </c>
      <c r="E84" s="190"/>
      <c r="F84" s="147">
        <f t="shared" si="28"/>
        <v>0</v>
      </c>
      <c r="G84" s="147">
        <f t="shared" ref="G84:AJ84" si="30">F84*(1+$E$43)</f>
        <v>0</v>
      </c>
      <c r="H84" s="147">
        <f t="shared" si="30"/>
        <v>0</v>
      </c>
      <c r="I84" s="147">
        <f t="shared" si="30"/>
        <v>0</v>
      </c>
      <c r="J84" s="147">
        <f t="shared" si="30"/>
        <v>0</v>
      </c>
      <c r="K84" s="147">
        <f t="shared" si="30"/>
        <v>0</v>
      </c>
      <c r="L84" s="147">
        <f t="shared" si="30"/>
        <v>0</v>
      </c>
      <c r="M84" s="147">
        <f t="shared" si="30"/>
        <v>0</v>
      </c>
      <c r="N84" s="147">
        <f t="shared" si="30"/>
        <v>0</v>
      </c>
      <c r="O84" s="147">
        <f t="shared" si="30"/>
        <v>0</v>
      </c>
      <c r="P84" s="147">
        <f t="shared" si="30"/>
        <v>0</v>
      </c>
      <c r="Q84" s="147">
        <f t="shared" si="30"/>
        <v>0</v>
      </c>
      <c r="R84" s="147">
        <f t="shared" si="30"/>
        <v>0</v>
      </c>
      <c r="S84" s="147">
        <f t="shared" si="30"/>
        <v>0</v>
      </c>
      <c r="T84" s="147">
        <f t="shared" si="30"/>
        <v>0</v>
      </c>
      <c r="U84" s="147">
        <f t="shared" si="30"/>
        <v>0</v>
      </c>
      <c r="V84" s="147">
        <f t="shared" si="30"/>
        <v>0</v>
      </c>
      <c r="W84" s="147">
        <f t="shared" si="30"/>
        <v>0</v>
      </c>
      <c r="X84" s="147">
        <f t="shared" si="30"/>
        <v>0</v>
      </c>
      <c r="Y84" s="147">
        <f t="shared" si="30"/>
        <v>0</v>
      </c>
      <c r="Z84" s="147">
        <f t="shared" si="30"/>
        <v>0</v>
      </c>
      <c r="AA84" s="147">
        <f t="shared" si="30"/>
        <v>0</v>
      </c>
      <c r="AB84" s="147">
        <f t="shared" si="30"/>
        <v>0</v>
      </c>
      <c r="AC84" s="147">
        <f t="shared" si="30"/>
        <v>0</v>
      </c>
      <c r="AD84" s="147">
        <f t="shared" si="30"/>
        <v>0</v>
      </c>
      <c r="AE84" s="147">
        <f t="shared" si="30"/>
        <v>0</v>
      </c>
      <c r="AF84" s="147">
        <f t="shared" si="30"/>
        <v>0</v>
      </c>
      <c r="AG84" s="147">
        <f t="shared" si="30"/>
        <v>0</v>
      </c>
      <c r="AH84" s="147">
        <f t="shared" si="30"/>
        <v>0</v>
      </c>
      <c r="AI84" s="147">
        <f t="shared" si="30"/>
        <v>0</v>
      </c>
      <c r="AJ84" s="147">
        <f t="shared" si="30"/>
        <v>0</v>
      </c>
    </row>
    <row r="85" spans="2:36" outlineLevel="1" x14ac:dyDescent="0.2">
      <c r="B85" s="27" t="s">
        <v>29</v>
      </c>
      <c r="D85" s="25" t="s">
        <v>24</v>
      </c>
      <c r="E85" s="190"/>
      <c r="F85" s="147">
        <f t="shared" si="28"/>
        <v>0</v>
      </c>
      <c r="G85" s="147">
        <f t="shared" ref="G85:AJ85" si="31">F85*(1+$E$43)</f>
        <v>0</v>
      </c>
      <c r="H85" s="147">
        <f t="shared" si="31"/>
        <v>0</v>
      </c>
      <c r="I85" s="147">
        <f t="shared" si="31"/>
        <v>0</v>
      </c>
      <c r="J85" s="147">
        <f t="shared" si="31"/>
        <v>0</v>
      </c>
      <c r="K85" s="147">
        <f t="shared" si="31"/>
        <v>0</v>
      </c>
      <c r="L85" s="147">
        <f t="shared" si="31"/>
        <v>0</v>
      </c>
      <c r="M85" s="147">
        <f t="shared" si="31"/>
        <v>0</v>
      </c>
      <c r="N85" s="147">
        <f t="shared" si="31"/>
        <v>0</v>
      </c>
      <c r="O85" s="147">
        <f t="shared" si="31"/>
        <v>0</v>
      </c>
      <c r="P85" s="147">
        <f t="shared" si="31"/>
        <v>0</v>
      </c>
      <c r="Q85" s="147">
        <f t="shared" si="31"/>
        <v>0</v>
      </c>
      <c r="R85" s="147">
        <f t="shared" si="31"/>
        <v>0</v>
      </c>
      <c r="S85" s="147">
        <f t="shared" si="31"/>
        <v>0</v>
      </c>
      <c r="T85" s="147">
        <f t="shared" si="31"/>
        <v>0</v>
      </c>
      <c r="U85" s="147">
        <f t="shared" si="31"/>
        <v>0</v>
      </c>
      <c r="V85" s="147">
        <f t="shared" si="31"/>
        <v>0</v>
      </c>
      <c r="W85" s="147">
        <f t="shared" si="31"/>
        <v>0</v>
      </c>
      <c r="X85" s="147">
        <f t="shared" si="31"/>
        <v>0</v>
      </c>
      <c r="Y85" s="147">
        <f t="shared" si="31"/>
        <v>0</v>
      </c>
      <c r="Z85" s="147">
        <f t="shared" si="31"/>
        <v>0</v>
      </c>
      <c r="AA85" s="147">
        <f t="shared" si="31"/>
        <v>0</v>
      </c>
      <c r="AB85" s="147">
        <f t="shared" si="31"/>
        <v>0</v>
      </c>
      <c r="AC85" s="147">
        <f t="shared" si="31"/>
        <v>0</v>
      </c>
      <c r="AD85" s="147">
        <f t="shared" si="31"/>
        <v>0</v>
      </c>
      <c r="AE85" s="147">
        <f t="shared" si="31"/>
        <v>0</v>
      </c>
      <c r="AF85" s="147">
        <f t="shared" si="31"/>
        <v>0</v>
      </c>
      <c r="AG85" s="147">
        <f t="shared" si="31"/>
        <v>0</v>
      </c>
      <c r="AH85" s="147">
        <f t="shared" si="31"/>
        <v>0</v>
      </c>
      <c r="AI85" s="147">
        <f t="shared" si="31"/>
        <v>0</v>
      </c>
      <c r="AJ85" s="147">
        <f t="shared" si="31"/>
        <v>0</v>
      </c>
    </row>
    <row r="86" spans="2:36" outlineLevel="1" x14ac:dyDescent="0.2">
      <c r="B86" s="27" t="s">
        <v>27</v>
      </c>
      <c r="D86" s="25" t="s">
        <v>24</v>
      </c>
      <c r="E86" s="190"/>
      <c r="F86" s="147">
        <f t="shared" si="28"/>
        <v>0</v>
      </c>
      <c r="G86" s="147">
        <f t="shared" ref="G86:AJ86" si="32">F86*(1+$E$43)</f>
        <v>0</v>
      </c>
      <c r="H86" s="147">
        <f t="shared" si="32"/>
        <v>0</v>
      </c>
      <c r="I86" s="147">
        <f t="shared" si="32"/>
        <v>0</v>
      </c>
      <c r="J86" s="147">
        <f t="shared" si="32"/>
        <v>0</v>
      </c>
      <c r="K86" s="147">
        <f t="shared" si="32"/>
        <v>0</v>
      </c>
      <c r="L86" s="147">
        <f t="shared" si="32"/>
        <v>0</v>
      </c>
      <c r="M86" s="147">
        <f t="shared" si="32"/>
        <v>0</v>
      </c>
      <c r="N86" s="147">
        <f t="shared" si="32"/>
        <v>0</v>
      </c>
      <c r="O86" s="147">
        <f t="shared" si="32"/>
        <v>0</v>
      </c>
      <c r="P86" s="147">
        <f t="shared" si="32"/>
        <v>0</v>
      </c>
      <c r="Q86" s="147">
        <f t="shared" si="32"/>
        <v>0</v>
      </c>
      <c r="R86" s="147">
        <f t="shared" si="32"/>
        <v>0</v>
      </c>
      <c r="S86" s="147">
        <f t="shared" si="32"/>
        <v>0</v>
      </c>
      <c r="T86" s="147">
        <f t="shared" si="32"/>
        <v>0</v>
      </c>
      <c r="U86" s="147">
        <f t="shared" si="32"/>
        <v>0</v>
      </c>
      <c r="V86" s="147">
        <f t="shared" si="32"/>
        <v>0</v>
      </c>
      <c r="W86" s="147">
        <f t="shared" si="32"/>
        <v>0</v>
      </c>
      <c r="X86" s="147">
        <f t="shared" si="32"/>
        <v>0</v>
      </c>
      <c r="Y86" s="147">
        <f t="shared" si="32"/>
        <v>0</v>
      </c>
      <c r="Z86" s="147">
        <f t="shared" si="32"/>
        <v>0</v>
      </c>
      <c r="AA86" s="147">
        <f t="shared" si="32"/>
        <v>0</v>
      </c>
      <c r="AB86" s="147">
        <f t="shared" si="32"/>
        <v>0</v>
      </c>
      <c r="AC86" s="147">
        <f t="shared" si="32"/>
        <v>0</v>
      </c>
      <c r="AD86" s="147">
        <f t="shared" si="32"/>
        <v>0</v>
      </c>
      <c r="AE86" s="147">
        <f t="shared" si="32"/>
        <v>0</v>
      </c>
      <c r="AF86" s="147">
        <f t="shared" si="32"/>
        <v>0</v>
      </c>
      <c r="AG86" s="147">
        <f t="shared" si="32"/>
        <v>0</v>
      </c>
      <c r="AH86" s="147">
        <f t="shared" si="32"/>
        <v>0</v>
      </c>
      <c r="AI86" s="147">
        <f t="shared" si="32"/>
        <v>0</v>
      </c>
      <c r="AJ86" s="147">
        <f t="shared" si="32"/>
        <v>0</v>
      </c>
    </row>
    <row r="87" spans="2:36" outlineLevel="1" x14ac:dyDescent="0.2">
      <c r="B87" s="27" t="s">
        <v>28</v>
      </c>
      <c r="D87" s="25" t="s">
        <v>24</v>
      </c>
      <c r="E87" s="190"/>
      <c r="F87" s="147">
        <f t="shared" si="28"/>
        <v>0</v>
      </c>
      <c r="G87" s="147">
        <f t="shared" ref="G87:AJ87" si="33">F87*(1+$E$43)</f>
        <v>0</v>
      </c>
      <c r="H87" s="147">
        <f t="shared" si="33"/>
        <v>0</v>
      </c>
      <c r="I87" s="147">
        <f t="shared" si="33"/>
        <v>0</v>
      </c>
      <c r="J87" s="147">
        <f t="shared" si="33"/>
        <v>0</v>
      </c>
      <c r="K87" s="147">
        <f t="shared" si="33"/>
        <v>0</v>
      </c>
      <c r="L87" s="147">
        <f t="shared" si="33"/>
        <v>0</v>
      </c>
      <c r="M87" s="147">
        <f t="shared" si="33"/>
        <v>0</v>
      </c>
      <c r="N87" s="147">
        <f t="shared" si="33"/>
        <v>0</v>
      </c>
      <c r="O87" s="147">
        <f t="shared" si="33"/>
        <v>0</v>
      </c>
      <c r="P87" s="147">
        <f t="shared" si="33"/>
        <v>0</v>
      </c>
      <c r="Q87" s="147">
        <f t="shared" si="33"/>
        <v>0</v>
      </c>
      <c r="R87" s="147">
        <f t="shared" si="33"/>
        <v>0</v>
      </c>
      <c r="S87" s="147">
        <f t="shared" si="33"/>
        <v>0</v>
      </c>
      <c r="T87" s="147">
        <f t="shared" si="33"/>
        <v>0</v>
      </c>
      <c r="U87" s="147">
        <f t="shared" si="33"/>
        <v>0</v>
      </c>
      <c r="V87" s="147">
        <f t="shared" si="33"/>
        <v>0</v>
      </c>
      <c r="W87" s="147">
        <f t="shared" si="33"/>
        <v>0</v>
      </c>
      <c r="X87" s="147">
        <f t="shared" si="33"/>
        <v>0</v>
      </c>
      <c r="Y87" s="147">
        <f t="shared" si="33"/>
        <v>0</v>
      </c>
      <c r="Z87" s="147">
        <f t="shared" si="33"/>
        <v>0</v>
      </c>
      <c r="AA87" s="147">
        <f t="shared" si="33"/>
        <v>0</v>
      </c>
      <c r="AB87" s="147">
        <f t="shared" si="33"/>
        <v>0</v>
      </c>
      <c r="AC87" s="147">
        <f t="shared" si="33"/>
        <v>0</v>
      </c>
      <c r="AD87" s="147">
        <f t="shared" si="33"/>
        <v>0</v>
      </c>
      <c r="AE87" s="147">
        <f t="shared" si="33"/>
        <v>0</v>
      </c>
      <c r="AF87" s="147">
        <f t="shared" si="33"/>
        <v>0</v>
      </c>
      <c r="AG87" s="147">
        <f t="shared" si="33"/>
        <v>0</v>
      </c>
      <c r="AH87" s="147">
        <f t="shared" si="33"/>
        <v>0</v>
      </c>
      <c r="AI87" s="147">
        <f t="shared" si="33"/>
        <v>0</v>
      </c>
      <c r="AJ87" s="147">
        <f t="shared" si="33"/>
        <v>0</v>
      </c>
    </row>
    <row r="88" spans="2:36" outlineLevel="1" x14ac:dyDescent="0.2">
      <c r="B88" s="27" t="s">
        <v>30</v>
      </c>
      <c r="D88" s="25" t="s">
        <v>24</v>
      </c>
      <c r="E88" s="190"/>
      <c r="F88" s="147">
        <f t="shared" si="28"/>
        <v>0</v>
      </c>
      <c r="G88" s="147">
        <f t="shared" ref="G88:AJ88" si="34">F88*(1+$E$43)</f>
        <v>0</v>
      </c>
      <c r="H88" s="147">
        <f t="shared" si="34"/>
        <v>0</v>
      </c>
      <c r="I88" s="147">
        <f t="shared" si="34"/>
        <v>0</v>
      </c>
      <c r="J88" s="147">
        <f t="shared" si="34"/>
        <v>0</v>
      </c>
      <c r="K88" s="147">
        <f t="shared" si="34"/>
        <v>0</v>
      </c>
      <c r="L88" s="147">
        <f t="shared" si="34"/>
        <v>0</v>
      </c>
      <c r="M88" s="147">
        <f t="shared" si="34"/>
        <v>0</v>
      </c>
      <c r="N88" s="147">
        <f t="shared" si="34"/>
        <v>0</v>
      </c>
      <c r="O88" s="147">
        <f t="shared" si="34"/>
        <v>0</v>
      </c>
      <c r="P88" s="147">
        <f t="shared" si="34"/>
        <v>0</v>
      </c>
      <c r="Q88" s="147">
        <f t="shared" si="34"/>
        <v>0</v>
      </c>
      <c r="R88" s="147">
        <f t="shared" si="34"/>
        <v>0</v>
      </c>
      <c r="S88" s="147">
        <f t="shared" si="34"/>
        <v>0</v>
      </c>
      <c r="T88" s="147">
        <f t="shared" si="34"/>
        <v>0</v>
      </c>
      <c r="U88" s="147">
        <f t="shared" si="34"/>
        <v>0</v>
      </c>
      <c r="V88" s="147">
        <f t="shared" si="34"/>
        <v>0</v>
      </c>
      <c r="W88" s="147">
        <f t="shared" si="34"/>
        <v>0</v>
      </c>
      <c r="X88" s="147">
        <f t="shared" si="34"/>
        <v>0</v>
      </c>
      <c r="Y88" s="147">
        <f t="shared" si="34"/>
        <v>0</v>
      </c>
      <c r="Z88" s="147">
        <f t="shared" si="34"/>
        <v>0</v>
      </c>
      <c r="AA88" s="147">
        <f t="shared" si="34"/>
        <v>0</v>
      </c>
      <c r="AB88" s="147">
        <f t="shared" si="34"/>
        <v>0</v>
      </c>
      <c r="AC88" s="147">
        <f t="shared" si="34"/>
        <v>0</v>
      </c>
      <c r="AD88" s="147">
        <f t="shared" si="34"/>
        <v>0</v>
      </c>
      <c r="AE88" s="147">
        <f t="shared" si="34"/>
        <v>0</v>
      </c>
      <c r="AF88" s="147">
        <f t="shared" si="34"/>
        <v>0</v>
      </c>
      <c r="AG88" s="147">
        <f t="shared" si="34"/>
        <v>0</v>
      </c>
      <c r="AH88" s="147">
        <f t="shared" si="34"/>
        <v>0</v>
      </c>
      <c r="AI88" s="147">
        <f t="shared" si="34"/>
        <v>0</v>
      </c>
      <c r="AJ88" s="147">
        <f t="shared" si="34"/>
        <v>0</v>
      </c>
    </row>
    <row r="89" spans="2:36" outlineLevel="1" x14ac:dyDescent="0.2">
      <c r="B89" s="27" t="s">
        <v>31</v>
      </c>
      <c r="D89" s="25" t="s">
        <v>24</v>
      </c>
      <c r="E89" s="190"/>
      <c r="F89" s="147">
        <f t="shared" si="28"/>
        <v>0</v>
      </c>
      <c r="G89" s="147">
        <f t="shared" ref="G89:AJ89" si="35">F89*(1+$E$43)</f>
        <v>0</v>
      </c>
      <c r="H89" s="147">
        <f t="shared" si="35"/>
        <v>0</v>
      </c>
      <c r="I89" s="147">
        <f t="shared" si="35"/>
        <v>0</v>
      </c>
      <c r="J89" s="147">
        <f t="shared" si="35"/>
        <v>0</v>
      </c>
      <c r="K89" s="147">
        <f t="shared" si="35"/>
        <v>0</v>
      </c>
      <c r="L89" s="147">
        <f t="shared" si="35"/>
        <v>0</v>
      </c>
      <c r="M89" s="147">
        <f t="shared" si="35"/>
        <v>0</v>
      </c>
      <c r="N89" s="147">
        <f t="shared" si="35"/>
        <v>0</v>
      </c>
      <c r="O89" s="147">
        <f t="shared" si="35"/>
        <v>0</v>
      </c>
      <c r="P89" s="147">
        <f t="shared" si="35"/>
        <v>0</v>
      </c>
      <c r="Q89" s="147">
        <f t="shared" si="35"/>
        <v>0</v>
      </c>
      <c r="R89" s="147">
        <f t="shared" si="35"/>
        <v>0</v>
      </c>
      <c r="S89" s="147">
        <f t="shared" si="35"/>
        <v>0</v>
      </c>
      <c r="T89" s="147">
        <f t="shared" si="35"/>
        <v>0</v>
      </c>
      <c r="U89" s="147">
        <f t="shared" si="35"/>
        <v>0</v>
      </c>
      <c r="V89" s="147">
        <f t="shared" si="35"/>
        <v>0</v>
      </c>
      <c r="W89" s="147">
        <f t="shared" si="35"/>
        <v>0</v>
      </c>
      <c r="X89" s="147">
        <f t="shared" si="35"/>
        <v>0</v>
      </c>
      <c r="Y89" s="147">
        <f t="shared" si="35"/>
        <v>0</v>
      </c>
      <c r="Z89" s="147">
        <f t="shared" si="35"/>
        <v>0</v>
      </c>
      <c r="AA89" s="147">
        <f t="shared" si="35"/>
        <v>0</v>
      </c>
      <c r="AB89" s="147">
        <f t="shared" si="35"/>
        <v>0</v>
      </c>
      <c r="AC89" s="147">
        <f t="shared" si="35"/>
        <v>0</v>
      </c>
      <c r="AD89" s="147">
        <f t="shared" si="35"/>
        <v>0</v>
      </c>
      <c r="AE89" s="147">
        <f t="shared" si="35"/>
        <v>0</v>
      </c>
      <c r="AF89" s="147">
        <f t="shared" si="35"/>
        <v>0</v>
      </c>
      <c r="AG89" s="147">
        <f t="shared" si="35"/>
        <v>0</v>
      </c>
      <c r="AH89" s="147">
        <f t="shared" si="35"/>
        <v>0</v>
      </c>
      <c r="AI89" s="147">
        <f t="shared" si="35"/>
        <v>0</v>
      </c>
      <c r="AJ89" s="147">
        <f t="shared" si="35"/>
        <v>0</v>
      </c>
    </row>
    <row r="90" spans="2:36" outlineLevel="1" x14ac:dyDescent="0.2">
      <c r="B90" s="27" t="s">
        <v>32</v>
      </c>
      <c r="D90" s="25" t="s">
        <v>24</v>
      </c>
      <c r="E90" s="191"/>
      <c r="F90" s="147">
        <f t="shared" si="28"/>
        <v>0</v>
      </c>
      <c r="G90" s="147">
        <f t="shared" ref="G90:AJ90" si="36">F90*(1+$E$43)</f>
        <v>0</v>
      </c>
      <c r="H90" s="147">
        <f t="shared" si="36"/>
        <v>0</v>
      </c>
      <c r="I90" s="147">
        <f t="shared" si="36"/>
        <v>0</v>
      </c>
      <c r="J90" s="147">
        <f t="shared" si="36"/>
        <v>0</v>
      </c>
      <c r="K90" s="147">
        <f t="shared" si="36"/>
        <v>0</v>
      </c>
      <c r="L90" s="147">
        <f t="shared" si="36"/>
        <v>0</v>
      </c>
      <c r="M90" s="147">
        <f t="shared" si="36"/>
        <v>0</v>
      </c>
      <c r="N90" s="147">
        <f t="shared" si="36"/>
        <v>0</v>
      </c>
      <c r="O90" s="147">
        <f t="shared" si="36"/>
        <v>0</v>
      </c>
      <c r="P90" s="147">
        <f t="shared" si="36"/>
        <v>0</v>
      </c>
      <c r="Q90" s="147">
        <f t="shared" si="36"/>
        <v>0</v>
      </c>
      <c r="R90" s="147">
        <f t="shared" si="36"/>
        <v>0</v>
      </c>
      <c r="S90" s="147">
        <f t="shared" si="36"/>
        <v>0</v>
      </c>
      <c r="T90" s="147">
        <f t="shared" si="36"/>
        <v>0</v>
      </c>
      <c r="U90" s="147">
        <f t="shared" si="36"/>
        <v>0</v>
      </c>
      <c r="V90" s="147">
        <f t="shared" si="36"/>
        <v>0</v>
      </c>
      <c r="W90" s="147">
        <f t="shared" si="36"/>
        <v>0</v>
      </c>
      <c r="X90" s="147">
        <f t="shared" si="36"/>
        <v>0</v>
      </c>
      <c r="Y90" s="147">
        <f t="shared" si="36"/>
        <v>0</v>
      </c>
      <c r="Z90" s="147">
        <f t="shared" si="36"/>
        <v>0</v>
      </c>
      <c r="AA90" s="147">
        <f t="shared" si="36"/>
        <v>0</v>
      </c>
      <c r="AB90" s="147">
        <f t="shared" si="36"/>
        <v>0</v>
      </c>
      <c r="AC90" s="147">
        <f t="shared" si="36"/>
        <v>0</v>
      </c>
      <c r="AD90" s="147">
        <f t="shared" si="36"/>
        <v>0</v>
      </c>
      <c r="AE90" s="147">
        <f t="shared" si="36"/>
        <v>0</v>
      </c>
      <c r="AF90" s="147">
        <f t="shared" si="36"/>
        <v>0</v>
      </c>
      <c r="AG90" s="147">
        <f t="shared" si="36"/>
        <v>0</v>
      </c>
      <c r="AH90" s="147">
        <f t="shared" si="36"/>
        <v>0</v>
      </c>
      <c r="AI90" s="147">
        <f t="shared" si="36"/>
        <v>0</v>
      </c>
      <c r="AJ90" s="147">
        <f t="shared" si="36"/>
        <v>0</v>
      </c>
    </row>
    <row r="91" spans="2:36" outlineLevel="1" x14ac:dyDescent="0.2"/>
    <row r="93" spans="2:36" s="23" customFormat="1" x14ac:dyDescent="0.2">
      <c r="B93" s="24" t="s">
        <v>562</v>
      </c>
      <c r="D93" s="37"/>
      <c r="E93" s="37"/>
      <c r="F93" s="37"/>
    </row>
    <row r="94" spans="2:36" outlineLevel="1" x14ac:dyDescent="0.2"/>
    <row r="95" spans="2:36" outlineLevel="1" x14ac:dyDescent="0.2">
      <c r="B95" s="26" t="s">
        <v>78</v>
      </c>
    </row>
    <row r="96" spans="2:36" outlineLevel="1" x14ac:dyDescent="0.2">
      <c r="B96" s="27" t="s">
        <v>461</v>
      </c>
      <c r="E96" s="192"/>
    </row>
    <row r="97" spans="2:5" outlineLevel="1" x14ac:dyDescent="0.2">
      <c r="B97" s="27" t="s">
        <v>79</v>
      </c>
      <c r="D97" s="25" t="s">
        <v>47</v>
      </c>
      <c r="E97" s="184"/>
    </row>
    <row r="98" spans="2:5" outlineLevel="1" x14ac:dyDescent="0.2">
      <c r="B98" s="27" t="s">
        <v>80</v>
      </c>
      <c r="D98" s="25" t="s">
        <v>71</v>
      </c>
      <c r="E98" s="183"/>
    </row>
    <row r="99" spans="2:5" outlineLevel="1" x14ac:dyDescent="0.2">
      <c r="B99" s="27" t="s">
        <v>81</v>
      </c>
      <c r="E99" s="183"/>
    </row>
    <row r="100" spans="2:5" outlineLevel="1" x14ac:dyDescent="0.2">
      <c r="B100" s="38" t="s">
        <v>82</v>
      </c>
      <c r="D100" s="25" t="s">
        <v>2</v>
      </c>
      <c r="E100" s="183"/>
    </row>
    <row r="101" spans="2:5" outlineLevel="1" x14ac:dyDescent="0.2"/>
    <row r="102" spans="2:5" outlineLevel="1" x14ac:dyDescent="0.2">
      <c r="B102" s="26" t="s">
        <v>462</v>
      </c>
    </row>
    <row r="103" spans="2:5" outlineLevel="1" x14ac:dyDescent="0.2">
      <c r="B103" s="27" t="s">
        <v>83</v>
      </c>
      <c r="E103" s="193"/>
    </row>
    <row r="104" spans="2:5" outlineLevel="1" x14ac:dyDescent="0.2">
      <c r="B104" s="27" t="s">
        <v>84</v>
      </c>
      <c r="D104" s="25" t="s">
        <v>2</v>
      </c>
      <c r="E104" s="184"/>
    </row>
    <row r="105" spans="2:5" outlineLevel="1" x14ac:dyDescent="0.2">
      <c r="B105" s="27" t="s">
        <v>456</v>
      </c>
      <c r="E105" s="192"/>
    </row>
    <row r="106" spans="2:5" outlineLevel="1" x14ac:dyDescent="0.2">
      <c r="B106" s="27" t="s">
        <v>463</v>
      </c>
      <c r="E106" s="192"/>
    </row>
    <row r="107" spans="2:5" outlineLevel="1" x14ac:dyDescent="0.2"/>
    <row r="108" spans="2:5" outlineLevel="1" x14ac:dyDescent="0.2">
      <c r="B108" s="26" t="s">
        <v>464</v>
      </c>
    </row>
    <row r="109" spans="2:5" outlineLevel="1" x14ac:dyDescent="0.2">
      <c r="B109" s="27" t="s">
        <v>85</v>
      </c>
      <c r="E109" s="193"/>
    </row>
    <row r="110" spans="2:5" outlineLevel="1" x14ac:dyDescent="0.2">
      <c r="B110" s="135" t="s">
        <v>86</v>
      </c>
      <c r="E110" s="184"/>
    </row>
    <row r="111" spans="2:5" outlineLevel="1" x14ac:dyDescent="0.2">
      <c r="B111" s="27" t="s">
        <v>87</v>
      </c>
      <c r="D111" s="25" t="s">
        <v>2</v>
      </c>
      <c r="E111" s="184"/>
    </row>
    <row r="112" spans="2:5" outlineLevel="1" x14ac:dyDescent="0.2">
      <c r="B112" s="27" t="s">
        <v>456</v>
      </c>
      <c r="E112" s="192"/>
    </row>
    <row r="113" spans="2:5" outlineLevel="1" x14ac:dyDescent="0.2">
      <c r="B113" s="27" t="s">
        <v>465</v>
      </c>
      <c r="E113" s="192"/>
    </row>
    <row r="114" spans="2:5" outlineLevel="1" x14ac:dyDescent="0.2"/>
    <row r="115" spans="2:5" outlineLevel="1" x14ac:dyDescent="0.2">
      <c r="B115" s="26" t="s">
        <v>466</v>
      </c>
    </row>
    <row r="116" spans="2:5" outlineLevel="1" x14ac:dyDescent="0.2">
      <c r="B116" s="27" t="s">
        <v>467</v>
      </c>
      <c r="E116" s="193"/>
    </row>
    <row r="117" spans="2:5" outlineLevel="1" x14ac:dyDescent="0.2">
      <c r="B117" s="27" t="s">
        <v>456</v>
      </c>
      <c r="E117" s="192"/>
    </row>
    <row r="118" spans="2:5" outlineLevel="1" x14ac:dyDescent="0.2">
      <c r="B118" s="27" t="s">
        <v>468</v>
      </c>
      <c r="E118" s="192"/>
    </row>
    <row r="119" spans="2:5" outlineLevel="1" x14ac:dyDescent="0.2">
      <c r="B119" s="27" t="s">
        <v>88</v>
      </c>
      <c r="E119" s="60">
        <f>SUM(E120:E122)</f>
        <v>0</v>
      </c>
    </row>
    <row r="120" spans="2:5" outlineLevel="1" x14ac:dyDescent="0.2">
      <c r="B120" s="194"/>
      <c r="D120" s="25" t="s">
        <v>2</v>
      </c>
      <c r="E120" s="184"/>
    </row>
    <row r="121" spans="2:5" outlineLevel="1" x14ac:dyDescent="0.2">
      <c r="B121" s="194"/>
      <c r="D121" s="25" t="s">
        <v>2</v>
      </c>
      <c r="E121" s="184"/>
    </row>
    <row r="122" spans="2:5" outlineLevel="1" x14ac:dyDescent="0.2">
      <c r="B122" s="194"/>
      <c r="D122" s="25" t="s">
        <v>2</v>
      </c>
      <c r="E122" s="184"/>
    </row>
    <row r="123" spans="2:5" outlineLevel="1" x14ac:dyDescent="0.2"/>
    <row r="124" spans="2:5" outlineLevel="1" x14ac:dyDescent="0.2">
      <c r="B124" s="26" t="s">
        <v>90</v>
      </c>
    </row>
    <row r="125" spans="2:5" outlineLevel="1" x14ac:dyDescent="0.2">
      <c r="B125" s="27" t="s">
        <v>91</v>
      </c>
      <c r="D125" s="25" t="s">
        <v>94</v>
      </c>
      <c r="E125" s="195"/>
    </row>
    <row r="126" spans="2:5" outlineLevel="1" x14ac:dyDescent="0.2">
      <c r="B126" s="27" t="s">
        <v>92</v>
      </c>
      <c r="D126" s="25" t="s">
        <v>95</v>
      </c>
      <c r="E126" s="195"/>
    </row>
    <row r="127" spans="2:5" outlineLevel="1" x14ac:dyDescent="0.2">
      <c r="B127" s="27" t="s">
        <v>93</v>
      </c>
      <c r="D127" s="25" t="s">
        <v>96</v>
      </c>
      <c r="E127" s="184"/>
    </row>
    <row r="128" spans="2:5" outlineLevel="1" x14ac:dyDescent="0.2">
      <c r="B128" s="27" t="s">
        <v>104</v>
      </c>
      <c r="E128" s="193"/>
    </row>
    <row r="129" spans="2:6" outlineLevel="1" x14ac:dyDescent="0.2">
      <c r="B129" s="27" t="s">
        <v>105</v>
      </c>
      <c r="E129" s="184"/>
    </row>
    <row r="130" spans="2:6" outlineLevel="1" x14ac:dyDescent="0.2">
      <c r="B130" s="38" t="s">
        <v>106</v>
      </c>
      <c r="D130" s="25" t="s">
        <v>97</v>
      </c>
      <c r="E130" s="196"/>
      <c r="F130" s="50"/>
    </row>
    <row r="131" spans="2:6" outlineLevel="1" x14ac:dyDescent="0.2">
      <c r="B131" s="38" t="s">
        <v>107</v>
      </c>
      <c r="D131" s="25" t="s">
        <v>95</v>
      </c>
      <c r="E131" s="197"/>
      <c r="F131" s="50"/>
    </row>
    <row r="132" spans="2:6" outlineLevel="1" x14ac:dyDescent="0.2">
      <c r="B132" s="27" t="s">
        <v>102</v>
      </c>
      <c r="D132" s="25" t="s">
        <v>73</v>
      </c>
      <c r="E132" s="66">
        <f>IFERROR('Recoleccion y transporte'!E58,0)</f>
        <v>0</v>
      </c>
      <c r="F132" s="50"/>
    </row>
    <row r="133" spans="2:6" outlineLevel="1" x14ac:dyDescent="0.2">
      <c r="B133" s="27" t="s">
        <v>103</v>
      </c>
      <c r="D133" s="25" t="s">
        <v>73</v>
      </c>
      <c r="E133" s="197"/>
      <c r="F133" s="50"/>
    </row>
    <row r="134" spans="2:6" outlineLevel="1" x14ac:dyDescent="0.2">
      <c r="B134" s="131" t="s">
        <v>99</v>
      </c>
      <c r="F134" s="50"/>
    </row>
    <row r="135" spans="2:6" outlineLevel="1" x14ac:dyDescent="0.2">
      <c r="B135" s="56" t="s">
        <v>469</v>
      </c>
      <c r="E135" s="198"/>
      <c r="F135" s="50"/>
    </row>
    <row r="136" spans="2:6" outlineLevel="1" x14ac:dyDescent="0.2">
      <c r="B136" s="56" t="s">
        <v>470</v>
      </c>
      <c r="E136" s="198"/>
      <c r="F136" s="50"/>
    </row>
    <row r="137" spans="2:6" outlineLevel="1" x14ac:dyDescent="0.2">
      <c r="B137" s="56" t="s">
        <v>471</v>
      </c>
      <c r="E137" s="197"/>
      <c r="F137" s="50"/>
    </row>
    <row r="138" spans="2:6" outlineLevel="1" x14ac:dyDescent="0.2">
      <c r="B138" s="56" t="s">
        <v>472</v>
      </c>
      <c r="E138" s="197"/>
      <c r="F138" s="50"/>
    </row>
    <row r="139" spans="2:6" outlineLevel="1" x14ac:dyDescent="0.2"/>
    <row r="140" spans="2:6" outlineLevel="1" x14ac:dyDescent="0.2">
      <c r="B140" s="26" t="s">
        <v>101</v>
      </c>
    </row>
    <row r="141" spans="2:6" outlineLevel="1" x14ac:dyDescent="0.2">
      <c r="B141" s="27" t="s">
        <v>91</v>
      </c>
      <c r="D141" s="25" t="s">
        <v>94</v>
      </c>
      <c r="E141" s="195"/>
    </row>
    <row r="142" spans="2:6" outlineLevel="1" x14ac:dyDescent="0.2">
      <c r="B142" s="27" t="s">
        <v>92</v>
      </c>
      <c r="D142" s="25" t="s">
        <v>95</v>
      </c>
      <c r="E142" s="195"/>
    </row>
    <row r="143" spans="2:6" outlineLevel="1" x14ac:dyDescent="0.2">
      <c r="B143" s="27" t="s">
        <v>93</v>
      </c>
      <c r="D143" s="25" t="s">
        <v>96</v>
      </c>
      <c r="E143" s="184"/>
    </row>
    <row r="144" spans="2:6" outlineLevel="1" x14ac:dyDescent="0.2">
      <c r="B144" s="27" t="s">
        <v>102</v>
      </c>
      <c r="D144" s="25" t="s">
        <v>73</v>
      </c>
      <c r="E144" s="197"/>
    </row>
    <row r="145" spans="2:5" outlineLevel="1" x14ac:dyDescent="0.2">
      <c r="B145" s="27" t="s">
        <v>103</v>
      </c>
      <c r="D145" s="25" t="s">
        <v>73</v>
      </c>
      <c r="E145" s="197"/>
    </row>
    <row r="146" spans="2:5" outlineLevel="1" x14ac:dyDescent="0.2">
      <c r="B146" s="131" t="s">
        <v>100</v>
      </c>
    </row>
    <row r="147" spans="2:5" outlineLevel="1" x14ac:dyDescent="0.2">
      <c r="B147" s="56" t="s">
        <v>469</v>
      </c>
      <c r="E147" s="196"/>
    </row>
    <row r="148" spans="2:5" outlineLevel="1" x14ac:dyDescent="0.2">
      <c r="B148" s="56" t="s">
        <v>470</v>
      </c>
      <c r="E148" s="196"/>
    </row>
    <row r="149" spans="2:5" outlineLevel="1" x14ac:dyDescent="0.2">
      <c r="B149" s="56" t="s">
        <v>471</v>
      </c>
      <c r="E149" s="197"/>
    </row>
    <row r="150" spans="2:5" outlineLevel="1" x14ac:dyDescent="0.2">
      <c r="B150" s="56" t="s">
        <v>472</v>
      </c>
      <c r="E150" s="197"/>
    </row>
    <row r="151" spans="2:5" outlineLevel="1" x14ac:dyDescent="0.2">
      <c r="B151" s="27"/>
    </row>
    <row r="152" spans="2:5" outlineLevel="1" x14ac:dyDescent="0.2">
      <c r="B152" s="55" t="s">
        <v>546</v>
      </c>
    </row>
    <row r="153" spans="2:5" outlineLevel="1" x14ac:dyDescent="0.2">
      <c r="B153" s="27" t="s">
        <v>109</v>
      </c>
      <c r="D153" s="25" t="s">
        <v>111</v>
      </c>
      <c r="E153" s="184"/>
    </row>
    <row r="154" spans="2:5" outlineLevel="1" x14ac:dyDescent="0.2">
      <c r="B154" s="27" t="s">
        <v>110</v>
      </c>
      <c r="D154" s="25" t="s">
        <v>112</v>
      </c>
      <c r="E154" s="40">
        <f>E153/3.78541</f>
        <v>0</v>
      </c>
    </row>
    <row r="155" spans="2:5" outlineLevel="1" x14ac:dyDescent="0.2"/>
    <row r="156" spans="2:5" outlineLevel="1" x14ac:dyDescent="0.2">
      <c r="B156" s="26" t="s">
        <v>113</v>
      </c>
    </row>
    <row r="157" spans="2:5" outlineLevel="1" x14ac:dyDescent="0.2">
      <c r="B157" s="27" t="s">
        <v>114</v>
      </c>
      <c r="D157" s="25" t="s">
        <v>117</v>
      </c>
      <c r="E157" s="199"/>
    </row>
    <row r="158" spans="2:5" outlineLevel="1" x14ac:dyDescent="0.2">
      <c r="B158" s="27" t="s">
        <v>115</v>
      </c>
      <c r="D158" s="25" t="s">
        <v>117</v>
      </c>
      <c r="E158" s="199"/>
    </row>
    <row r="159" spans="2:5" outlineLevel="1" x14ac:dyDescent="0.2">
      <c r="B159" s="27" t="s">
        <v>116</v>
      </c>
      <c r="D159" s="25" t="s">
        <v>117</v>
      </c>
      <c r="E159" s="199"/>
    </row>
    <row r="160" spans="2:5" outlineLevel="1" x14ac:dyDescent="0.2">
      <c r="B160" s="27"/>
    </row>
    <row r="161" spans="2:36" outlineLevel="1" x14ac:dyDescent="0.2">
      <c r="B161" s="55" t="s">
        <v>119</v>
      </c>
    </row>
    <row r="162" spans="2:36" outlineLevel="1" x14ac:dyDescent="0.2">
      <c r="B162" s="27" t="s">
        <v>120</v>
      </c>
      <c r="D162" s="25" t="s">
        <v>118</v>
      </c>
      <c r="E162" s="184"/>
    </row>
    <row r="163" spans="2:36" outlineLevel="1" x14ac:dyDescent="0.2">
      <c r="B163" s="27" t="s">
        <v>473</v>
      </c>
      <c r="D163" s="25" t="s">
        <v>118</v>
      </c>
      <c r="E163" s="184"/>
    </row>
    <row r="164" spans="2:36" outlineLevel="1" x14ac:dyDescent="0.2">
      <c r="B164" s="27" t="s">
        <v>121</v>
      </c>
      <c r="D164" s="25" t="s">
        <v>118</v>
      </c>
      <c r="E164" s="184"/>
    </row>
    <row r="165" spans="2:36" outlineLevel="1" x14ac:dyDescent="0.2">
      <c r="B165" s="27" t="s">
        <v>474</v>
      </c>
      <c r="D165" s="25" t="s">
        <v>118</v>
      </c>
      <c r="E165" s="184"/>
    </row>
    <row r="166" spans="2:36" outlineLevel="1" x14ac:dyDescent="0.2"/>
    <row r="167" spans="2:36" outlineLevel="1" x14ac:dyDescent="0.2">
      <c r="B167" s="26" t="s">
        <v>122</v>
      </c>
    </row>
    <row r="168" spans="2:36" outlineLevel="1" x14ac:dyDescent="0.2">
      <c r="B168" s="27" t="s">
        <v>124</v>
      </c>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row>
    <row r="169" spans="2:36" outlineLevel="1" x14ac:dyDescent="0.2">
      <c r="B169" s="27" t="s">
        <v>123</v>
      </c>
      <c r="F169" s="200"/>
      <c r="G169" s="201"/>
      <c r="H169" s="201"/>
      <c r="I169" s="201"/>
      <c r="J169" s="201"/>
      <c r="K169" s="201"/>
      <c r="L169" s="201"/>
      <c r="M169" s="201"/>
      <c r="N169" s="201"/>
      <c r="O169" s="201"/>
      <c r="P169" s="201"/>
      <c r="Q169" s="201"/>
      <c r="R169" s="201"/>
      <c r="S169" s="201"/>
      <c r="T169" s="201"/>
      <c r="U169" s="201"/>
      <c r="V169" s="201"/>
      <c r="W169" s="201"/>
      <c r="X169" s="201"/>
      <c r="Y169" s="201"/>
      <c r="Z169" s="201"/>
      <c r="AA169" s="201"/>
      <c r="AB169" s="201"/>
      <c r="AC169" s="201"/>
      <c r="AD169" s="201"/>
      <c r="AE169" s="201"/>
      <c r="AF169" s="201"/>
      <c r="AG169" s="201"/>
      <c r="AH169" s="201"/>
      <c r="AI169" s="201"/>
      <c r="AJ169" s="201"/>
    </row>
    <row r="170" spans="2:36" outlineLevel="1" x14ac:dyDescent="0.2"/>
    <row r="171" spans="2:36" outlineLevel="1" x14ac:dyDescent="0.2">
      <c r="B171" s="26" t="s">
        <v>125</v>
      </c>
    </row>
    <row r="172" spans="2:36" outlineLevel="1" x14ac:dyDescent="0.2">
      <c r="B172" s="27" t="s">
        <v>469</v>
      </c>
      <c r="E172" s="184"/>
    </row>
    <row r="173" spans="2:36" outlineLevel="1" x14ac:dyDescent="0.2">
      <c r="B173" s="27" t="s">
        <v>470</v>
      </c>
      <c r="E173" s="184"/>
    </row>
    <row r="174" spans="2:36" outlineLevel="1" x14ac:dyDescent="0.2">
      <c r="B174" s="27" t="s">
        <v>471</v>
      </c>
      <c r="E174" s="184"/>
    </row>
    <row r="175" spans="2:36" outlineLevel="1" x14ac:dyDescent="0.2">
      <c r="B175" s="27" t="s">
        <v>472</v>
      </c>
      <c r="E175" s="184"/>
    </row>
    <row r="176" spans="2:36" outlineLevel="1" x14ac:dyDescent="0.2">
      <c r="B176" s="27"/>
      <c r="E176" s="79"/>
    </row>
    <row r="177" spans="2:9" outlineLevel="1" x14ac:dyDescent="0.2">
      <c r="B177" s="26" t="s">
        <v>68</v>
      </c>
      <c r="E177" s="60">
        <f>SUM(E178:E192)</f>
        <v>0</v>
      </c>
    </row>
    <row r="178" spans="2:9" outlineLevel="1" x14ac:dyDescent="0.2">
      <c r="B178" s="27" t="s">
        <v>139</v>
      </c>
      <c r="D178" s="25" t="s">
        <v>2</v>
      </c>
      <c r="E178" s="93">
        <f>E103*E104</f>
        <v>0</v>
      </c>
    </row>
    <row r="179" spans="2:9" outlineLevel="1" x14ac:dyDescent="0.2">
      <c r="B179" s="27" t="s">
        <v>138</v>
      </c>
      <c r="D179" s="25" t="s">
        <v>2</v>
      </c>
      <c r="E179" s="93">
        <f>E109*E110*E111</f>
        <v>0</v>
      </c>
    </row>
    <row r="180" spans="2:9" outlineLevel="1" x14ac:dyDescent="0.2">
      <c r="B180" s="27" t="s">
        <v>140</v>
      </c>
      <c r="D180" s="25" t="s">
        <v>2</v>
      </c>
      <c r="E180" s="93">
        <f>E116*E119</f>
        <v>0</v>
      </c>
    </row>
    <row r="181" spans="2:9" outlineLevel="1" x14ac:dyDescent="0.2">
      <c r="B181" s="27" t="s">
        <v>141</v>
      </c>
      <c r="D181" s="25" t="s">
        <v>2</v>
      </c>
      <c r="E181" s="93">
        <f>$E$99*$E$100</f>
        <v>0</v>
      </c>
    </row>
    <row r="182" spans="2:9" outlineLevel="1" x14ac:dyDescent="0.2">
      <c r="B182" s="185" t="s">
        <v>519</v>
      </c>
      <c r="D182" s="25" t="s">
        <v>2</v>
      </c>
      <c r="E182" s="183">
        <v>0</v>
      </c>
    </row>
    <row r="183" spans="2:9" outlineLevel="1" x14ac:dyDescent="0.2">
      <c r="B183" s="185" t="s">
        <v>520</v>
      </c>
      <c r="D183" s="25" t="s">
        <v>2</v>
      </c>
      <c r="E183" s="184"/>
    </row>
    <row r="184" spans="2:9" outlineLevel="1" x14ac:dyDescent="0.2">
      <c r="B184" s="185"/>
      <c r="D184" s="25" t="s">
        <v>2</v>
      </c>
      <c r="E184" s="184"/>
    </row>
    <row r="185" spans="2:9" outlineLevel="1" x14ac:dyDescent="0.2">
      <c r="B185" s="185"/>
      <c r="D185" s="25" t="s">
        <v>2</v>
      </c>
      <c r="E185" s="184"/>
    </row>
    <row r="186" spans="2:9" outlineLevel="1" x14ac:dyDescent="0.2">
      <c r="B186" s="185"/>
      <c r="D186" s="25" t="s">
        <v>2</v>
      </c>
      <c r="E186" s="184"/>
    </row>
    <row r="187" spans="2:9" outlineLevel="1" x14ac:dyDescent="0.2">
      <c r="B187" s="185"/>
      <c r="D187" s="25" t="s">
        <v>2</v>
      </c>
      <c r="E187" s="184"/>
    </row>
    <row r="188" spans="2:9" outlineLevel="1" x14ac:dyDescent="0.2">
      <c r="B188" s="185"/>
      <c r="D188" s="25" t="s">
        <v>2</v>
      </c>
      <c r="E188" s="184"/>
    </row>
    <row r="189" spans="2:9" outlineLevel="1" x14ac:dyDescent="0.2">
      <c r="B189" s="185"/>
      <c r="D189" s="25" t="s">
        <v>2</v>
      </c>
      <c r="E189" s="184"/>
      <c r="I189" s="100"/>
    </row>
    <row r="190" spans="2:9" outlineLevel="1" x14ac:dyDescent="0.2">
      <c r="B190" s="185"/>
      <c r="D190" s="25" t="s">
        <v>2</v>
      </c>
      <c r="E190" s="184"/>
    </row>
    <row r="191" spans="2:9" outlineLevel="1" x14ac:dyDescent="0.2">
      <c r="B191" s="185"/>
      <c r="D191" s="25" t="s">
        <v>2</v>
      </c>
      <c r="E191" s="184"/>
    </row>
    <row r="192" spans="2:9" outlineLevel="1" x14ac:dyDescent="0.2">
      <c r="B192" s="185"/>
      <c r="D192" s="25" t="s">
        <v>2</v>
      </c>
      <c r="E192" s="184"/>
      <c r="I192" s="100"/>
    </row>
    <row r="193" spans="2:10" outlineLevel="1" x14ac:dyDescent="0.2">
      <c r="J193" s="54"/>
    </row>
    <row r="194" spans="2:10" outlineLevel="1" x14ac:dyDescent="0.2">
      <c r="B194" s="26" t="s">
        <v>372</v>
      </c>
      <c r="E194" s="80">
        <f>SUM(E195:E209)</f>
        <v>0</v>
      </c>
      <c r="F194" s="50"/>
      <c r="H194" s="54"/>
      <c r="J194" s="38"/>
    </row>
    <row r="195" spans="2:10" outlineLevel="1" x14ac:dyDescent="0.2">
      <c r="B195" s="27" t="s">
        <v>142</v>
      </c>
      <c r="D195" s="94" t="s">
        <v>21</v>
      </c>
      <c r="E195" s="60">
        <f>IFERROR(AVERAGEIF('Recoleccion y transporte'!$F$248:$AJ$248,"&lt;&gt;0"),0)</f>
        <v>0</v>
      </c>
      <c r="H195" s="38"/>
      <c r="J195" s="38"/>
    </row>
    <row r="196" spans="2:10" outlineLevel="1" x14ac:dyDescent="0.2">
      <c r="B196" s="27" t="s">
        <v>527</v>
      </c>
      <c r="D196" s="94" t="s">
        <v>21</v>
      </c>
      <c r="E196" s="80">
        <f>IFERROR(AVERAGEIF('Recoleccion y transporte'!$F$251:$AJ$251,"&lt;&gt;0"),0)</f>
        <v>0</v>
      </c>
      <c r="H196" s="38"/>
      <c r="J196" s="38"/>
    </row>
    <row r="197" spans="2:10" outlineLevel="1" x14ac:dyDescent="0.2">
      <c r="B197" s="27" t="s">
        <v>143</v>
      </c>
      <c r="D197" s="94" t="s">
        <v>21</v>
      </c>
      <c r="E197" s="80">
        <f>IFERROR(AVERAGEIF('Recoleccion y transporte'!$F$253:$AJ$253,"&lt;&gt;0"),0)</f>
        <v>0</v>
      </c>
      <c r="H197" s="38"/>
      <c r="J197" s="38"/>
    </row>
    <row r="198" spans="2:10" outlineLevel="1" x14ac:dyDescent="0.2">
      <c r="B198" s="27" t="s">
        <v>146</v>
      </c>
      <c r="D198" s="94" t="s">
        <v>21</v>
      </c>
      <c r="E198" s="80">
        <f>IFERROR(AVERAGEIF('Recoleccion y transporte'!$F$256:$AJ$256,"&lt;&gt;0"),0)</f>
        <v>0</v>
      </c>
      <c r="H198" s="54"/>
      <c r="J198" s="54"/>
    </row>
    <row r="199" spans="2:10" outlineLevel="1" x14ac:dyDescent="0.2">
      <c r="B199" s="27" t="s">
        <v>318</v>
      </c>
      <c r="D199" s="94" t="s">
        <v>21</v>
      </c>
      <c r="E199" s="80">
        <f>IFERROR(AVERAGEIF('Recoleccion y transporte'!$F$258:$AJ$258,"&lt;&gt;0"),0)</f>
        <v>0</v>
      </c>
      <c r="H199" s="38"/>
      <c r="J199" s="38"/>
    </row>
    <row r="200" spans="2:10" outlineLevel="1" x14ac:dyDescent="0.2">
      <c r="B200" s="185" t="s">
        <v>521</v>
      </c>
      <c r="D200" s="94" t="s">
        <v>21</v>
      </c>
      <c r="E200" s="183">
        <v>0</v>
      </c>
      <c r="H200" s="38"/>
      <c r="J200" s="38"/>
    </row>
    <row r="201" spans="2:10" outlineLevel="1" x14ac:dyDescent="0.2">
      <c r="B201" s="185" t="s">
        <v>522</v>
      </c>
      <c r="D201" s="94" t="s">
        <v>21</v>
      </c>
      <c r="E201" s="183"/>
      <c r="H201" s="38"/>
      <c r="J201" s="38"/>
    </row>
    <row r="202" spans="2:10" outlineLevel="1" x14ac:dyDescent="0.2">
      <c r="B202" s="185"/>
      <c r="D202" s="94" t="s">
        <v>21</v>
      </c>
      <c r="E202" s="183"/>
      <c r="H202" s="54"/>
      <c r="J202" s="38"/>
    </row>
    <row r="203" spans="2:10" outlineLevel="1" x14ac:dyDescent="0.2">
      <c r="B203" s="185"/>
      <c r="D203" s="94" t="s">
        <v>21</v>
      </c>
      <c r="E203" s="183"/>
      <c r="H203" s="38"/>
      <c r="J203" s="54"/>
    </row>
    <row r="204" spans="2:10" outlineLevel="1" x14ac:dyDescent="0.2">
      <c r="B204" s="185"/>
      <c r="D204" s="94" t="s">
        <v>21</v>
      </c>
      <c r="E204" s="183"/>
      <c r="H204" s="38"/>
      <c r="J204" s="38"/>
    </row>
    <row r="205" spans="2:10" outlineLevel="1" x14ac:dyDescent="0.2">
      <c r="B205" s="185"/>
      <c r="D205" s="94" t="s">
        <v>21</v>
      </c>
      <c r="E205" s="183"/>
      <c r="H205" s="38"/>
      <c r="J205" s="38"/>
    </row>
    <row r="206" spans="2:10" outlineLevel="1" x14ac:dyDescent="0.2">
      <c r="B206" s="185"/>
      <c r="D206" s="94" t="s">
        <v>21</v>
      </c>
      <c r="E206" s="183"/>
      <c r="H206" s="38"/>
      <c r="J206" s="38"/>
    </row>
    <row r="207" spans="2:10" outlineLevel="1" x14ac:dyDescent="0.2">
      <c r="B207" s="185"/>
      <c r="D207" s="94" t="s">
        <v>21</v>
      </c>
      <c r="E207" s="183"/>
      <c r="J207" s="38"/>
    </row>
    <row r="208" spans="2:10" outlineLevel="1" x14ac:dyDescent="0.2">
      <c r="B208" s="185"/>
      <c r="D208" s="94" t="s">
        <v>21</v>
      </c>
      <c r="E208" s="184"/>
      <c r="J208" s="38"/>
    </row>
    <row r="209" spans="2:6" outlineLevel="1" x14ac:dyDescent="0.2">
      <c r="B209" s="185"/>
      <c r="D209" s="94" t="s">
        <v>21</v>
      </c>
      <c r="E209" s="184"/>
    </row>
    <row r="210" spans="2:6" outlineLevel="1" x14ac:dyDescent="0.2"/>
    <row r="212" spans="2:6" s="23" customFormat="1" x14ac:dyDescent="0.2">
      <c r="B212" s="24" t="s">
        <v>542</v>
      </c>
      <c r="D212" s="37"/>
      <c r="E212" s="37"/>
      <c r="F212" s="37"/>
    </row>
    <row r="213" spans="2:6" outlineLevel="1" x14ac:dyDescent="0.2"/>
    <row r="214" spans="2:6" outlineLevel="1" x14ac:dyDescent="0.2">
      <c r="B214" s="26" t="s">
        <v>78</v>
      </c>
    </row>
    <row r="215" spans="2:6" outlineLevel="1" x14ac:dyDescent="0.2">
      <c r="B215" s="27" t="s">
        <v>456</v>
      </c>
      <c r="E215" s="192"/>
    </row>
    <row r="216" spans="2:6" outlineLevel="1" x14ac:dyDescent="0.2">
      <c r="B216" s="27" t="s">
        <v>547</v>
      </c>
      <c r="E216" s="192"/>
    </row>
    <row r="217" spans="2:6" outlineLevel="1" x14ac:dyDescent="0.2">
      <c r="B217" s="27" t="s">
        <v>36</v>
      </c>
      <c r="D217" s="25" t="s">
        <v>37</v>
      </c>
      <c r="E217" s="183"/>
    </row>
    <row r="218" spans="2:6" outlineLevel="1" x14ac:dyDescent="0.2"/>
    <row r="219" spans="2:6" outlineLevel="1" x14ac:dyDescent="0.2">
      <c r="B219" s="26" t="s">
        <v>38</v>
      </c>
    </row>
    <row r="220" spans="2:6" outlineLevel="1" x14ac:dyDescent="0.2">
      <c r="B220" s="27" t="str">
        <f>$B$46</f>
        <v>Flujo 1</v>
      </c>
      <c r="E220" s="193"/>
    </row>
    <row r="221" spans="2:6" outlineLevel="1" x14ac:dyDescent="0.2">
      <c r="B221" s="27" t="str">
        <f>$B$58</f>
        <v>Flujo 2</v>
      </c>
      <c r="E221" s="193"/>
    </row>
    <row r="222" spans="2:6" outlineLevel="1" x14ac:dyDescent="0.2">
      <c r="B222" s="27" t="str">
        <f>$B$70</f>
        <v>Flujo 3</v>
      </c>
      <c r="E222" s="193"/>
    </row>
    <row r="223" spans="2:6" outlineLevel="1" x14ac:dyDescent="0.2">
      <c r="B223" s="27" t="str">
        <f>$B$82</f>
        <v>Flujo 4</v>
      </c>
      <c r="E223" s="193"/>
    </row>
    <row r="224" spans="2:6" outlineLevel="1" x14ac:dyDescent="0.2"/>
    <row r="225" spans="2:5" outlineLevel="1" x14ac:dyDescent="0.2">
      <c r="B225" s="26" t="s">
        <v>40</v>
      </c>
    </row>
    <row r="226" spans="2:5" outlineLevel="1" x14ac:dyDescent="0.2">
      <c r="B226" s="27" t="str">
        <f>$B$46</f>
        <v>Flujo 1</v>
      </c>
      <c r="E226" s="187"/>
    </row>
    <row r="227" spans="2:5" outlineLevel="1" x14ac:dyDescent="0.2">
      <c r="B227" s="27" t="str">
        <f>$B$58</f>
        <v>Flujo 2</v>
      </c>
      <c r="E227" s="187"/>
    </row>
    <row r="228" spans="2:5" outlineLevel="1" x14ac:dyDescent="0.2">
      <c r="B228" s="27" t="str">
        <f>$B$70</f>
        <v>Flujo 3</v>
      </c>
      <c r="E228" s="187"/>
    </row>
    <row r="229" spans="2:5" outlineLevel="1" x14ac:dyDescent="0.2">
      <c r="B229" s="27" t="str">
        <f>$B$82</f>
        <v>Flujo 4</v>
      </c>
      <c r="E229" s="187"/>
    </row>
    <row r="230" spans="2:5" outlineLevel="1" x14ac:dyDescent="0.2"/>
    <row r="231" spans="2:5" outlineLevel="1" x14ac:dyDescent="0.2">
      <c r="B231" s="26" t="s">
        <v>458</v>
      </c>
    </row>
    <row r="232" spans="2:5" outlineLevel="1" x14ac:dyDescent="0.2">
      <c r="B232" s="27" t="s">
        <v>41</v>
      </c>
      <c r="D232" s="25" t="s">
        <v>43</v>
      </c>
      <c r="E232" s="202">
        <v>0.6</v>
      </c>
    </row>
    <row r="233" spans="2:5" outlineLevel="1" x14ac:dyDescent="0.2">
      <c r="B233" s="27" t="s">
        <v>42</v>
      </c>
      <c r="E233" s="203"/>
    </row>
    <row r="234" spans="2:5" outlineLevel="1" x14ac:dyDescent="0.2">
      <c r="B234" s="27" t="s">
        <v>44</v>
      </c>
      <c r="D234" s="25" t="s">
        <v>46</v>
      </c>
      <c r="E234" s="183"/>
    </row>
    <row r="235" spans="2:5" outlineLevel="1" x14ac:dyDescent="0.2">
      <c r="B235" s="27" t="s">
        <v>45</v>
      </c>
      <c r="D235" s="25" t="s">
        <v>47</v>
      </c>
      <c r="E235" s="183"/>
    </row>
    <row r="236" spans="2:5" outlineLevel="1" x14ac:dyDescent="0.2">
      <c r="B236" s="27" t="s">
        <v>51</v>
      </c>
      <c r="D236" s="25" t="s">
        <v>48</v>
      </c>
      <c r="E236" s="183"/>
    </row>
    <row r="237" spans="2:5" outlineLevel="1" x14ac:dyDescent="0.2">
      <c r="B237" s="38" t="s">
        <v>52</v>
      </c>
      <c r="D237" s="25" t="s">
        <v>49</v>
      </c>
      <c r="E237" s="39">
        <f>$E$233*$E$232</f>
        <v>0</v>
      </c>
    </row>
    <row r="238" spans="2:5" outlineLevel="1" x14ac:dyDescent="0.2">
      <c r="B238" s="38" t="s">
        <v>53</v>
      </c>
      <c r="D238" s="25" t="s">
        <v>50</v>
      </c>
      <c r="E238" s="40">
        <f>$E$234*$E$235*365/7*$E$237</f>
        <v>0</v>
      </c>
    </row>
    <row r="239" spans="2:5" outlineLevel="1" x14ac:dyDescent="0.2">
      <c r="B239" s="38" t="s">
        <v>54</v>
      </c>
      <c r="D239" s="25" t="s">
        <v>24</v>
      </c>
      <c r="E239" s="40">
        <f>$E$238*$E$236/1000</f>
        <v>0</v>
      </c>
    </row>
    <row r="240" spans="2:5" outlineLevel="1" x14ac:dyDescent="0.2">
      <c r="B240" s="38"/>
      <c r="E240" s="40"/>
    </row>
    <row r="241" spans="2:5" outlineLevel="1" x14ac:dyDescent="0.2">
      <c r="B241" s="26" t="s">
        <v>55</v>
      </c>
      <c r="E241" s="40"/>
    </row>
    <row r="242" spans="2:5" outlineLevel="1" x14ac:dyDescent="0.2">
      <c r="B242" s="27" t="s">
        <v>56</v>
      </c>
      <c r="E242" s="193"/>
    </row>
    <row r="243" spans="2:5" outlineLevel="1" x14ac:dyDescent="0.2">
      <c r="B243" s="27" t="s">
        <v>57</v>
      </c>
      <c r="E243" s="193"/>
    </row>
    <row r="244" spans="2:5" outlineLevel="1" x14ac:dyDescent="0.2"/>
    <row r="245" spans="2:5" outlineLevel="1" x14ac:dyDescent="0.2">
      <c r="B245" s="26" t="s">
        <v>30</v>
      </c>
    </row>
    <row r="246" spans="2:5" outlineLevel="1" x14ac:dyDescent="0.2">
      <c r="B246" s="27" t="s">
        <v>58</v>
      </c>
      <c r="E246" s="204"/>
    </row>
    <row r="247" spans="2:5" outlineLevel="1" x14ac:dyDescent="0.2">
      <c r="B247" s="27" t="s">
        <v>59</v>
      </c>
      <c r="E247" s="41">
        <f>1-E246</f>
        <v>1</v>
      </c>
    </row>
    <row r="248" spans="2:5" outlineLevel="1" x14ac:dyDescent="0.2"/>
    <row r="249" spans="2:5" outlineLevel="1" x14ac:dyDescent="0.2">
      <c r="B249" s="26" t="s">
        <v>60</v>
      </c>
    </row>
    <row r="250" spans="2:5" outlineLevel="1" x14ac:dyDescent="0.2">
      <c r="B250" s="185"/>
      <c r="E250" s="204"/>
    </row>
    <row r="251" spans="2:5" outlineLevel="1" x14ac:dyDescent="0.2">
      <c r="B251" s="185"/>
      <c r="E251" s="204"/>
    </row>
    <row r="252" spans="2:5" outlineLevel="1" x14ac:dyDescent="0.2">
      <c r="B252" s="185"/>
      <c r="E252" s="204"/>
    </row>
    <row r="253" spans="2:5" outlineLevel="1" x14ac:dyDescent="0.2">
      <c r="B253" s="185"/>
      <c r="E253" s="204"/>
    </row>
    <row r="254" spans="2:5" outlineLevel="1" x14ac:dyDescent="0.2">
      <c r="B254" s="185"/>
      <c r="E254" s="204"/>
    </row>
    <row r="255" spans="2:5" outlineLevel="1" x14ac:dyDescent="0.2">
      <c r="B255" s="185"/>
      <c r="E255" s="204"/>
    </row>
    <row r="256" spans="2:5" outlineLevel="1" x14ac:dyDescent="0.2">
      <c r="B256" s="185"/>
      <c r="E256" s="204"/>
    </row>
    <row r="257" spans="2:14" outlineLevel="1" x14ac:dyDescent="0.2">
      <c r="B257" s="185"/>
      <c r="E257" s="204"/>
    </row>
    <row r="258" spans="2:14" ht="12" outlineLevel="1" thickBot="1" x14ac:dyDescent="0.25"/>
    <row r="259" spans="2:14" outlineLevel="1" x14ac:dyDescent="0.2">
      <c r="B259" s="26" t="s">
        <v>76</v>
      </c>
      <c r="H259" s="82" t="s">
        <v>459</v>
      </c>
      <c r="I259" s="83"/>
      <c r="J259" s="83"/>
      <c r="K259" s="83"/>
      <c r="L259" s="83"/>
      <c r="M259" s="83"/>
      <c r="N259" s="84"/>
    </row>
    <row r="260" spans="2:14" outlineLevel="1" x14ac:dyDescent="0.2">
      <c r="B260" s="27" t="s">
        <v>61</v>
      </c>
      <c r="H260" s="85" t="s">
        <v>460</v>
      </c>
      <c r="I260" s="30"/>
      <c r="J260" s="30"/>
      <c r="K260" s="30"/>
      <c r="L260" s="30"/>
      <c r="M260" s="30"/>
      <c r="N260" s="86"/>
    </row>
    <row r="261" spans="2:14" outlineLevel="1" x14ac:dyDescent="0.2">
      <c r="B261" s="38">
        <f t="shared" ref="B261:B265" si="37">B250</f>
        <v>0</v>
      </c>
      <c r="D261" s="25" t="s">
        <v>67</v>
      </c>
      <c r="E261" s="184"/>
      <c r="H261" s="87" t="e">
        <f>_xlfn.RANK.EQ(E261,$E$261:$E$272,0)+COUNTIF($E$261:E261,E261)-1</f>
        <v>#N/A</v>
      </c>
      <c r="I261" s="42">
        <v>1</v>
      </c>
      <c r="J261" s="43" t="str">
        <f t="shared" ref="J261:J272" si="38">IFERROR(INDEX($B$261:$B$272,MATCH(I261,$H$261:$H$272,0)),"")</f>
        <v/>
      </c>
      <c r="K261" s="30"/>
      <c r="L261" s="30"/>
      <c r="M261" s="30"/>
      <c r="N261" s="86"/>
    </row>
    <row r="262" spans="2:14" outlineLevel="1" x14ac:dyDescent="0.2">
      <c r="B262" s="38">
        <f t="shared" si="37"/>
        <v>0</v>
      </c>
      <c r="D262" s="25" t="s">
        <v>67</v>
      </c>
      <c r="E262" s="184"/>
      <c r="H262" s="87" t="e">
        <f>_xlfn.RANK.EQ(E262,$E$261:$E$272,0)+COUNTIF($E$261:E262,E262)-1</f>
        <v>#N/A</v>
      </c>
      <c r="I262" s="42">
        <f t="shared" ref="I262:I272" si="39">I261+1</f>
        <v>2</v>
      </c>
      <c r="J262" s="43" t="str">
        <f t="shared" si="38"/>
        <v/>
      </c>
      <c r="K262" s="30"/>
      <c r="L262" s="30"/>
      <c r="M262" s="30"/>
      <c r="N262" s="86"/>
    </row>
    <row r="263" spans="2:14" outlineLevel="1" x14ac:dyDescent="0.2">
      <c r="B263" s="38">
        <f t="shared" si="37"/>
        <v>0</v>
      </c>
      <c r="D263" s="25" t="s">
        <v>67</v>
      </c>
      <c r="E263" s="184"/>
      <c r="H263" s="87" t="e">
        <f>_xlfn.RANK.EQ(E263,$E$261:$E$272,0)+COUNTIF($E$261:E263,E263)-1</f>
        <v>#N/A</v>
      </c>
      <c r="I263" s="42">
        <f t="shared" si="39"/>
        <v>3</v>
      </c>
      <c r="J263" s="43" t="str">
        <f t="shared" si="38"/>
        <v/>
      </c>
      <c r="K263" s="30"/>
      <c r="L263" s="30"/>
      <c r="M263" s="30"/>
      <c r="N263" s="86"/>
    </row>
    <row r="264" spans="2:14" outlineLevel="1" x14ac:dyDescent="0.2">
      <c r="B264" s="38">
        <f t="shared" si="37"/>
        <v>0</v>
      </c>
      <c r="D264" s="25" t="s">
        <v>67</v>
      </c>
      <c r="E264" s="184"/>
      <c r="H264" s="87" t="e">
        <f>_xlfn.RANK.EQ(E264,$E$261:$E$272,0)+COUNTIF($E$261:E264,E264)-1</f>
        <v>#N/A</v>
      </c>
      <c r="I264" s="42">
        <f t="shared" si="39"/>
        <v>4</v>
      </c>
      <c r="J264" s="43" t="str">
        <f t="shared" si="38"/>
        <v/>
      </c>
      <c r="K264" s="30"/>
      <c r="L264" s="30"/>
      <c r="M264" s="30"/>
      <c r="N264" s="86"/>
    </row>
    <row r="265" spans="2:14" outlineLevel="1" x14ac:dyDescent="0.2">
      <c r="B265" s="38">
        <f t="shared" si="37"/>
        <v>0</v>
      </c>
      <c r="D265" s="25" t="s">
        <v>67</v>
      </c>
      <c r="E265" s="184"/>
      <c r="H265" s="87" t="e">
        <f>_xlfn.RANK.EQ(E265,$E$261:$E$272,0)+COUNTIF($E$261:E265,E265)-1</f>
        <v>#N/A</v>
      </c>
      <c r="I265" s="42">
        <f t="shared" si="39"/>
        <v>5</v>
      </c>
      <c r="J265" s="43" t="str">
        <f t="shared" si="38"/>
        <v/>
      </c>
      <c r="K265" s="30"/>
      <c r="L265" s="30"/>
      <c r="M265" s="30"/>
      <c r="N265" s="86"/>
    </row>
    <row r="266" spans="2:14" outlineLevel="1" x14ac:dyDescent="0.2">
      <c r="B266" s="38">
        <f t="shared" ref="B266:B268" si="40">B255</f>
        <v>0</v>
      </c>
      <c r="D266" s="25" t="s">
        <v>67</v>
      </c>
      <c r="E266" s="184"/>
      <c r="H266" s="87" t="e">
        <f>_xlfn.RANK.EQ(E266,$E$261:$E$272,0)+COUNTIF($E$261:E266,E266)-1</f>
        <v>#N/A</v>
      </c>
      <c r="I266" s="42">
        <f t="shared" si="39"/>
        <v>6</v>
      </c>
      <c r="J266" s="43" t="str">
        <f t="shared" si="38"/>
        <v/>
      </c>
      <c r="K266" s="30"/>
      <c r="L266" s="30"/>
      <c r="M266" s="30"/>
      <c r="N266" s="86"/>
    </row>
    <row r="267" spans="2:14" outlineLevel="1" x14ac:dyDescent="0.2">
      <c r="B267" s="38">
        <f t="shared" si="40"/>
        <v>0</v>
      </c>
      <c r="D267" s="25" t="s">
        <v>67</v>
      </c>
      <c r="E267" s="184"/>
      <c r="H267" s="87" t="e">
        <f>_xlfn.RANK.EQ(E267,$E$261:$E$272,0)+COUNTIF($E$261:E267,E267)-1</f>
        <v>#N/A</v>
      </c>
      <c r="I267" s="42">
        <f t="shared" si="39"/>
        <v>7</v>
      </c>
      <c r="J267" s="43" t="str">
        <f t="shared" si="38"/>
        <v/>
      </c>
      <c r="K267" s="30"/>
      <c r="L267" s="30"/>
      <c r="M267" s="30"/>
      <c r="N267" s="86"/>
    </row>
    <row r="268" spans="2:14" outlineLevel="1" x14ac:dyDescent="0.2">
      <c r="B268" s="38">
        <f t="shared" si="40"/>
        <v>0</v>
      </c>
      <c r="D268" s="25" t="s">
        <v>67</v>
      </c>
      <c r="E268" s="184"/>
      <c r="H268" s="87" t="e">
        <f>_xlfn.RANK.EQ(E268,$E$261:$E$272,0)+COUNTIF($E$261:E268,E268)-1</f>
        <v>#N/A</v>
      </c>
      <c r="I268" s="42">
        <f t="shared" si="39"/>
        <v>8</v>
      </c>
      <c r="J268" s="43" t="str">
        <f t="shared" si="38"/>
        <v/>
      </c>
      <c r="K268" s="30"/>
      <c r="L268" s="30"/>
      <c r="M268" s="30"/>
      <c r="N268" s="86"/>
    </row>
    <row r="269" spans="2:14" outlineLevel="1" x14ac:dyDescent="0.2">
      <c r="B269" s="27" t="s">
        <v>62</v>
      </c>
      <c r="D269" s="25" t="s">
        <v>67</v>
      </c>
      <c r="E269" s="184"/>
      <c r="H269" s="87" t="e">
        <f>_xlfn.RANK.EQ(E269,$E$261:$E$272,0)+COUNTIF($E$261:E269,E269)-1</f>
        <v>#N/A</v>
      </c>
      <c r="I269" s="42">
        <f t="shared" si="39"/>
        <v>9</v>
      </c>
      <c r="J269" s="43" t="str">
        <f t="shared" si="38"/>
        <v/>
      </c>
      <c r="K269" s="30"/>
      <c r="L269" s="30"/>
      <c r="M269" s="30"/>
      <c r="N269" s="86"/>
    </row>
    <row r="270" spans="2:14" outlineLevel="1" x14ac:dyDescent="0.2">
      <c r="B270" s="27" t="s">
        <v>63</v>
      </c>
      <c r="D270" s="25" t="s">
        <v>67</v>
      </c>
      <c r="E270" s="184"/>
      <c r="H270" s="87" t="e">
        <f>_xlfn.RANK.EQ(E270,$E$261:$E$272,0)+COUNTIF($E$261:E270,E270)-1</f>
        <v>#N/A</v>
      </c>
      <c r="I270" s="42">
        <f t="shared" si="39"/>
        <v>10</v>
      </c>
      <c r="J270" s="43" t="str">
        <f t="shared" si="38"/>
        <v/>
      </c>
      <c r="K270" s="30"/>
      <c r="L270" s="30"/>
      <c r="M270" s="30"/>
      <c r="N270" s="86"/>
    </row>
    <row r="271" spans="2:14" outlineLevel="1" x14ac:dyDescent="0.2">
      <c r="B271" s="27" t="s">
        <v>26</v>
      </c>
      <c r="D271" s="25" t="s">
        <v>67</v>
      </c>
      <c r="E271" s="184"/>
      <c r="H271" s="87" t="e">
        <f>_xlfn.RANK.EQ(E271,$E$261:$E$272,0)+COUNTIF($E$261:E271,E271)-1</f>
        <v>#N/A</v>
      </c>
      <c r="I271" s="42">
        <f t="shared" si="39"/>
        <v>11</v>
      </c>
      <c r="J271" s="43" t="str">
        <f t="shared" si="38"/>
        <v/>
      </c>
      <c r="K271" s="30"/>
      <c r="L271" s="30"/>
      <c r="M271" s="30"/>
      <c r="N271" s="86"/>
    </row>
    <row r="272" spans="2:14" ht="12" outlineLevel="1" thickBot="1" x14ac:dyDescent="0.25">
      <c r="B272" s="27" t="s">
        <v>64</v>
      </c>
      <c r="D272" s="25" t="s">
        <v>67</v>
      </c>
      <c r="E272" s="184"/>
      <c r="H272" s="88" t="e">
        <f>_xlfn.RANK.EQ(E272,$E$261:$E$272,0)+COUNTIF($E$261:E272,E272)-1</f>
        <v>#N/A</v>
      </c>
      <c r="I272" s="89">
        <f t="shared" si="39"/>
        <v>12</v>
      </c>
      <c r="J272" s="90" t="str">
        <f t="shared" si="38"/>
        <v/>
      </c>
      <c r="K272" s="91"/>
      <c r="L272" s="91"/>
      <c r="M272" s="91"/>
      <c r="N272" s="92"/>
    </row>
    <row r="273" spans="2:5" outlineLevel="1" x14ac:dyDescent="0.2"/>
    <row r="274" spans="2:5" outlineLevel="1" x14ac:dyDescent="0.2">
      <c r="B274" s="26" t="s">
        <v>541</v>
      </c>
      <c r="E274" s="204">
        <v>0</v>
      </c>
    </row>
    <row r="275" spans="2:5" outlineLevel="1" x14ac:dyDescent="0.2">
      <c r="B275" s="27" t="s">
        <v>66</v>
      </c>
      <c r="D275" s="94" t="s">
        <v>21</v>
      </c>
      <c r="E275" s="60">
        <f>IFERROR(AVERAGEIF('Salida de datos'!$F$128:$AJ$128,"&lt;&gt;0"),0)</f>
        <v>0</v>
      </c>
    </row>
    <row r="276" spans="2:5" outlineLevel="1" x14ac:dyDescent="0.2">
      <c r="B276" s="27" t="s">
        <v>65</v>
      </c>
      <c r="D276" s="25" t="s">
        <v>22</v>
      </c>
      <c r="E276" s="60">
        <f>IFERROR(AVERAGEIF('Salida de datos'!$F$133:$AJ$133,"&lt;&gt;0"),0)</f>
        <v>0</v>
      </c>
    </row>
    <row r="277" spans="2:5" outlineLevel="1" x14ac:dyDescent="0.2">
      <c r="B277" s="70" t="str">
        <f>IF(E276&gt;=$E$18,"LA REMUNERACION ES SUFICIENTE","LA REMUNERACION ES INSUFICIENTE")</f>
        <v>LA REMUNERACION ES SUFICIENTE</v>
      </c>
      <c r="C277" s="70"/>
      <c r="D277" s="70"/>
      <c r="E277" s="60"/>
    </row>
    <row r="278" spans="2:5" outlineLevel="1" x14ac:dyDescent="0.2">
      <c r="B278" s="38" t="str">
        <f>"Margen máximo para satisfacer el salario mínimo "&amp;"("&amp;TEXT($E$18,"#,##0")&amp;" COP/ano)"</f>
        <v>Margen máximo para satisfacer el salario mínimo (0 COP/ano)</v>
      </c>
      <c r="C278" s="70"/>
      <c r="D278" s="70"/>
      <c r="E278" s="41">
        <f>'Salida de datos'!$E$137</f>
        <v>0</v>
      </c>
    </row>
    <row r="279" spans="2:5" outlineLevel="1" x14ac:dyDescent="0.2"/>
    <row r="280" spans="2:5" outlineLevel="1" x14ac:dyDescent="0.2">
      <c r="B280" s="26" t="s">
        <v>133</v>
      </c>
    </row>
    <row r="281" spans="2:5" outlineLevel="1" x14ac:dyDescent="0.2">
      <c r="B281" s="27" t="s">
        <v>134</v>
      </c>
      <c r="E281" s="193"/>
    </row>
    <row r="282" spans="2:5" outlineLevel="1" x14ac:dyDescent="0.2">
      <c r="B282" s="27" t="s">
        <v>131</v>
      </c>
      <c r="E282" s="205"/>
    </row>
    <row r="283" spans="2:5" outlineLevel="1" x14ac:dyDescent="0.2">
      <c r="B283" s="38" t="s">
        <v>135</v>
      </c>
      <c r="E283" s="206"/>
    </row>
    <row r="284" spans="2:5" outlineLevel="1" x14ac:dyDescent="0.2">
      <c r="B284" s="27" t="s">
        <v>136</v>
      </c>
      <c r="D284" s="25" t="s">
        <v>117</v>
      </c>
      <c r="E284" s="199"/>
    </row>
    <row r="285" spans="2:5" outlineLevel="1" x14ac:dyDescent="0.2">
      <c r="B285" s="27"/>
    </row>
    <row r="286" spans="2:5" outlineLevel="1" x14ac:dyDescent="0.2">
      <c r="B286" s="26" t="s">
        <v>137</v>
      </c>
    </row>
    <row r="287" spans="2:5" outlineLevel="1" x14ac:dyDescent="0.2">
      <c r="B287" s="27" t="s">
        <v>469</v>
      </c>
      <c r="E287" s="184"/>
    </row>
    <row r="288" spans="2:5" outlineLevel="1" x14ac:dyDescent="0.2">
      <c r="B288" s="27" t="s">
        <v>470</v>
      </c>
      <c r="E288" s="184"/>
    </row>
    <row r="289" spans="2:5" outlineLevel="1" x14ac:dyDescent="0.2">
      <c r="B289" s="27" t="s">
        <v>471</v>
      </c>
      <c r="E289" s="184"/>
    </row>
    <row r="290" spans="2:5" outlineLevel="1" x14ac:dyDescent="0.2">
      <c r="B290" s="27" t="s">
        <v>472</v>
      </c>
      <c r="E290" s="184"/>
    </row>
    <row r="291" spans="2:5" outlineLevel="1" x14ac:dyDescent="0.2">
      <c r="E291" s="60"/>
    </row>
    <row r="292" spans="2:5" outlineLevel="1" x14ac:dyDescent="0.2">
      <c r="B292" s="26" t="s">
        <v>68</v>
      </c>
      <c r="E292" s="60">
        <f>SUM(E293:E307)</f>
        <v>0</v>
      </c>
    </row>
    <row r="293" spans="2:5" outlineLevel="1" x14ac:dyDescent="0.2">
      <c r="B293" s="185" t="s">
        <v>519</v>
      </c>
      <c r="D293" s="25" t="s">
        <v>2</v>
      </c>
      <c r="E293" s="183">
        <v>0</v>
      </c>
    </row>
    <row r="294" spans="2:5" outlineLevel="1" x14ac:dyDescent="0.2">
      <c r="B294" s="185" t="s">
        <v>520</v>
      </c>
      <c r="D294" s="25" t="s">
        <v>2</v>
      </c>
      <c r="E294" s="183"/>
    </row>
    <row r="295" spans="2:5" outlineLevel="1" x14ac:dyDescent="0.2">
      <c r="B295" s="185"/>
      <c r="D295" s="25" t="s">
        <v>2</v>
      </c>
      <c r="E295" s="183"/>
    </row>
    <row r="296" spans="2:5" outlineLevel="1" x14ac:dyDescent="0.2">
      <c r="B296" s="185"/>
      <c r="D296" s="25" t="s">
        <v>2</v>
      </c>
      <c r="E296" s="183"/>
    </row>
    <row r="297" spans="2:5" outlineLevel="1" x14ac:dyDescent="0.2">
      <c r="B297" s="185"/>
      <c r="D297" s="25" t="s">
        <v>2</v>
      </c>
      <c r="E297" s="183"/>
    </row>
    <row r="298" spans="2:5" outlineLevel="1" x14ac:dyDescent="0.2">
      <c r="B298" s="185"/>
      <c r="D298" s="25" t="s">
        <v>2</v>
      </c>
      <c r="E298" s="183"/>
    </row>
    <row r="299" spans="2:5" outlineLevel="1" x14ac:dyDescent="0.2">
      <c r="B299" s="185"/>
      <c r="D299" s="25" t="s">
        <v>2</v>
      </c>
      <c r="E299" s="183"/>
    </row>
    <row r="300" spans="2:5" outlineLevel="1" x14ac:dyDescent="0.2">
      <c r="B300" s="185"/>
      <c r="D300" s="25" t="s">
        <v>2</v>
      </c>
      <c r="E300" s="183"/>
    </row>
    <row r="301" spans="2:5" outlineLevel="1" x14ac:dyDescent="0.2">
      <c r="B301" s="185"/>
      <c r="D301" s="25" t="s">
        <v>2</v>
      </c>
      <c r="E301" s="183"/>
    </row>
    <row r="302" spans="2:5" outlineLevel="1" x14ac:dyDescent="0.2">
      <c r="B302" s="185"/>
      <c r="D302" s="25" t="s">
        <v>2</v>
      </c>
      <c r="E302" s="183"/>
    </row>
    <row r="303" spans="2:5" outlineLevel="1" x14ac:dyDescent="0.2">
      <c r="B303" s="185"/>
      <c r="D303" s="25" t="s">
        <v>2</v>
      </c>
      <c r="E303" s="183"/>
    </row>
    <row r="304" spans="2:5" outlineLevel="1" x14ac:dyDescent="0.2">
      <c r="B304" s="185"/>
      <c r="D304" s="25" t="s">
        <v>2</v>
      </c>
      <c r="E304" s="183"/>
    </row>
    <row r="305" spans="2:5" outlineLevel="1" x14ac:dyDescent="0.2">
      <c r="B305" s="185"/>
      <c r="D305" s="25" t="s">
        <v>2</v>
      </c>
      <c r="E305" s="183"/>
    </row>
    <row r="306" spans="2:5" outlineLevel="1" x14ac:dyDescent="0.2">
      <c r="B306" s="185"/>
      <c r="D306" s="25" t="s">
        <v>2</v>
      </c>
      <c r="E306" s="183"/>
    </row>
    <row r="307" spans="2:5" outlineLevel="1" x14ac:dyDescent="0.2">
      <c r="B307" s="185"/>
      <c r="D307" s="25" t="s">
        <v>2</v>
      </c>
      <c r="E307" s="183"/>
    </row>
    <row r="308" spans="2:5" outlineLevel="1" x14ac:dyDescent="0.2"/>
    <row r="309" spans="2:5" outlineLevel="1" x14ac:dyDescent="0.2">
      <c r="B309" s="26" t="s">
        <v>372</v>
      </c>
      <c r="E309" s="60">
        <f>SUM(E310:E324)</f>
        <v>0</v>
      </c>
    </row>
    <row r="310" spans="2:5" outlineLevel="1" x14ac:dyDescent="0.2">
      <c r="B310" s="27" t="s">
        <v>70</v>
      </c>
      <c r="D310" s="94" t="s">
        <v>21</v>
      </c>
      <c r="E310" s="93">
        <f>IFERROR(AVERAGEIF('Aprovechamiento de reciclables'!$F$172:$AJ$172,"&lt;&gt;0"),0)</f>
        <v>0</v>
      </c>
    </row>
    <row r="311" spans="2:5" outlineLevel="1" x14ac:dyDescent="0.2">
      <c r="B311" s="27" t="s">
        <v>36</v>
      </c>
      <c r="D311" s="94" t="s">
        <v>21</v>
      </c>
      <c r="E311" s="93">
        <f>IFERROR(AVERAGEIF('Aprovechamiento de reciclables'!$F$173:$AJ$173,"&lt;&gt;0"),0)</f>
        <v>0</v>
      </c>
    </row>
    <row r="312" spans="2:5" outlineLevel="1" x14ac:dyDescent="0.2">
      <c r="B312" s="27" t="s">
        <v>525</v>
      </c>
      <c r="D312" s="94" t="s">
        <v>21</v>
      </c>
      <c r="E312" s="93">
        <f>IFERROR(AVERAGEIF('Recoleccion y transporte'!$F$249:$AJ$249,"&lt;&gt;0"),0)</f>
        <v>0</v>
      </c>
    </row>
    <row r="313" spans="2:5" outlineLevel="1" x14ac:dyDescent="0.2">
      <c r="B313" s="27" t="s">
        <v>144</v>
      </c>
      <c r="D313" s="94" t="s">
        <v>21</v>
      </c>
      <c r="E313" s="93">
        <f>IFERROR(AVERAGEIF('Recoleccion y transporte'!$F$254:$AJ$254,"&lt;&gt;0"),0)</f>
        <v>0</v>
      </c>
    </row>
    <row r="314" spans="2:5" outlineLevel="1" x14ac:dyDescent="0.2">
      <c r="B314" s="27" t="s">
        <v>319</v>
      </c>
      <c r="D314" s="94" t="s">
        <v>21</v>
      </c>
      <c r="E314" s="93">
        <f>IFERROR(AVERAGEIF('Recoleccion y transporte'!$F$259:$AJ$259,"&lt;&gt;0"),0)</f>
        <v>0</v>
      </c>
    </row>
    <row r="315" spans="2:5" outlineLevel="1" x14ac:dyDescent="0.2">
      <c r="B315" s="185" t="s">
        <v>521</v>
      </c>
      <c r="D315" s="94" t="s">
        <v>21</v>
      </c>
      <c r="E315" s="183">
        <v>0</v>
      </c>
    </row>
    <row r="316" spans="2:5" outlineLevel="1" x14ac:dyDescent="0.2">
      <c r="B316" s="185" t="s">
        <v>522</v>
      </c>
      <c r="D316" s="94" t="s">
        <v>21</v>
      </c>
      <c r="E316" s="183"/>
    </row>
    <row r="317" spans="2:5" outlineLevel="1" x14ac:dyDescent="0.2">
      <c r="B317" s="185"/>
      <c r="D317" s="94" t="s">
        <v>21</v>
      </c>
      <c r="E317" s="183"/>
    </row>
    <row r="318" spans="2:5" outlineLevel="1" x14ac:dyDescent="0.2">
      <c r="B318" s="185"/>
      <c r="D318" s="94" t="s">
        <v>21</v>
      </c>
      <c r="E318" s="183"/>
    </row>
    <row r="319" spans="2:5" outlineLevel="1" x14ac:dyDescent="0.2">
      <c r="B319" s="185"/>
      <c r="D319" s="94" t="s">
        <v>21</v>
      </c>
      <c r="E319" s="183"/>
    </row>
    <row r="320" spans="2:5" outlineLevel="1" x14ac:dyDescent="0.2">
      <c r="B320" s="185"/>
      <c r="D320" s="94" t="s">
        <v>21</v>
      </c>
      <c r="E320" s="183"/>
    </row>
    <row r="321" spans="2:6" outlineLevel="1" x14ac:dyDescent="0.2">
      <c r="B321" s="185"/>
      <c r="D321" s="94" t="s">
        <v>21</v>
      </c>
      <c r="E321" s="183"/>
    </row>
    <row r="322" spans="2:6" outlineLevel="1" x14ac:dyDescent="0.2">
      <c r="B322" s="185"/>
      <c r="D322" s="94" t="s">
        <v>21</v>
      </c>
      <c r="E322" s="183"/>
    </row>
    <row r="323" spans="2:6" outlineLevel="1" x14ac:dyDescent="0.2">
      <c r="B323" s="185"/>
      <c r="D323" s="94" t="s">
        <v>21</v>
      </c>
      <c r="E323" s="183"/>
    </row>
    <row r="324" spans="2:6" outlineLevel="1" x14ac:dyDescent="0.2">
      <c r="B324" s="185"/>
      <c r="D324" s="94" t="s">
        <v>21</v>
      </c>
      <c r="E324" s="183"/>
    </row>
    <row r="325" spans="2:6" outlineLevel="1" x14ac:dyDescent="0.2"/>
    <row r="327" spans="2:6" s="23" customFormat="1" x14ac:dyDescent="0.2">
      <c r="B327" s="24" t="s">
        <v>555</v>
      </c>
      <c r="D327" s="37"/>
      <c r="E327" s="37"/>
      <c r="F327" s="37"/>
    </row>
    <row r="328" spans="2:6" outlineLevel="1" x14ac:dyDescent="0.2"/>
    <row r="329" spans="2:6" outlineLevel="1" x14ac:dyDescent="0.2">
      <c r="B329" s="26" t="s">
        <v>78</v>
      </c>
    </row>
    <row r="330" spans="2:6" outlineLevel="1" x14ac:dyDescent="0.2">
      <c r="B330" s="27" t="s">
        <v>456</v>
      </c>
      <c r="E330" s="192"/>
    </row>
    <row r="331" spans="2:6" outlineLevel="1" x14ac:dyDescent="0.2">
      <c r="B331" s="27" t="s">
        <v>547</v>
      </c>
      <c r="E331" s="192"/>
    </row>
    <row r="332" spans="2:6" outlineLevel="1" x14ac:dyDescent="0.2">
      <c r="B332" s="27" t="s">
        <v>36</v>
      </c>
      <c r="D332" s="25" t="s">
        <v>71</v>
      </c>
      <c r="E332" s="183"/>
    </row>
    <row r="333" spans="2:6" outlineLevel="1" x14ac:dyDescent="0.2"/>
    <row r="334" spans="2:6" outlineLevel="1" x14ac:dyDescent="0.2">
      <c r="B334" s="26" t="s">
        <v>72</v>
      </c>
    </row>
    <row r="335" spans="2:6" outlineLevel="1" x14ac:dyDescent="0.2">
      <c r="B335" s="27" t="s">
        <v>39</v>
      </c>
      <c r="E335" s="193"/>
    </row>
    <row r="336" spans="2:6" outlineLevel="1" x14ac:dyDescent="0.2">
      <c r="B336" s="27" t="s">
        <v>33</v>
      </c>
      <c r="E336" s="193"/>
    </row>
    <row r="337" spans="2:5" outlineLevel="1" x14ac:dyDescent="0.2">
      <c r="B337" s="27" t="s">
        <v>34</v>
      </c>
      <c r="E337" s="193"/>
    </row>
    <row r="338" spans="2:5" outlineLevel="1" x14ac:dyDescent="0.2">
      <c r="B338" s="27" t="s">
        <v>35</v>
      </c>
      <c r="E338" s="193"/>
    </row>
    <row r="339" spans="2:5" outlineLevel="1" x14ac:dyDescent="0.2">
      <c r="B339" s="27"/>
    </row>
    <row r="340" spans="2:5" outlineLevel="1" x14ac:dyDescent="0.2">
      <c r="B340" s="26" t="s">
        <v>40</v>
      </c>
    </row>
    <row r="341" spans="2:5" outlineLevel="1" x14ac:dyDescent="0.2">
      <c r="B341" s="27" t="s">
        <v>39</v>
      </c>
      <c r="E341" s="187"/>
    </row>
    <row r="342" spans="2:5" outlineLevel="1" x14ac:dyDescent="0.2">
      <c r="B342" s="27" t="s">
        <v>33</v>
      </c>
      <c r="E342" s="187"/>
    </row>
    <row r="343" spans="2:5" outlineLevel="1" x14ac:dyDescent="0.2">
      <c r="B343" s="27" t="s">
        <v>34</v>
      </c>
      <c r="E343" s="187"/>
    </row>
    <row r="344" spans="2:5" outlineLevel="1" x14ac:dyDescent="0.2">
      <c r="B344" s="27" t="s">
        <v>35</v>
      </c>
      <c r="E344" s="187"/>
    </row>
    <row r="345" spans="2:5" outlineLevel="1" x14ac:dyDescent="0.2"/>
    <row r="346" spans="2:5" outlineLevel="1" x14ac:dyDescent="0.2">
      <c r="B346" s="26" t="s">
        <v>458</v>
      </c>
    </row>
    <row r="347" spans="2:5" outlineLevel="1" x14ac:dyDescent="0.2">
      <c r="B347" s="27" t="s">
        <v>74</v>
      </c>
      <c r="E347" s="188"/>
    </row>
    <row r="348" spans="2:5" outlineLevel="1" x14ac:dyDescent="0.2">
      <c r="B348" s="27" t="s">
        <v>75</v>
      </c>
      <c r="D348" s="25" t="s">
        <v>77</v>
      </c>
      <c r="E348" s="184"/>
    </row>
    <row r="349" spans="2:5" outlineLevel="1" x14ac:dyDescent="0.2">
      <c r="B349" s="27" t="s">
        <v>42</v>
      </c>
      <c r="E349" s="184"/>
    </row>
    <row r="350" spans="2:5" outlineLevel="1" x14ac:dyDescent="0.2">
      <c r="B350" s="27" t="s">
        <v>44</v>
      </c>
      <c r="D350" s="25" t="s">
        <v>46</v>
      </c>
      <c r="E350" s="203"/>
    </row>
    <row r="351" spans="2:5" outlineLevel="1" x14ac:dyDescent="0.2">
      <c r="B351" s="27" t="s">
        <v>45</v>
      </c>
      <c r="D351" s="25" t="s">
        <v>47</v>
      </c>
      <c r="E351" s="183"/>
    </row>
    <row r="352" spans="2:5" outlineLevel="1" x14ac:dyDescent="0.2"/>
    <row r="353" spans="2:5" outlineLevel="1" x14ac:dyDescent="0.2">
      <c r="B353" s="26" t="s">
        <v>541</v>
      </c>
      <c r="E353" s="204">
        <v>0</v>
      </c>
    </row>
    <row r="354" spans="2:5" outlineLevel="1" x14ac:dyDescent="0.2">
      <c r="B354" s="27" t="s">
        <v>65</v>
      </c>
      <c r="D354" s="25" t="s">
        <v>22</v>
      </c>
      <c r="E354" s="60">
        <f>IFERROR(AVERAGEIF('Salida de datos'!$F$252:$AJ$252,"&lt;&gt;0"),0)</f>
        <v>0</v>
      </c>
    </row>
    <row r="355" spans="2:5" outlineLevel="1" x14ac:dyDescent="0.2">
      <c r="B355" s="70" t="str">
        <f>IF(E354&gt;=$E$18,"LA REMUNERACION ES SUFICIENTE","LA REMUNERACION ES INSUFICIENTE")</f>
        <v>LA REMUNERACION ES SUFICIENTE</v>
      </c>
      <c r="C355" s="70"/>
      <c r="D355" s="70"/>
      <c r="E355" s="60"/>
    </row>
    <row r="356" spans="2:5" outlineLevel="1" x14ac:dyDescent="0.2">
      <c r="B356" s="27" t="s">
        <v>66</v>
      </c>
      <c r="D356" s="94" t="s">
        <v>21</v>
      </c>
      <c r="E356" s="60">
        <f>IFERROR(AVERAGEIF('Salida de datos'!$F$247:$AJ$247,"&lt;&gt;0"),0)</f>
        <v>0</v>
      </c>
    </row>
    <row r="357" spans="2:5" outlineLevel="1" x14ac:dyDescent="0.2"/>
    <row r="358" spans="2:5" outlineLevel="1" x14ac:dyDescent="0.2">
      <c r="B358" s="26" t="s">
        <v>68</v>
      </c>
      <c r="E358" s="60">
        <f>SUM(E359:E373)</f>
        <v>0</v>
      </c>
    </row>
    <row r="359" spans="2:5" outlineLevel="1" x14ac:dyDescent="0.2">
      <c r="B359" s="185" t="s">
        <v>519</v>
      </c>
      <c r="D359" s="25" t="s">
        <v>2</v>
      </c>
      <c r="E359" s="183">
        <v>0</v>
      </c>
    </row>
    <row r="360" spans="2:5" outlineLevel="1" x14ac:dyDescent="0.2">
      <c r="B360" s="185" t="s">
        <v>520</v>
      </c>
      <c r="D360" s="25" t="s">
        <v>2</v>
      </c>
      <c r="E360" s="183"/>
    </row>
    <row r="361" spans="2:5" outlineLevel="1" x14ac:dyDescent="0.2">
      <c r="B361" s="185"/>
      <c r="D361" s="25" t="s">
        <v>2</v>
      </c>
      <c r="E361" s="183"/>
    </row>
    <row r="362" spans="2:5" outlineLevel="1" x14ac:dyDescent="0.2">
      <c r="B362" s="185"/>
      <c r="D362" s="25" t="s">
        <v>2</v>
      </c>
      <c r="E362" s="183"/>
    </row>
    <row r="363" spans="2:5" outlineLevel="1" x14ac:dyDescent="0.2">
      <c r="B363" s="185"/>
      <c r="D363" s="25" t="s">
        <v>2</v>
      </c>
      <c r="E363" s="183"/>
    </row>
    <row r="364" spans="2:5" outlineLevel="1" x14ac:dyDescent="0.2">
      <c r="B364" s="185"/>
      <c r="D364" s="25" t="s">
        <v>2</v>
      </c>
      <c r="E364" s="183"/>
    </row>
    <row r="365" spans="2:5" outlineLevel="1" x14ac:dyDescent="0.2">
      <c r="B365" s="185"/>
      <c r="D365" s="25" t="s">
        <v>2</v>
      </c>
      <c r="E365" s="183"/>
    </row>
    <row r="366" spans="2:5" outlineLevel="1" x14ac:dyDescent="0.2">
      <c r="B366" s="185"/>
      <c r="D366" s="25" t="s">
        <v>2</v>
      </c>
      <c r="E366" s="183"/>
    </row>
    <row r="367" spans="2:5" outlineLevel="1" x14ac:dyDescent="0.2">
      <c r="B367" s="185"/>
      <c r="D367" s="25" t="s">
        <v>2</v>
      </c>
      <c r="E367" s="183"/>
    </row>
    <row r="368" spans="2:5" outlineLevel="1" x14ac:dyDescent="0.2">
      <c r="B368" s="185"/>
      <c r="D368" s="25" t="s">
        <v>2</v>
      </c>
      <c r="E368" s="183"/>
    </row>
    <row r="369" spans="2:5" outlineLevel="1" x14ac:dyDescent="0.2">
      <c r="B369" s="185"/>
      <c r="D369" s="25" t="s">
        <v>2</v>
      </c>
      <c r="E369" s="183"/>
    </row>
    <row r="370" spans="2:5" outlineLevel="1" x14ac:dyDescent="0.2">
      <c r="B370" s="185"/>
      <c r="D370" s="25" t="s">
        <v>2</v>
      </c>
      <c r="E370" s="183"/>
    </row>
    <row r="371" spans="2:5" outlineLevel="1" x14ac:dyDescent="0.2">
      <c r="B371" s="185"/>
      <c r="D371" s="25" t="s">
        <v>2</v>
      </c>
      <c r="E371" s="183"/>
    </row>
    <row r="372" spans="2:5" outlineLevel="1" x14ac:dyDescent="0.2">
      <c r="B372" s="185"/>
      <c r="D372" s="25" t="s">
        <v>2</v>
      </c>
      <c r="E372" s="183"/>
    </row>
    <row r="373" spans="2:5" outlineLevel="1" x14ac:dyDescent="0.2">
      <c r="B373" s="185"/>
      <c r="D373" s="25" t="s">
        <v>2</v>
      </c>
      <c r="E373" s="183"/>
    </row>
    <row r="374" spans="2:5" outlineLevel="1" x14ac:dyDescent="0.2"/>
    <row r="375" spans="2:5" outlineLevel="1" x14ac:dyDescent="0.2">
      <c r="B375" s="26" t="s">
        <v>372</v>
      </c>
      <c r="E375" s="60">
        <f>SUM(E378:E390)</f>
        <v>0</v>
      </c>
    </row>
    <row r="376" spans="2:5" outlineLevel="1" x14ac:dyDescent="0.2">
      <c r="B376" s="27" t="s">
        <v>70</v>
      </c>
      <c r="D376" s="94" t="s">
        <v>21</v>
      </c>
      <c r="E376" s="93">
        <f>IFERROR(AVERAGEIF('Centro de compostaje'!$F$56:$AJ$56,"&lt;&gt;0"),0)</f>
        <v>0</v>
      </c>
    </row>
    <row r="377" spans="2:5" outlineLevel="1" x14ac:dyDescent="0.2">
      <c r="B377" s="27" t="s">
        <v>36</v>
      </c>
      <c r="D377" s="94" t="s">
        <v>21</v>
      </c>
      <c r="E377" s="60">
        <f>IFERROR(AVERAGEIF('Centro de compostaje'!$F$57:$AJ$57,"&lt;&gt;0"),0)</f>
        <v>0</v>
      </c>
    </row>
    <row r="378" spans="2:5" outlineLevel="1" x14ac:dyDescent="0.2">
      <c r="B378" s="185" t="s">
        <v>521</v>
      </c>
      <c r="D378" s="94" t="s">
        <v>21</v>
      </c>
      <c r="E378" s="183">
        <v>0</v>
      </c>
    </row>
    <row r="379" spans="2:5" outlineLevel="1" x14ac:dyDescent="0.2">
      <c r="B379" s="185" t="s">
        <v>522</v>
      </c>
      <c r="D379" s="94" t="s">
        <v>21</v>
      </c>
      <c r="E379" s="183"/>
    </row>
    <row r="380" spans="2:5" outlineLevel="1" x14ac:dyDescent="0.2">
      <c r="B380" s="185"/>
      <c r="D380" s="94" t="s">
        <v>21</v>
      </c>
      <c r="E380" s="183"/>
    </row>
    <row r="381" spans="2:5" outlineLevel="1" x14ac:dyDescent="0.2">
      <c r="B381" s="185"/>
      <c r="D381" s="94" t="s">
        <v>21</v>
      </c>
      <c r="E381" s="184"/>
    </row>
    <row r="382" spans="2:5" outlineLevel="1" x14ac:dyDescent="0.2">
      <c r="B382" s="185"/>
      <c r="D382" s="94" t="s">
        <v>21</v>
      </c>
      <c r="E382" s="184"/>
    </row>
    <row r="383" spans="2:5" outlineLevel="1" x14ac:dyDescent="0.2">
      <c r="B383" s="185"/>
      <c r="D383" s="94" t="s">
        <v>21</v>
      </c>
      <c r="E383" s="184"/>
    </row>
    <row r="384" spans="2:5" outlineLevel="1" x14ac:dyDescent="0.2">
      <c r="B384" s="185"/>
      <c r="D384" s="94" t="s">
        <v>21</v>
      </c>
      <c r="E384" s="184"/>
    </row>
    <row r="385" spans="2:6" outlineLevel="1" x14ac:dyDescent="0.2">
      <c r="B385" s="185"/>
      <c r="D385" s="94" t="s">
        <v>21</v>
      </c>
      <c r="E385" s="184"/>
    </row>
    <row r="386" spans="2:6" outlineLevel="1" x14ac:dyDescent="0.2">
      <c r="B386" s="185"/>
      <c r="D386" s="94" t="s">
        <v>21</v>
      </c>
      <c r="E386" s="184"/>
    </row>
    <row r="387" spans="2:6" outlineLevel="1" x14ac:dyDescent="0.2">
      <c r="B387" s="185"/>
      <c r="D387" s="94" t="s">
        <v>21</v>
      </c>
      <c r="E387" s="184"/>
    </row>
    <row r="388" spans="2:6" outlineLevel="1" x14ac:dyDescent="0.2">
      <c r="B388" s="185"/>
      <c r="D388" s="94" t="s">
        <v>21</v>
      </c>
      <c r="E388" s="184"/>
    </row>
    <row r="389" spans="2:6" outlineLevel="1" x14ac:dyDescent="0.2">
      <c r="B389" s="185"/>
      <c r="D389" s="94" t="s">
        <v>21</v>
      </c>
      <c r="E389" s="184"/>
    </row>
    <row r="390" spans="2:6" outlineLevel="1" x14ac:dyDescent="0.2">
      <c r="B390" s="185"/>
      <c r="D390" s="94" t="s">
        <v>21</v>
      </c>
      <c r="E390" s="184"/>
    </row>
    <row r="391" spans="2:6" outlineLevel="1" x14ac:dyDescent="0.2"/>
    <row r="393" spans="2:6" s="23" customFormat="1" x14ac:dyDescent="0.2">
      <c r="B393" s="24" t="s">
        <v>572</v>
      </c>
      <c r="D393" s="37"/>
      <c r="E393" s="37"/>
      <c r="F393" s="37"/>
    </row>
    <row r="394" spans="2:6" outlineLevel="1" x14ac:dyDescent="0.2"/>
    <row r="395" spans="2:6" outlineLevel="1" x14ac:dyDescent="0.2">
      <c r="B395" s="26" t="s">
        <v>78</v>
      </c>
    </row>
    <row r="396" spans="2:6" outlineLevel="1" x14ac:dyDescent="0.2">
      <c r="B396" s="27" t="s">
        <v>456</v>
      </c>
      <c r="E396" s="192"/>
    </row>
    <row r="397" spans="2:6" outlineLevel="1" x14ac:dyDescent="0.2">
      <c r="B397" s="27" t="s">
        <v>547</v>
      </c>
      <c r="E397" s="192"/>
    </row>
    <row r="398" spans="2:6" outlineLevel="1" x14ac:dyDescent="0.2">
      <c r="B398" s="27" t="s">
        <v>475</v>
      </c>
      <c r="E398" s="188"/>
    </row>
    <row r="399" spans="2:6" outlineLevel="1" x14ac:dyDescent="0.2">
      <c r="B399" s="27" t="s">
        <v>44</v>
      </c>
      <c r="D399" s="25" t="s">
        <v>46</v>
      </c>
      <c r="E399" s="183"/>
    </row>
    <row r="400" spans="2:6" outlineLevel="1" x14ac:dyDescent="0.2">
      <c r="B400" s="27" t="s">
        <v>45</v>
      </c>
      <c r="D400" s="25" t="s">
        <v>47</v>
      </c>
      <c r="E400" s="203"/>
    </row>
    <row r="401" spans="2:5" outlineLevel="1" x14ac:dyDescent="0.2"/>
    <row r="402" spans="2:5" outlineLevel="1" x14ac:dyDescent="0.2">
      <c r="B402" s="26" t="s">
        <v>148</v>
      </c>
    </row>
    <row r="403" spans="2:5" outlineLevel="1" x14ac:dyDescent="0.2">
      <c r="B403" s="27" t="s">
        <v>1</v>
      </c>
      <c r="E403" s="184"/>
    </row>
    <row r="404" spans="2:5" outlineLevel="1" x14ac:dyDescent="0.2">
      <c r="B404" s="27" t="s">
        <v>18</v>
      </c>
      <c r="E404" s="184"/>
    </row>
    <row r="405" spans="2:5" outlineLevel="1" x14ac:dyDescent="0.2">
      <c r="B405" s="27" t="s">
        <v>19</v>
      </c>
      <c r="E405" s="184"/>
    </row>
    <row r="406" spans="2:5" outlineLevel="1" x14ac:dyDescent="0.2">
      <c r="B406" s="27" t="s">
        <v>469</v>
      </c>
      <c r="E406" s="184"/>
    </row>
    <row r="407" spans="2:5" outlineLevel="1" x14ac:dyDescent="0.2">
      <c r="B407" s="27" t="s">
        <v>470</v>
      </c>
      <c r="E407" s="184"/>
    </row>
    <row r="408" spans="2:5" outlineLevel="1" x14ac:dyDescent="0.2">
      <c r="B408" s="27" t="s">
        <v>471</v>
      </c>
      <c r="E408" s="184"/>
    </row>
    <row r="409" spans="2:5" outlineLevel="1" x14ac:dyDescent="0.2">
      <c r="B409" s="27" t="s">
        <v>472</v>
      </c>
      <c r="E409" s="184"/>
    </row>
    <row r="410" spans="2:5" outlineLevel="1" x14ac:dyDescent="0.2"/>
    <row r="411" spans="2:5" outlineLevel="1" x14ac:dyDescent="0.2">
      <c r="B411" s="26" t="s">
        <v>68</v>
      </c>
      <c r="E411" s="60">
        <f>SUM(E412:E426)</f>
        <v>0</v>
      </c>
    </row>
    <row r="412" spans="2:5" outlineLevel="1" x14ac:dyDescent="0.2">
      <c r="B412" s="185" t="s">
        <v>519</v>
      </c>
      <c r="D412" s="25" t="s">
        <v>2</v>
      </c>
      <c r="E412" s="183">
        <v>0</v>
      </c>
    </row>
    <row r="413" spans="2:5" outlineLevel="1" x14ac:dyDescent="0.2">
      <c r="B413" s="185" t="s">
        <v>520</v>
      </c>
      <c r="D413" s="25" t="s">
        <v>2</v>
      </c>
      <c r="E413" s="183"/>
    </row>
    <row r="414" spans="2:5" outlineLevel="1" x14ac:dyDescent="0.2">
      <c r="B414" s="185"/>
      <c r="D414" s="25" t="s">
        <v>2</v>
      </c>
      <c r="E414" s="183"/>
    </row>
    <row r="415" spans="2:5" outlineLevel="1" x14ac:dyDescent="0.2">
      <c r="B415" s="185"/>
      <c r="D415" s="25" t="s">
        <v>2</v>
      </c>
      <c r="E415" s="183"/>
    </row>
    <row r="416" spans="2:5" outlineLevel="1" x14ac:dyDescent="0.2">
      <c r="B416" s="185"/>
      <c r="D416" s="25" t="s">
        <v>2</v>
      </c>
      <c r="E416" s="183"/>
    </row>
    <row r="417" spans="2:5" outlineLevel="1" x14ac:dyDescent="0.2">
      <c r="B417" s="185"/>
      <c r="D417" s="25" t="s">
        <v>2</v>
      </c>
      <c r="E417" s="183"/>
    </row>
    <row r="418" spans="2:5" outlineLevel="1" x14ac:dyDescent="0.2">
      <c r="B418" s="185"/>
      <c r="D418" s="25" t="s">
        <v>2</v>
      </c>
      <c r="E418" s="183"/>
    </row>
    <row r="419" spans="2:5" outlineLevel="1" x14ac:dyDescent="0.2">
      <c r="B419" s="185"/>
      <c r="D419" s="25" t="s">
        <v>2</v>
      </c>
      <c r="E419" s="183"/>
    </row>
    <row r="420" spans="2:5" outlineLevel="1" x14ac:dyDescent="0.2">
      <c r="B420" s="185"/>
      <c r="D420" s="25" t="s">
        <v>2</v>
      </c>
      <c r="E420" s="183"/>
    </row>
    <row r="421" spans="2:5" outlineLevel="1" x14ac:dyDescent="0.2">
      <c r="B421" s="185"/>
      <c r="D421" s="25" t="s">
        <v>2</v>
      </c>
      <c r="E421" s="183"/>
    </row>
    <row r="422" spans="2:5" outlineLevel="1" x14ac:dyDescent="0.2">
      <c r="B422" s="185"/>
      <c r="D422" s="25" t="s">
        <v>2</v>
      </c>
      <c r="E422" s="183"/>
    </row>
    <row r="423" spans="2:5" outlineLevel="1" x14ac:dyDescent="0.2">
      <c r="B423" s="185"/>
      <c r="D423" s="25" t="s">
        <v>2</v>
      </c>
      <c r="E423" s="183"/>
    </row>
    <row r="424" spans="2:5" outlineLevel="1" x14ac:dyDescent="0.2">
      <c r="B424" s="185"/>
      <c r="D424" s="25" t="s">
        <v>2</v>
      </c>
      <c r="E424" s="183"/>
    </row>
    <row r="425" spans="2:5" outlineLevel="1" x14ac:dyDescent="0.2">
      <c r="B425" s="185"/>
      <c r="D425" s="25" t="s">
        <v>2</v>
      </c>
      <c r="E425" s="183"/>
    </row>
    <row r="426" spans="2:5" outlineLevel="1" x14ac:dyDescent="0.2">
      <c r="B426" s="185"/>
      <c r="D426" s="25" t="s">
        <v>2</v>
      </c>
      <c r="E426" s="183"/>
    </row>
    <row r="427" spans="2:5" outlineLevel="1" x14ac:dyDescent="0.2">
      <c r="E427" s="60"/>
    </row>
    <row r="428" spans="2:5" outlineLevel="1" x14ac:dyDescent="0.2">
      <c r="B428" s="26" t="s">
        <v>372</v>
      </c>
      <c r="E428" s="60">
        <f>SUM(E429:E443)</f>
        <v>0</v>
      </c>
    </row>
    <row r="429" spans="2:5" outlineLevel="1" x14ac:dyDescent="0.2">
      <c r="B429" s="27" t="s">
        <v>70</v>
      </c>
      <c r="D429" s="94" t="s">
        <v>21</v>
      </c>
      <c r="E429" s="93">
        <f>SUMPRODUCT($E$406:$E$409,$E$13:$E$16)*$E$400*$E$399*365/7+SUMPRODUCT($E$403:$E$405,$E$9:$E$11)</f>
        <v>0</v>
      </c>
    </row>
    <row r="430" spans="2:5" outlineLevel="1" x14ac:dyDescent="0.2">
      <c r="B430" s="185" t="s">
        <v>521</v>
      </c>
      <c r="D430" s="94" t="s">
        <v>21</v>
      </c>
      <c r="E430" s="183">
        <v>0</v>
      </c>
    </row>
    <row r="431" spans="2:5" outlineLevel="1" x14ac:dyDescent="0.2">
      <c r="B431" s="185" t="s">
        <v>522</v>
      </c>
      <c r="D431" s="94" t="s">
        <v>21</v>
      </c>
      <c r="E431" s="183"/>
    </row>
    <row r="432" spans="2:5" outlineLevel="1" x14ac:dyDescent="0.2">
      <c r="B432" s="185"/>
      <c r="D432" s="94" t="s">
        <v>21</v>
      </c>
      <c r="E432" s="183"/>
    </row>
    <row r="433" spans="2:6" outlineLevel="1" x14ac:dyDescent="0.2">
      <c r="B433" s="185"/>
      <c r="D433" s="94" t="s">
        <v>21</v>
      </c>
      <c r="E433" s="183"/>
    </row>
    <row r="434" spans="2:6" outlineLevel="1" x14ac:dyDescent="0.2">
      <c r="B434" s="185"/>
      <c r="D434" s="94" t="s">
        <v>21</v>
      </c>
      <c r="E434" s="183"/>
    </row>
    <row r="435" spans="2:6" outlineLevel="1" x14ac:dyDescent="0.2">
      <c r="B435" s="185"/>
      <c r="D435" s="94" t="s">
        <v>21</v>
      </c>
      <c r="E435" s="183"/>
    </row>
    <row r="436" spans="2:6" outlineLevel="1" x14ac:dyDescent="0.2">
      <c r="B436" s="185"/>
      <c r="D436" s="94" t="s">
        <v>21</v>
      </c>
      <c r="E436" s="183"/>
    </row>
    <row r="437" spans="2:6" outlineLevel="1" x14ac:dyDescent="0.2">
      <c r="B437" s="185"/>
      <c r="D437" s="94" t="s">
        <v>21</v>
      </c>
      <c r="E437" s="183"/>
    </row>
    <row r="438" spans="2:6" outlineLevel="1" x14ac:dyDescent="0.2">
      <c r="B438" s="185"/>
      <c r="D438" s="94" t="s">
        <v>21</v>
      </c>
      <c r="E438" s="183"/>
    </row>
    <row r="439" spans="2:6" outlineLevel="1" x14ac:dyDescent="0.2">
      <c r="B439" s="185"/>
      <c r="D439" s="94" t="s">
        <v>21</v>
      </c>
      <c r="E439" s="183"/>
    </row>
    <row r="440" spans="2:6" outlineLevel="1" x14ac:dyDescent="0.2">
      <c r="B440" s="185"/>
      <c r="D440" s="94" t="s">
        <v>21</v>
      </c>
      <c r="E440" s="183"/>
    </row>
    <row r="441" spans="2:6" outlineLevel="1" x14ac:dyDescent="0.2">
      <c r="B441" s="185"/>
      <c r="D441" s="94" t="s">
        <v>21</v>
      </c>
      <c r="E441" s="183"/>
    </row>
    <row r="442" spans="2:6" outlineLevel="1" x14ac:dyDescent="0.2">
      <c r="B442" s="185"/>
      <c r="D442" s="94" t="s">
        <v>21</v>
      </c>
      <c r="E442" s="183"/>
    </row>
    <row r="443" spans="2:6" outlineLevel="1" x14ac:dyDescent="0.2">
      <c r="B443" s="185"/>
      <c r="D443" s="94" t="s">
        <v>21</v>
      </c>
      <c r="E443" s="183"/>
    </row>
    <row r="444" spans="2:6" outlineLevel="1" x14ac:dyDescent="0.2"/>
    <row r="446" spans="2:6" s="23" customFormat="1" x14ac:dyDescent="0.2">
      <c r="B446" s="24" t="s">
        <v>571</v>
      </c>
      <c r="D446" s="37"/>
      <c r="E446" s="37"/>
      <c r="F446" s="37"/>
    </row>
    <row r="447" spans="2:6" outlineLevel="1" x14ac:dyDescent="0.2"/>
    <row r="448" spans="2:6" outlineLevel="1" x14ac:dyDescent="0.2">
      <c r="B448" s="26" t="s">
        <v>78</v>
      </c>
    </row>
    <row r="449" spans="2:5" outlineLevel="1" x14ac:dyDescent="0.2">
      <c r="B449" s="27" t="s">
        <v>456</v>
      </c>
      <c r="E449" s="192"/>
    </row>
    <row r="450" spans="2:5" outlineLevel="1" x14ac:dyDescent="0.2">
      <c r="B450" s="27" t="s">
        <v>547</v>
      </c>
      <c r="E450" s="192"/>
    </row>
    <row r="451" spans="2:5" outlineLevel="1" x14ac:dyDescent="0.2">
      <c r="B451" s="27" t="s">
        <v>156</v>
      </c>
      <c r="D451" s="25" t="s">
        <v>2</v>
      </c>
      <c r="E451" s="203"/>
    </row>
    <row r="452" spans="2:5" outlineLevel="1" x14ac:dyDescent="0.2">
      <c r="B452" s="27" t="s">
        <v>128</v>
      </c>
      <c r="D452" s="25" t="s">
        <v>23</v>
      </c>
      <c r="E452" s="207"/>
    </row>
    <row r="453" spans="2:5" outlineLevel="1" x14ac:dyDescent="0.2"/>
    <row r="454" spans="2:5" outlineLevel="1" x14ac:dyDescent="0.2">
      <c r="B454" s="26" t="s">
        <v>126</v>
      </c>
      <c r="E454" s="79"/>
    </row>
    <row r="455" spans="2:5" outlineLevel="1" x14ac:dyDescent="0.2">
      <c r="B455" s="27" t="s">
        <v>127</v>
      </c>
      <c r="E455" s="79" t="b">
        <f>IF('El sistema'!$M$22="ACTIVO",TRUE,FALSE)</f>
        <v>1</v>
      </c>
    </row>
    <row r="456" spans="2:5" outlineLevel="1" x14ac:dyDescent="0.2">
      <c r="B456" s="27" t="s">
        <v>128</v>
      </c>
      <c r="D456" s="25" t="s">
        <v>23</v>
      </c>
      <c r="E456" s="101">
        <f>$E$452</f>
        <v>0</v>
      </c>
    </row>
    <row r="457" spans="2:5" outlineLevel="1" x14ac:dyDescent="0.2">
      <c r="B457" s="27" t="s">
        <v>129</v>
      </c>
      <c r="D457" s="25" t="s">
        <v>117</v>
      </c>
      <c r="E457" s="208"/>
    </row>
    <row r="458" spans="2:5" outlineLevel="1" x14ac:dyDescent="0.2">
      <c r="B458" s="27" t="s">
        <v>131</v>
      </c>
      <c r="E458" s="205"/>
    </row>
    <row r="459" spans="2:5" outlineLevel="1" x14ac:dyDescent="0.2">
      <c r="B459" s="38" t="s">
        <v>135</v>
      </c>
      <c r="E459" s="206"/>
    </row>
    <row r="460" spans="2:5" outlineLevel="1" x14ac:dyDescent="0.2">
      <c r="B460" s="27" t="s">
        <v>130</v>
      </c>
      <c r="D460" s="25" t="s">
        <v>118</v>
      </c>
      <c r="E460" s="206"/>
    </row>
    <row r="461" spans="2:5" outlineLevel="1" x14ac:dyDescent="0.2">
      <c r="B461" s="27"/>
      <c r="E461" s="123"/>
    </row>
    <row r="462" spans="2:5" outlineLevel="1" x14ac:dyDescent="0.2">
      <c r="B462" s="26" t="s">
        <v>132</v>
      </c>
      <c r="E462" s="123"/>
    </row>
    <row r="463" spans="2:5" outlineLevel="1" x14ac:dyDescent="0.2">
      <c r="B463" s="27" t="s">
        <v>469</v>
      </c>
      <c r="E463" s="206"/>
    </row>
    <row r="464" spans="2:5" outlineLevel="1" x14ac:dyDescent="0.2">
      <c r="B464" s="27" t="s">
        <v>470</v>
      </c>
      <c r="E464" s="206"/>
    </row>
    <row r="465" spans="2:5" outlineLevel="1" x14ac:dyDescent="0.2">
      <c r="B465" s="27" t="s">
        <v>471</v>
      </c>
      <c r="E465" s="206"/>
    </row>
    <row r="466" spans="2:5" outlineLevel="1" x14ac:dyDescent="0.2">
      <c r="B466" s="27" t="s">
        <v>472</v>
      </c>
      <c r="E466" s="206"/>
    </row>
    <row r="467" spans="2:5" outlineLevel="1" x14ac:dyDescent="0.2"/>
    <row r="468" spans="2:5" outlineLevel="1" x14ac:dyDescent="0.2">
      <c r="B468" s="55" t="s">
        <v>546</v>
      </c>
    </row>
    <row r="469" spans="2:5" outlineLevel="1" x14ac:dyDescent="0.2">
      <c r="B469" s="27" t="s">
        <v>109</v>
      </c>
      <c r="D469" s="25" t="s">
        <v>111</v>
      </c>
      <c r="E469" s="60">
        <f>E153</f>
        <v>0</v>
      </c>
    </row>
    <row r="470" spans="2:5" outlineLevel="1" x14ac:dyDescent="0.2">
      <c r="B470" s="27" t="s">
        <v>110</v>
      </c>
      <c r="D470" s="25" t="s">
        <v>112</v>
      </c>
      <c r="E470" s="60">
        <f>E154</f>
        <v>0</v>
      </c>
    </row>
    <row r="471" spans="2:5" outlineLevel="1" x14ac:dyDescent="0.2"/>
    <row r="472" spans="2:5" outlineLevel="1" x14ac:dyDescent="0.2">
      <c r="B472" s="26" t="s">
        <v>149</v>
      </c>
    </row>
    <row r="473" spans="2:5" outlineLevel="1" x14ac:dyDescent="0.2">
      <c r="B473" s="27" t="s">
        <v>550</v>
      </c>
      <c r="D473" s="25" t="s">
        <v>151</v>
      </c>
      <c r="E473" s="209"/>
    </row>
    <row r="474" spans="2:5" outlineLevel="1" x14ac:dyDescent="0.2">
      <c r="B474" s="27" t="s">
        <v>551</v>
      </c>
      <c r="D474" s="25" t="s">
        <v>152</v>
      </c>
      <c r="E474" s="210"/>
    </row>
    <row r="475" spans="2:5" outlineLevel="1" x14ac:dyDescent="0.2">
      <c r="B475" s="27" t="s">
        <v>476</v>
      </c>
      <c r="E475" s="188"/>
    </row>
    <row r="476" spans="2:5" outlineLevel="1" x14ac:dyDescent="0.2">
      <c r="B476" s="27" t="s">
        <v>477</v>
      </c>
      <c r="E476" s="188"/>
    </row>
    <row r="477" spans="2:5" outlineLevel="1" x14ac:dyDescent="0.2"/>
    <row r="478" spans="2:5" outlineLevel="1" x14ac:dyDescent="0.2">
      <c r="B478" s="26" t="s">
        <v>153</v>
      </c>
    </row>
    <row r="479" spans="2:5" outlineLevel="1" x14ac:dyDescent="0.2">
      <c r="B479" s="27" t="s">
        <v>478</v>
      </c>
      <c r="D479" s="25" t="s">
        <v>154</v>
      </c>
      <c r="E479" s="67">
        <f>IFERROR(AVERAGEIF(Incineracion!F43:AJ43,"&lt;&gt;0"),0)</f>
        <v>0</v>
      </c>
    </row>
    <row r="480" spans="2:5" outlineLevel="1" x14ac:dyDescent="0.2">
      <c r="B480" s="27" t="s">
        <v>479</v>
      </c>
      <c r="D480" s="25" t="s">
        <v>155</v>
      </c>
      <c r="E480" s="67">
        <f>E479*24</f>
        <v>0</v>
      </c>
    </row>
    <row r="481" spans="2:5" outlineLevel="1" x14ac:dyDescent="0.2">
      <c r="B481" s="70" t="str">
        <f>IF(E479=0,"",IF(E479&gt;=6,"CAPACIDAD DEL INCINERADOR ES INSUFICIENTE","CAPACIDAD DEL INCINERADOR ES SUFICIENTE"))</f>
        <v/>
      </c>
      <c r="C481" s="70"/>
      <c r="D481" s="70"/>
    </row>
    <row r="482" spans="2:5" outlineLevel="1" x14ac:dyDescent="0.2">
      <c r="B482" s="27" t="s">
        <v>157</v>
      </c>
      <c r="C482" s="70"/>
      <c r="D482" s="70"/>
      <c r="E482" s="40"/>
    </row>
    <row r="483" spans="2:5" outlineLevel="1" x14ac:dyDescent="0.2"/>
    <row r="484" spans="2:5" outlineLevel="1" x14ac:dyDescent="0.2">
      <c r="B484" s="26" t="s">
        <v>148</v>
      </c>
    </row>
    <row r="485" spans="2:5" outlineLevel="1" x14ac:dyDescent="0.2">
      <c r="B485" s="27" t="s">
        <v>469</v>
      </c>
      <c r="E485" s="184"/>
    </row>
    <row r="486" spans="2:5" outlineLevel="1" x14ac:dyDescent="0.2">
      <c r="B486" s="27" t="s">
        <v>470</v>
      </c>
      <c r="E486" s="184"/>
    </row>
    <row r="487" spans="2:5" outlineLevel="1" x14ac:dyDescent="0.2">
      <c r="B487" s="27" t="s">
        <v>471</v>
      </c>
      <c r="E487" s="184"/>
    </row>
    <row r="488" spans="2:5" outlineLevel="1" x14ac:dyDescent="0.2">
      <c r="B488" s="27" t="s">
        <v>472</v>
      </c>
      <c r="E488" s="184"/>
    </row>
    <row r="489" spans="2:5" outlineLevel="1" x14ac:dyDescent="0.2"/>
    <row r="490" spans="2:5" outlineLevel="1" x14ac:dyDescent="0.2">
      <c r="B490" s="26" t="s">
        <v>68</v>
      </c>
      <c r="E490" s="60">
        <f>SUM(E491:E505)</f>
        <v>0</v>
      </c>
    </row>
    <row r="491" spans="2:5" outlineLevel="1" x14ac:dyDescent="0.2">
      <c r="B491" s="27" t="s">
        <v>158</v>
      </c>
      <c r="D491" s="25" t="s">
        <v>2</v>
      </c>
      <c r="E491" s="60">
        <f>E451</f>
        <v>0</v>
      </c>
    </row>
    <row r="492" spans="2:5" outlineLevel="1" x14ac:dyDescent="0.2">
      <c r="B492" s="185" t="s">
        <v>519</v>
      </c>
      <c r="D492" s="25" t="s">
        <v>2</v>
      </c>
      <c r="E492" s="183">
        <v>0</v>
      </c>
    </row>
    <row r="493" spans="2:5" outlineLevel="1" x14ac:dyDescent="0.2">
      <c r="B493" s="185" t="s">
        <v>520</v>
      </c>
      <c r="D493" s="25" t="s">
        <v>2</v>
      </c>
      <c r="E493" s="183"/>
    </row>
    <row r="494" spans="2:5" outlineLevel="1" x14ac:dyDescent="0.2">
      <c r="B494" s="185"/>
      <c r="D494" s="25" t="s">
        <v>2</v>
      </c>
      <c r="E494" s="183"/>
    </row>
    <row r="495" spans="2:5" outlineLevel="1" x14ac:dyDescent="0.2">
      <c r="B495" s="185"/>
      <c r="D495" s="25" t="s">
        <v>2</v>
      </c>
      <c r="E495" s="183"/>
    </row>
    <row r="496" spans="2:5" outlineLevel="1" x14ac:dyDescent="0.2">
      <c r="B496" s="185"/>
      <c r="D496" s="25" t="s">
        <v>2</v>
      </c>
      <c r="E496" s="183"/>
    </row>
    <row r="497" spans="2:5" outlineLevel="1" x14ac:dyDescent="0.2">
      <c r="B497" s="185"/>
      <c r="D497" s="25" t="s">
        <v>2</v>
      </c>
      <c r="E497" s="183"/>
    </row>
    <row r="498" spans="2:5" outlineLevel="1" x14ac:dyDescent="0.2">
      <c r="B498" s="185"/>
      <c r="D498" s="25" t="s">
        <v>2</v>
      </c>
      <c r="E498" s="183"/>
    </row>
    <row r="499" spans="2:5" outlineLevel="1" x14ac:dyDescent="0.2">
      <c r="B499" s="185"/>
      <c r="D499" s="25" t="s">
        <v>2</v>
      </c>
      <c r="E499" s="183"/>
    </row>
    <row r="500" spans="2:5" outlineLevel="1" x14ac:dyDescent="0.2">
      <c r="B500" s="185"/>
      <c r="D500" s="25" t="s">
        <v>2</v>
      </c>
      <c r="E500" s="183"/>
    </row>
    <row r="501" spans="2:5" outlineLevel="1" x14ac:dyDescent="0.2">
      <c r="B501" s="185"/>
      <c r="D501" s="25" t="s">
        <v>2</v>
      </c>
      <c r="E501" s="183"/>
    </row>
    <row r="502" spans="2:5" outlineLevel="1" x14ac:dyDescent="0.2">
      <c r="B502" s="185"/>
      <c r="D502" s="25" t="s">
        <v>2</v>
      </c>
      <c r="E502" s="183"/>
    </row>
    <row r="503" spans="2:5" outlineLevel="1" x14ac:dyDescent="0.2">
      <c r="B503" s="185"/>
      <c r="D503" s="25" t="s">
        <v>2</v>
      </c>
      <c r="E503" s="183"/>
    </row>
    <row r="504" spans="2:5" outlineLevel="1" x14ac:dyDescent="0.2">
      <c r="B504" s="185"/>
      <c r="D504" s="25" t="s">
        <v>2</v>
      </c>
      <c r="E504" s="183"/>
    </row>
    <row r="505" spans="2:5" outlineLevel="1" x14ac:dyDescent="0.2">
      <c r="B505" s="185"/>
      <c r="D505" s="25" t="s">
        <v>2</v>
      </c>
      <c r="E505" s="183"/>
    </row>
    <row r="506" spans="2:5" outlineLevel="1" x14ac:dyDescent="0.2">
      <c r="E506" s="60"/>
    </row>
    <row r="507" spans="2:5" outlineLevel="1" x14ac:dyDescent="0.2">
      <c r="B507" s="26" t="s">
        <v>372</v>
      </c>
      <c r="E507" s="60">
        <f>SUM(E508:E522)</f>
        <v>0</v>
      </c>
    </row>
    <row r="508" spans="2:5" outlineLevel="1" x14ac:dyDescent="0.2">
      <c r="B508" s="27" t="s">
        <v>539</v>
      </c>
      <c r="D508" s="94" t="s">
        <v>21</v>
      </c>
      <c r="E508" s="60">
        <f>IFERROR(AVERAGEIF(Incineracion!$F$67:$AJ$67,"&lt;&gt;0"),0)</f>
        <v>0</v>
      </c>
    </row>
    <row r="509" spans="2:5" outlineLevel="1" x14ac:dyDescent="0.2">
      <c r="B509" s="27" t="s">
        <v>160</v>
      </c>
      <c r="D509" s="94" t="s">
        <v>21</v>
      </c>
      <c r="E509" s="93">
        <f>IFERROR(AVERAGEIF(Incineracion!$F$64:$AJ$64,"&lt;&gt;0"),0)</f>
        <v>0</v>
      </c>
    </row>
    <row r="510" spans="2:5" outlineLevel="1" x14ac:dyDescent="0.2">
      <c r="B510" s="27" t="s">
        <v>161</v>
      </c>
      <c r="D510" s="94" t="s">
        <v>21</v>
      </c>
      <c r="E510" s="93">
        <f>IFERROR(AVERAGEIF(Incineracion!$F$65:$AJ$65,"&lt;&gt;0"),0)</f>
        <v>0</v>
      </c>
    </row>
    <row r="511" spans="2:5" outlineLevel="1" x14ac:dyDescent="0.2">
      <c r="B511" s="27" t="s">
        <v>526</v>
      </c>
      <c r="D511" s="94" t="s">
        <v>21</v>
      </c>
      <c r="E511" s="93">
        <f>IFERROR(AVERAGEIF('Recoleccion y transporte'!$F$250:$AJ$250,"&lt;&gt;0"),0)</f>
        <v>0</v>
      </c>
    </row>
    <row r="512" spans="2:5" outlineLevel="1" x14ac:dyDescent="0.2">
      <c r="B512" s="27" t="s">
        <v>145</v>
      </c>
      <c r="D512" s="94" t="s">
        <v>21</v>
      </c>
      <c r="E512" s="93">
        <f>IFERROR(AVERAGEIF('Recoleccion y transporte'!$F$255:$AJ$255,"&lt;&gt;0"),0)</f>
        <v>0</v>
      </c>
    </row>
    <row r="513" spans="2:6" outlineLevel="1" x14ac:dyDescent="0.2">
      <c r="B513" s="27" t="s">
        <v>147</v>
      </c>
      <c r="D513" s="94" t="s">
        <v>21</v>
      </c>
      <c r="E513" s="93">
        <f>IFERROR(AVERAGEIF('Recoleccion y transporte'!$F$260:$AJ$260,"&lt;&gt;0"),0)</f>
        <v>0</v>
      </c>
    </row>
    <row r="514" spans="2:6" outlineLevel="1" x14ac:dyDescent="0.2">
      <c r="B514" s="185" t="s">
        <v>521</v>
      </c>
      <c r="D514" s="94" t="s">
        <v>21</v>
      </c>
      <c r="E514" s="183">
        <v>0</v>
      </c>
    </row>
    <row r="515" spans="2:6" outlineLevel="1" x14ac:dyDescent="0.2">
      <c r="B515" s="185" t="s">
        <v>522</v>
      </c>
      <c r="D515" s="94" t="s">
        <v>21</v>
      </c>
      <c r="E515" s="183"/>
    </row>
    <row r="516" spans="2:6" outlineLevel="1" x14ac:dyDescent="0.2">
      <c r="B516" s="185"/>
      <c r="D516" s="94" t="s">
        <v>21</v>
      </c>
      <c r="E516" s="183"/>
    </row>
    <row r="517" spans="2:6" outlineLevel="1" x14ac:dyDescent="0.2">
      <c r="B517" s="185"/>
      <c r="D517" s="94" t="s">
        <v>21</v>
      </c>
      <c r="E517" s="183"/>
    </row>
    <row r="518" spans="2:6" outlineLevel="1" x14ac:dyDescent="0.2">
      <c r="B518" s="185"/>
      <c r="D518" s="94" t="s">
        <v>21</v>
      </c>
      <c r="E518" s="183"/>
    </row>
    <row r="519" spans="2:6" outlineLevel="1" x14ac:dyDescent="0.2">
      <c r="B519" s="185"/>
      <c r="D519" s="94" t="s">
        <v>21</v>
      </c>
      <c r="E519" s="183"/>
    </row>
    <row r="520" spans="2:6" outlineLevel="1" x14ac:dyDescent="0.2">
      <c r="B520" s="185"/>
      <c r="D520" s="94" t="s">
        <v>21</v>
      </c>
      <c r="E520" s="183"/>
    </row>
    <row r="521" spans="2:6" outlineLevel="1" x14ac:dyDescent="0.2">
      <c r="B521" s="185"/>
      <c r="D521" s="94" t="s">
        <v>21</v>
      </c>
      <c r="E521" s="183"/>
    </row>
    <row r="522" spans="2:6" outlineLevel="1" x14ac:dyDescent="0.2">
      <c r="B522" s="185"/>
      <c r="D522" s="94" t="s">
        <v>21</v>
      </c>
      <c r="E522" s="183"/>
    </row>
    <row r="523" spans="2:6" outlineLevel="1" x14ac:dyDescent="0.2"/>
    <row r="525" spans="2:6" s="23" customFormat="1" x14ac:dyDescent="0.2">
      <c r="B525" s="24" t="s">
        <v>444</v>
      </c>
      <c r="D525" s="37"/>
      <c r="E525" s="37"/>
      <c r="F525" s="37"/>
    </row>
    <row r="526" spans="2:6" outlineLevel="1" x14ac:dyDescent="0.2"/>
    <row r="527" spans="2:6" outlineLevel="1" x14ac:dyDescent="0.2">
      <c r="B527" s="26" t="s">
        <v>78</v>
      </c>
    </row>
    <row r="528" spans="2:6" outlineLevel="1" x14ac:dyDescent="0.2">
      <c r="B528" s="27" t="s">
        <v>456</v>
      </c>
      <c r="E528" s="192"/>
    </row>
    <row r="529" spans="2:5" outlineLevel="1" x14ac:dyDescent="0.2">
      <c r="B529" s="27" t="s">
        <v>547</v>
      </c>
      <c r="E529" s="192"/>
    </row>
    <row r="530" spans="2:5" outlineLevel="1" x14ac:dyDescent="0.2">
      <c r="B530" s="27" t="s">
        <v>44</v>
      </c>
      <c r="D530" s="25" t="s">
        <v>46</v>
      </c>
      <c r="E530" s="183"/>
    </row>
    <row r="531" spans="2:5" outlineLevel="1" x14ac:dyDescent="0.2">
      <c r="B531" s="27" t="s">
        <v>45</v>
      </c>
      <c r="D531" s="25" t="s">
        <v>47</v>
      </c>
      <c r="E531" s="203"/>
    </row>
    <row r="532" spans="2:5" outlineLevel="1" x14ac:dyDescent="0.2"/>
    <row r="533" spans="2:5" outlineLevel="1" x14ac:dyDescent="0.2">
      <c r="B533" s="26" t="s">
        <v>148</v>
      </c>
    </row>
    <row r="534" spans="2:5" outlineLevel="1" x14ac:dyDescent="0.2">
      <c r="B534" s="27" t="s">
        <v>469</v>
      </c>
      <c r="E534" s="184"/>
    </row>
    <row r="535" spans="2:5" outlineLevel="1" x14ac:dyDescent="0.2">
      <c r="B535" s="27" t="s">
        <v>470</v>
      </c>
      <c r="E535" s="184"/>
    </row>
    <row r="536" spans="2:5" outlineLevel="1" x14ac:dyDescent="0.2">
      <c r="B536" s="27" t="s">
        <v>471</v>
      </c>
      <c r="E536" s="184"/>
    </row>
    <row r="537" spans="2:5" outlineLevel="1" x14ac:dyDescent="0.2">
      <c r="B537" s="27" t="s">
        <v>472</v>
      </c>
      <c r="E537" s="184"/>
    </row>
    <row r="538" spans="2:5" outlineLevel="1" x14ac:dyDescent="0.2"/>
    <row r="539" spans="2:5" outlineLevel="1" x14ac:dyDescent="0.2">
      <c r="B539" s="26" t="s">
        <v>68</v>
      </c>
      <c r="E539" s="60">
        <f>SUM(E540:E554)</f>
        <v>0</v>
      </c>
    </row>
    <row r="540" spans="2:5" outlineLevel="1" x14ac:dyDescent="0.2">
      <c r="B540" s="185" t="s">
        <v>519</v>
      </c>
      <c r="D540" s="25" t="s">
        <v>2</v>
      </c>
      <c r="E540" s="183">
        <v>0</v>
      </c>
    </row>
    <row r="541" spans="2:5" outlineLevel="1" x14ac:dyDescent="0.2">
      <c r="B541" s="185" t="s">
        <v>520</v>
      </c>
      <c r="D541" s="25" t="s">
        <v>2</v>
      </c>
      <c r="E541" s="183"/>
    </row>
    <row r="542" spans="2:5" outlineLevel="1" x14ac:dyDescent="0.2">
      <c r="B542" s="185"/>
      <c r="D542" s="25" t="s">
        <v>2</v>
      </c>
      <c r="E542" s="183"/>
    </row>
    <row r="543" spans="2:5" outlineLevel="1" x14ac:dyDescent="0.2">
      <c r="B543" s="185"/>
      <c r="D543" s="25" t="s">
        <v>2</v>
      </c>
      <c r="E543" s="183"/>
    </row>
    <row r="544" spans="2:5" outlineLevel="1" x14ac:dyDescent="0.2">
      <c r="B544" s="185"/>
      <c r="D544" s="25" t="s">
        <v>2</v>
      </c>
      <c r="E544" s="183"/>
    </row>
    <row r="545" spans="2:5" outlineLevel="1" x14ac:dyDescent="0.2">
      <c r="B545" s="185"/>
      <c r="D545" s="25" t="s">
        <v>2</v>
      </c>
      <c r="E545" s="183"/>
    </row>
    <row r="546" spans="2:5" outlineLevel="1" x14ac:dyDescent="0.2">
      <c r="B546" s="185"/>
      <c r="D546" s="25" t="s">
        <v>2</v>
      </c>
      <c r="E546" s="183"/>
    </row>
    <row r="547" spans="2:5" outlineLevel="1" x14ac:dyDescent="0.2">
      <c r="B547" s="185"/>
      <c r="D547" s="25" t="s">
        <v>2</v>
      </c>
      <c r="E547" s="183"/>
    </row>
    <row r="548" spans="2:5" outlineLevel="1" x14ac:dyDescent="0.2">
      <c r="B548" s="185"/>
      <c r="D548" s="25" t="s">
        <v>2</v>
      </c>
      <c r="E548" s="183"/>
    </row>
    <row r="549" spans="2:5" outlineLevel="1" x14ac:dyDescent="0.2">
      <c r="B549" s="185"/>
      <c r="D549" s="25" t="s">
        <v>2</v>
      </c>
      <c r="E549" s="183"/>
    </row>
    <row r="550" spans="2:5" outlineLevel="1" x14ac:dyDescent="0.2">
      <c r="B550" s="185"/>
      <c r="D550" s="25" t="s">
        <v>2</v>
      </c>
      <c r="E550" s="183"/>
    </row>
    <row r="551" spans="2:5" outlineLevel="1" x14ac:dyDescent="0.2">
      <c r="B551" s="185"/>
      <c r="D551" s="25" t="s">
        <v>2</v>
      </c>
      <c r="E551" s="183"/>
    </row>
    <row r="552" spans="2:5" outlineLevel="1" x14ac:dyDescent="0.2">
      <c r="B552" s="185"/>
      <c r="D552" s="25" t="s">
        <v>2</v>
      </c>
      <c r="E552" s="183"/>
    </row>
    <row r="553" spans="2:5" outlineLevel="1" x14ac:dyDescent="0.2">
      <c r="B553" s="185"/>
      <c r="D553" s="25" t="s">
        <v>2</v>
      </c>
      <c r="E553" s="183"/>
    </row>
    <row r="554" spans="2:5" outlineLevel="1" x14ac:dyDescent="0.2">
      <c r="B554" s="185"/>
      <c r="D554" s="25" t="s">
        <v>2</v>
      </c>
      <c r="E554" s="183"/>
    </row>
    <row r="555" spans="2:5" outlineLevel="1" x14ac:dyDescent="0.2">
      <c r="E555" s="60"/>
    </row>
    <row r="556" spans="2:5" outlineLevel="1" x14ac:dyDescent="0.2">
      <c r="B556" s="26" t="s">
        <v>488</v>
      </c>
      <c r="E556" s="60">
        <f>SUM(E557:E571)</f>
        <v>0</v>
      </c>
    </row>
    <row r="557" spans="2:5" outlineLevel="1" x14ac:dyDescent="0.2">
      <c r="B557" s="27" t="s">
        <v>70</v>
      </c>
      <c r="D557" s="94" t="s">
        <v>21</v>
      </c>
      <c r="E557" s="93">
        <f>SUMPRODUCT($E$534:$E$537,$E$13:$E$16)*E531*E530*365/7</f>
        <v>0</v>
      </c>
    </row>
    <row r="558" spans="2:5" outlineLevel="1" x14ac:dyDescent="0.2">
      <c r="B558" s="185" t="s">
        <v>521</v>
      </c>
      <c r="D558" s="94" t="s">
        <v>21</v>
      </c>
      <c r="E558" s="183">
        <v>0</v>
      </c>
    </row>
    <row r="559" spans="2:5" outlineLevel="1" x14ac:dyDescent="0.2">
      <c r="B559" s="185" t="s">
        <v>522</v>
      </c>
      <c r="D559" s="94" t="s">
        <v>21</v>
      </c>
      <c r="E559" s="183"/>
    </row>
    <row r="560" spans="2:5" outlineLevel="1" x14ac:dyDescent="0.2">
      <c r="B560" s="185"/>
      <c r="D560" s="94" t="s">
        <v>21</v>
      </c>
      <c r="E560" s="183"/>
    </row>
    <row r="561" spans="2:5" outlineLevel="1" x14ac:dyDescent="0.2">
      <c r="B561" s="185"/>
      <c r="D561" s="94" t="s">
        <v>21</v>
      </c>
      <c r="E561" s="183"/>
    </row>
    <row r="562" spans="2:5" outlineLevel="1" x14ac:dyDescent="0.2">
      <c r="B562" s="185"/>
      <c r="D562" s="94" t="s">
        <v>21</v>
      </c>
      <c r="E562" s="183"/>
    </row>
    <row r="563" spans="2:5" outlineLevel="1" x14ac:dyDescent="0.2">
      <c r="B563" s="185"/>
      <c r="D563" s="94" t="s">
        <v>21</v>
      </c>
      <c r="E563" s="183"/>
    </row>
    <row r="564" spans="2:5" outlineLevel="1" x14ac:dyDescent="0.2">
      <c r="B564" s="185"/>
      <c r="D564" s="94" t="s">
        <v>21</v>
      </c>
      <c r="E564" s="183"/>
    </row>
    <row r="565" spans="2:5" outlineLevel="1" x14ac:dyDescent="0.2">
      <c r="B565" s="185"/>
      <c r="D565" s="94" t="s">
        <v>21</v>
      </c>
      <c r="E565" s="183"/>
    </row>
    <row r="566" spans="2:5" outlineLevel="1" x14ac:dyDescent="0.2">
      <c r="B566" s="185"/>
      <c r="D566" s="94" t="s">
        <v>21</v>
      </c>
      <c r="E566" s="183"/>
    </row>
    <row r="567" spans="2:5" outlineLevel="1" x14ac:dyDescent="0.2">
      <c r="B567" s="185"/>
      <c r="D567" s="94" t="s">
        <v>21</v>
      </c>
      <c r="E567" s="183"/>
    </row>
    <row r="568" spans="2:5" outlineLevel="1" x14ac:dyDescent="0.2">
      <c r="B568" s="185"/>
      <c r="D568" s="94" t="s">
        <v>21</v>
      </c>
      <c r="E568" s="183"/>
    </row>
    <row r="569" spans="2:5" outlineLevel="1" x14ac:dyDescent="0.2">
      <c r="B569" s="185"/>
      <c r="D569" s="94" t="s">
        <v>21</v>
      </c>
      <c r="E569" s="183"/>
    </row>
    <row r="570" spans="2:5" outlineLevel="1" x14ac:dyDescent="0.2">
      <c r="B570" s="185"/>
      <c r="D570" s="94" t="s">
        <v>21</v>
      </c>
      <c r="E570" s="183"/>
    </row>
    <row r="571" spans="2:5" outlineLevel="1" x14ac:dyDescent="0.2">
      <c r="B571" s="185"/>
      <c r="D571" s="94" t="s">
        <v>21</v>
      </c>
      <c r="E571" s="183"/>
    </row>
    <row r="572" spans="2:5" outlineLevel="1" x14ac:dyDescent="0.2"/>
  </sheetData>
  <sheetProtection sheet="1" objects="1" scenarios="1"/>
  <conditionalFormatting sqref="B481:D481">
    <cfRule type="expression" dxfId="30" priority="4">
      <formula>IF($E$479&gt;=6,TRUE,FALSE)</formula>
    </cfRule>
  </conditionalFormatting>
  <conditionalFormatting sqref="B277:D277 C278:D278">
    <cfRule type="expression" dxfId="29" priority="3">
      <formula>IF($B$277="LA REMUNERACION ES INSUFICIENTE",TRUE,FALSE)</formula>
    </cfRule>
  </conditionalFormatting>
  <conditionalFormatting sqref="B355:D355">
    <cfRule type="expression" dxfId="28" priority="1">
      <formula>IF($B$355="LA REMUNERACION ES INSUFICIENTE",TRUE,FALSE)</formula>
    </cfRule>
  </conditionalFormatting>
  <dataValidations count="3">
    <dataValidation type="decimal" allowBlank="1" showInputMessage="1" showErrorMessage="1" errorTitle="Capture rate" error="The capture rate must lie between 0 and 1." sqref="E226:E229">
      <formula1>0</formula1>
      <formula2>1</formula2>
    </dataValidation>
    <dataValidation allowBlank="1" showInputMessage="1" showErrorMessage="1" promptTitle="Baling rate" prompt="Based on previous studies, the expected baling rate per person per hour would be 0.6 in small municipalities across Colombia." sqref="E232"/>
    <dataValidation allowBlank="1" showInputMessage="1" showErrorMessage="1" errorTitle="Capture rate" error="The capture rate must lie between 0 and 1." sqref="E341:E344"/>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1" id="{185D445A-259C-4E19-B940-127B30ECD204}">
            <xm:f>IF('El sistema'!$E$14="INACTIVO",TRUE,FALSE)</xm:f>
            <x14:dxf>
              <font>
                <strike val="0"/>
                <color auto="1"/>
              </font>
              <fill>
                <patternFill>
                  <bgColor rgb="FFE42925"/>
                </patternFill>
              </fill>
            </x14:dxf>
          </x14:cfRule>
          <xm:sqref>A212:XFD212</xm:sqref>
        </x14:conditionalFormatting>
        <x14:conditionalFormatting xmlns:xm="http://schemas.microsoft.com/office/excel/2006/main">
          <x14:cfRule type="expression" priority="10" id="{9EAAD7F2-CCCE-4DF0-8A45-7F194843D655}">
            <xm:f>IF('El sistema'!$E$31="INACTIVO",TRUE,FALSE)</xm:f>
            <x14:dxf>
              <font>
                <strike val="0"/>
                <color auto="1"/>
              </font>
              <fill>
                <patternFill>
                  <bgColor rgb="FFE42925"/>
                </patternFill>
              </fill>
            </x14:dxf>
          </x14:cfRule>
          <xm:sqref>A327:XFD327</xm:sqref>
        </x14:conditionalFormatting>
        <x14:conditionalFormatting xmlns:xm="http://schemas.microsoft.com/office/excel/2006/main">
          <x14:cfRule type="expression" priority="6" id="{80E72565-6070-4EA5-BC0D-7BFD6809E2CF}">
            <xm:f>IF('El sistema'!$K$22="INACTIVO",TRUE,FALSE)</xm:f>
            <x14:dxf>
              <font>
                <strike val="0"/>
                <color auto="1"/>
              </font>
              <fill>
                <patternFill>
                  <bgColor rgb="FFE42925"/>
                </patternFill>
              </fill>
            </x14:dxf>
          </x14:cfRule>
          <xm:sqref>A393:XFD393</xm:sqref>
        </x14:conditionalFormatting>
        <x14:conditionalFormatting xmlns:xm="http://schemas.microsoft.com/office/excel/2006/main">
          <x14:cfRule type="expression" priority="5" id="{706C50DF-4F2C-4B8B-B116-5CA520608FC7}">
            <xm:f>IF('El sistema'!$M$22="INACTIVO",TRUE,FALSE)</xm:f>
            <x14:dxf>
              <font>
                <strike val="0"/>
                <color auto="1"/>
              </font>
              <fill>
                <patternFill>
                  <bgColor rgb="FFE42925"/>
                </patternFill>
              </fill>
            </x14:dxf>
          </x14:cfRule>
          <xm:sqref>A446:XFD446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Controles!$A$11:$A$35</xm:f>
          </x14:formula1>
          <xm:sqref>E215:E216 E96 E105:E106 E112:E113 E117:E118 E330:E331 E396:E397 E449:E450 E528:E529</xm:sqref>
        </x14:dataValidation>
        <x14:dataValidation type="list" allowBlank="1" showInputMessage="1" showErrorMessage="1">
          <x14:formula1>
            <xm:f>Controles!$B$2:$B$3</xm:f>
          </x14:formula1>
          <xm:sqref>E335:E338 E128 E103 E109 E116 E220:E223 E242:E243 E281</xm:sqref>
        </x14:dataValidation>
        <x14:dataValidation type="list" allowBlank="1" showInputMessage="1" showErrorMessage="1">
          <x14:formula1>
            <xm:f>Controles!$E$11:$E$31</xm:f>
          </x14:formula1>
          <xm:sqref>E99</xm:sqref>
        </x14:dataValidation>
        <x14:dataValidation type="list" allowBlank="1" showInputMessage="1" showErrorMessage="1">
          <x14:formula1>
            <xm:f>Controles!$A$6:$A$7</xm:f>
          </x14:formula1>
          <xm:sqref>E282 E458</xm:sqref>
        </x14:dataValidation>
        <x14:dataValidation type="list" allowBlank="1" showInputMessage="1" showErrorMessage="1">
          <x14:formula1>
            <xm:f>OFFSET(Controles!$G$11,0,0,$E$110,1)</xm:f>
          </x14:formula1>
          <xm:sqref>E283 E459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1AC4C"/>
  </sheetPr>
  <dimension ref="A2:P31"/>
  <sheetViews>
    <sheetView zoomScale="85" zoomScaleNormal="85" workbookViewId="0"/>
  </sheetViews>
  <sheetFormatPr defaultRowHeight="11.25" x14ac:dyDescent="0.2"/>
  <cols>
    <col min="1" max="5" width="15.28515625" style="25" customWidth="1"/>
    <col min="6" max="9" width="8.7109375" style="25" customWidth="1"/>
    <col min="10" max="10" width="9.5703125" style="25" customWidth="1"/>
    <col min="11" max="27" width="15.28515625" style="25" customWidth="1"/>
    <col min="28" max="16384" width="9.140625" style="25"/>
  </cols>
  <sheetData>
    <row r="2" spans="1:16" s="20" customFormat="1" x14ac:dyDescent="0.2">
      <c r="A2" s="18"/>
      <c r="B2" s="132" t="s">
        <v>168</v>
      </c>
      <c r="C2" s="18"/>
      <c r="D2" s="18"/>
      <c r="E2" s="18"/>
    </row>
    <row r="3" spans="1:16" s="20" customFormat="1" x14ac:dyDescent="0.2">
      <c r="A3" s="18"/>
      <c r="B3" s="18"/>
      <c r="C3" s="18"/>
      <c r="D3" s="18"/>
      <c r="E3" s="18"/>
    </row>
    <row r="4" spans="1:16" s="22" customFormat="1" x14ac:dyDescent="0.2">
      <c r="A4" s="19"/>
      <c r="B4" s="19"/>
      <c r="C4" s="19"/>
      <c r="D4" s="19"/>
      <c r="E4" s="19"/>
    </row>
    <row r="7" spans="1:16" x14ac:dyDescent="0.2">
      <c r="E7" s="26" t="s">
        <v>162</v>
      </c>
    </row>
    <row r="10" spans="1:16" ht="12" thickBot="1" x14ac:dyDescent="0.25">
      <c r="D10" s="32"/>
      <c r="I10" s="30"/>
    </row>
    <row r="11" spans="1:16" x14ac:dyDescent="0.2">
      <c r="C11" s="31"/>
      <c r="F11" s="28"/>
      <c r="G11" s="29"/>
      <c r="I11" s="30"/>
      <c r="N11" s="30"/>
      <c r="O11" s="30"/>
    </row>
    <row r="12" spans="1:16" x14ac:dyDescent="0.2">
      <c r="C12" s="31"/>
      <c r="G12" s="31"/>
      <c r="N12" s="30"/>
      <c r="O12" s="30"/>
    </row>
    <row r="13" spans="1:16" x14ac:dyDescent="0.2">
      <c r="C13" s="31"/>
      <c r="G13" s="31"/>
      <c r="N13" s="30"/>
      <c r="O13" s="30"/>
    </row>
    <row r="14" spans="1:16" ht="12" customHeight="1" x14ac:dyDescent="0.2">
      <c r="C14" s="31"/>
      <c r="E14" s="77">
        <f>SUM('Aprovechamiento de reciclables'!F142:AJ142)</f>
        <v>0</v>
      </c>
      <c r="G14" s="30"/>
      <c r="N14" s="30"/>
      <c r="O14" s="30"/>
    </row>
    <row r="15" spans="1:16" x14ac:dyDescent="0.2">
      <c r="C15" s="31"/>
      <c r="E15" s="134"/>
      <c r="G15" s="216" t="s">
        <v>164</v>
      </c>
      <c r="H15" s="216"/>
      <c r="K15" s="26" t="s">
        <v>165</v>
      </c>
      <c r="M15" s="26" t="s">
        <v>166</v>
      </c>
      <c r="N15" s="30"/>
      <c r="O15" s="30"/>
      <c r="P15" s="99" t="s">
        <v>167</v>
      </c>
    </row>
    <row r="16" spans="1:16" x14ac:dyDescent="0.2">
      <c r="B16" s="26" t="s">
        <v>449</v>
      </c>
      <c r="C16" s="31"/>
      <c r="L16" s="26"/>
      <c r="N16" s="30"/>
      <c r="O16" s="30"/>
    </row>
    <row r="17" spans="2:16" x14ac:dyDescent="0.2">
      <c r="C17" s="31"/>
      <c r="N17" s="30"/>
      <c r="O17" s="30"/>
    </row>
    <row r="18" spans="2:16" ht="12" thickBot="1" x14ac:dyDescent="0.25">
      <c r="C18" s="33"/>
      <c r="D18" s="34"/>
      <c r="E18" s="32"/>
      <c r="F18" s="32"/>
      <c r="I18" s="32"/>
      <c r="J18" s="32"/>
      <c r="L18" s="32"/>
      <c r="N18" s="32"/>
      <c r="O18" s="32"/>
    </row>
    <row r="19" spans="2:16" x14ac:dyDescent="0.2">
      <c r="C19" s="29"/>
    </row>
    <row r="20" spans="2:16" x14ac:dyDescent="0.2">
      <c r="C20" s="31"/>
    </row>
    <row r="21" spans="2:16" x14ac:dyDescent="0.2">
      <c r="C21" s="31"/>
    </row>
    <row r="22" spans="2:16" ht="12" customHeight="1" x14ac:dyDescent="0.2">
      <c r="B22" s="76">
        <f>SUM('Flujo de residuos'!F51:AJ51,'Flujo de residuos'!F52:AJ58)</f>
        <v>0</v>
      </c>
      <c r="C22" s="31"/>
      <c r="H22" s="76">
        <f>SUM('Recoleccion y transporte'!F237:AJ237)</f>
        <v>0</v>
      </c>
      <c r="K22" s="125">
        <f>SUM(Disposicion!F38:AJ38)</f>
        <v>0</v>
      </c>
      <c r="M22" s="125">
        <f>SUM(Disposicion!F39:AJ39)</f>
        <v>0</v>
      </c>
      <c r="P22" s="76">
        <f>H22-K22-M22</f>
        <v>0</v>
      </c>
    </row>
    <row r="23" spans="2:16" x14ac:dyDescent="0.2">
      <c r="B23" s="134"/>
      <c r="C23" s="31"/>
      <c r="P23" s="134"/>
    </row>
    <row r="24" spans="2:16" x14ac:dyDescent="0.2">
      <c r="C24" s="31"/>
      <c r="E24" s="26" t="s">
        <v>163</v>
      </c>
    </row>
    <row r="25" spans="2:16" x14ac:dyDescent="0.2">
      <c r="C25" s="31"/>
    </row>
    <row r="26" spans="2:16" x14ac:dyDescent="0.2">
      <c r="C26" s="31"/>
    </row>
    <row r="27" spans="2:16" ht="12" thickBot="1" x14ac:dyDescent="0.25">
      <c r="C27" s="31"/>
      <c r="D27" s="32"/>
    </row>
    <row r="28" spans="2:16" x14ac:dyDescent="0.2">
      <c r="N28" s="126" t="s">
        <v>9</v>
      </c>
    </row>
    <row r="29" spans="2:16" x14ac:dyDescent="0.2">
      <c r="N29" s="127" t="s">
        <v>202</v>
      </c>
    </row>
    <row r="30" spans="2:16" x14ac:dyDescent="0.2">
      <c r="N30" s="128" t="s">
        <v>203</v>
      </c>
    </row>
    <row r="31" spans="2:16" ht="12" customHeight="1" thickBot="1" x14ac:dyDescent="0.25">
      <c r="E31" s="133">
        <f>SUM('Centro de compostaje'!F43:AJ43)</f>
        <v>0</v>
      </c>
      <c r="N31" s="129" t="s">
        <v>204</v>
      </c>
    </row>
  </sheetData>
  <sheetProtection sheet="1" objects="1" scenarios="1"/>
  <mergeCells count="1">
    <mergeCell ref="G15:H1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1AC4C"/>
  </sheetPr>
  <dimension ref="A2:AJ421"/>
  <sheetViews>
    <sheetView zoomScale="85" zoomScaleNormal="85" workbookViewId="0"/>
  </sheetViews>
  <sheetFormatPr defaultRowHeight="11.25" outlineLevelRow="1" x14ac:dyDescent="0.2"/>
  <cols>
    <col min="1" max="1" width="11.42578125" style="25" customWidth="1"/>
    <col min="2" max="3" width="21.140625" style="25" customWidth="1"/>
    <col min="4" max="4" width="16" style="25" customWidth="1"/>
    <col min="5" max="5" width="16.7109375" style="36" customWidth="1"/>
    <col min="6" max="36" width="14" style="25" customWidth="1"/>
    <col min="37" max="16384" width="9.140625" style="25"/>
  </cols>
  <sheetData>
    <row r="2" spans="1:36" s="20" customFormat="1" x14ac:dyDescent="0.2">
      <c r="A2" s="18"/>
      <c r="B2" s="18"/>
      <c r="C2" s="18"/>
      <c r="D2" s="18"/>
      <c r="E2" s="18" t="s">
        <v>12</v>
      </c>
      <c r="F2" s="20" t="s">
        <v>17</v>
      </c>
    </row>
    <row r="3" spans="1:36" s="20" customFormat="1" x14ac:dyDescent="0.2">
      <c r="A3" s="18"/>
      <c r="B3" s="18"/>
      <c r="C3" s="18"/>
      <c r="D3" s="18"/>
      <c r="E3" s="18" t="s">
        <v>13</v>
      </c>
      <c r="F3" s="21">
        <f>'Aporte de datos'!F3</f>
        <v>2017</v>
      </c>
      <c r="G3" s="21">
        <f>'Aporte de datos'!G3</f>
        <v>2018</v>
      </c>
      <c r="H3" s="21">
        <f>'Aporte de datos'!H3</f>
        <v>2019</v>
      </c>
      <c r="I3" s="21">
        <f>'Aporte de datos'!I3</f>
        <v>2020</v>
      </c>
      <c r="J3" s="21">
        <f>'Aporte de datos'!J3</f>
        <v>2021</v>
      </c>
      <c r="K3" s="21">
        <f>'Aporte de datos'!K3</f>
        <v>2022</v>
      </c>
      <c r="L3" s="21">
        <f>'Aporte de datos'!L3</f>
        <v>2023</v>
      </c>
      <c r="M3" s="21">
        <f>'Aporte de datos'!M3</f>
        <v>2024</v>
      </c>
      <c r="N3" s="21">
        <f>'Aporte de datos'!N3</f>
        <v>2025</v>
      </c>
      <c r="O3" s="21">
        <f>'Aporte de datos'!O3</f>
        <v>2026</v>
      </c>
      <c r="P3" s="21">
        <f>'Aporte de datos'!P3</f>
        <v>2027</v>
      </c>
      <c r="Q3" s="21">
        <f>'Aporte de datos'!Q3</f>
        <v>2028</v>
      </c>
      <c r="R3" s="21">
        <f>'Aporte de datos'!R3</f>
        <v>2029</v>
      </c>
      <c r="S3" s="21">
        <f>'Aporte de datos'!S3</f>
        <v>2030</v>
      </c>
      <c r="T3" s="21">
        <f>'Aporte de datos'!T3</f>
        <v>2031</v>
      </c>
      <c r="U3" s="21">
        <f>'Aporte de datos'!U3</f>
        <v>2032</v>
      </c>
      <c r="V3" s="21">
        <f>'Aporte de datos'!V3</f>
        <v>2033</v>
      </c>
      <c r="W3" s="21">
        <f>'Aporte de datos'!W3</f>
        <v>2034</v>
      </c>
      <c r="X3" s="21">
        <f>'Aporte de datos'!X3</f>
        <v>2035</v>
      </c>
      <c r="Y3" s="21">
        <f>'Aporte de datos'!Y3</f>
        <v>2036</v>
      </c>
      <c r="Z3" s="21">
        <f>'Aporte de datos'!Z3</f>
        <v>2037</v>
      </c>
      <c r="AA3" s="21">
        <f>'Aporte de datos'!AA3</f>
        <v>2038</v>
      </c>
      <c r="AB3" s="21">
        <f>'Aporte de datos'!AB3</f>
        <v>2039</v>
      </c>
      <c r="AC3" s="21">
        <f>'Aporte de datos'!AC3</f>
        <v>2040</v>
      </c>
      <c r="AD3" s="21">
        <f>'Aporte de datos'!AD3</f>
        <v>2041</v>
      </c>
      <c r="AE3" s="21">
        <f>'Aporte de datos'!AE3</f>
        <v>2042</v>
      </c>
      <c r="AF3" s="21">
        <f>'Aporte de datos'!AF3</f>
        <v>2043</v>
      </c>
      <c r="AG3" s="21">
        <f>'Aporte de datos'!AG3</f>
        <v>2044</v>
      </c>
      <c r="AH3" s="21">
        <f>'Aporte de datos'!AH3</f>
        <v>2045</v>
      </c>
      <c r="AI3" s="21">
        <f>'Aporte de datos'!AI3</f>
        <v>2046</v>
      </c>
      <c r="AJ3" s="21">
        <f>'Aporte de datos'!AJ3</f>
        <v>2047</v>
      </c>
    </row>
    <row r="4" spans="1:36" s="22" customFormat="1" x14ac:dyDescent="0.2">
      <c r="A4" s="19"/>
      <c r="B4" s="19"/>
      <c r="C4" s="19"/>
      <c r="D4" s="19"/>
      <c r="E4" s="19" t="s">
        <v>14</v>
      </c>
      <c r="F4" s="22">
        <v>1</v>
      </c>
      <c r="G4" s="22">
        <v>2</v>
      </c>
      <c r="H4" s="22">
        <v>3</v>
      </c>
      <c r="I4" s="22">
        <v>4</v>
      </c>
      <c r="J4" s="22">
        <v>5</v>
      </c>
      <c r="K4" s="22">
        <v>6</v>
      </c>
      <c r="L4" s="22">
        <v>7</v>
      </c>
      <c r="M4" s="22">
        <v>8</v>
      </c>
      <c r="N4" s="22">
        <v>9</v>
      </c>
      <c r="O4" s="22">
        <v>10</v>
      </c>
      <c r="P4" s="22">
        <v>11</v>
      </c>
      <c r="Q4" s="22">
        <v>12</v>
      </c>
      <c r="R4" s="22">
        <v>13</v>
      </c>
      <c r="S4" s="22">
        <v>14</v>
      </c>
      <c r="T4" s="22">
        <v>15</v>
      </c>
      <c r="U4" s="22">
        <v>16</v>
      </c>
      <c r="V4" s="22">
        <v>17</v>
      </c>
      <c r="W4" s="22">
        <v>18</v>
      </c>
      <c r="X4" s="22">
        <v>19</v>
      </c>
      <c r="Y4" s="22">
        <v>20</v>
      </c>
      <c r="Z4" s="22">
        <v>21</v>
      </c>
      <c r="AA4" s="22">
        <v>22</v>
      </c>
      <c r="AB4" s="22">
        <v>23</v>
      </c>
      <c r="AC4" s="22">
        <v>24</v>
      </c>
      <c r="AD4" s="22">
        <v>25</v>
      </c>
      <c r="AE4" s="44">
        <v>26</v>
      </c>
      <c r="AF4" s="44">
        <v>27</v>
      </c>
      <c r="AG4" s="44">
        <v>28</v>
      </c>
      <c r="AH4" s="44">
        <v>29</v>
      </c>
      <c r="AI4" s="44">
        <v>30</v>
      </c>
      <c r="AJ4" s="22">
        <v>31</v>
      </c>
    </row>
    <row r="6" spans="1:36" x14ac:dyDescent="0.2">
      <c r="D6" s="35" t="s">
        <v>5</v>
      </c>
      <c r="E6" s="36" t="b">
        <f>IF('El sistema'!E14="ACTIVO", TRUE,FALSE)</f>
        <v>1</v>
      </c>
    </row>
    <row r="7" spans="1:36" x14ac:dyDescent="0.2">
      <c r="D7" s="35" t="s">
        <v>6</v>
      </c>
      <c r="E7" s="36" t="b">
        <f>IF('El sistema'!E31="ACTIVO", TRUE,FALSE)</f>
        <v>1</v>
      </c>
    </row>
    <row r="8" spans="1:36" x14ac:dyDescent="0.2">
      <c r="D8" s="35" t="s">
        <v>7</v>
      </c>
      <c r="E8" s="36" t="b">
        <f>IF('El sistema'!K22="ACTIVO", TRUE,FALSE)</f>
        <v>1</v>
      </c>
    </row>
    <row r="9" spans="1:36" x14ac:dyDescent="0.2">
      <c r="D9" s="35" t="s">
        <v>8</v>
      </c>
      <c r="E9" s="36" t="b">
        <f>IF('El sistema'!M22="ACTIVO", TRUE,FALSE)</f>
        <v>1</v>
      </c>
    </row>
    <row r="10" spans="1:36" x14ac:dyDescent="0.2">
      <c r="D10" s="35"/>
    </row>
    <row r="11" spans="1:36" x14ac:dyDescent="0.2">
      <c r="D11" s="35"/>
    </row>
    <row r="12" spans="1:36" s="23" customFormat="1" x14ac:dyDescent="0.2">
      <c r="B12" s="24" t="s">
        <v>528</v>
      </c>
      <c r="D12" s="37"/>
      <c r="E12" s="37"/>
      <c r="F12" s="37"/>
    </row>
    <row r="13" spans="1:36" ht="11.25" customHeight="1" outlineLevel="1" x14ac:dyDescent="0.2">
      <c r="D13" s="35"/>
    </row>
    <row r="14" spans="1:36" ht="11.25" customHeight="1" outlineLevel="1" x14ac:dyDescent="0.2">
      <c r="B14" s="26" t="s">
        <v>532</v>
      </c>
      <c r="D14" s="35"/>
    </row>
    <row r="15" spans="1:36" ht="11.25" customHeight="1" outlineLevel="1" x14ac:dyDescent="0.2">
      <c r="B15" s="27" t="s">
        <v>1</v>
      </c>
      <c r="D15" s="94" t="s">
        <v>21</v>
      </c>
      <c r="E15" s="46">
        <f>'Aporte de datos'!E9*'Aporte de datos'!E24</f>
        <v>0</v>
      </c>
    </row>
    <row r="16" spans="1:36" ht="11.25" customHeight="1" outlineLevel="1" x14ac:dyDescent="0.2">
      <c r="B16" s="27" t="s">
        <v>18</v>
      </c>
      <c r="D16" s="94" t="s">
        <v>21</v>
      </c>
      <c r="E16" s="46">
        <f>'Aporte de datos'!E10*'Aporte de datos'!E25</f>
        <v>0</v>
      </c>
    </row>
    <row r="17" spans="2:6" ht="11.25" customHeight="1" outlineLevel="1" x14ac:dyDescent="0.2">
      <c r="B17" s="27" t="s">
        <v>19</v>
      </c>
      <c r="D17" s="94" t="s">
        <v>21</v>
      </c>
      <c r="E17" s="46">
        <f>'Aporte de datos'!E11*'Aporte de datos'!E26</f>
        <v>0</v>
      </c>
    </row>
    <row r="18" spans="2:6" ht="11.25" customHeight="1" outlineLevel="1" x14ac:dyDescent="0.2">
      <c r="B18" s="27" t="s">
        <v>529</v>
      </c>
      <c r="D18" s="94" t="s">
        <v>21</v>
      </c>
      <c r="E18" s="46">
        <f>'Aporte de datos'!E12*'Aporte de datos'!E27</f>
        <v>0</v>
      </c>
    </row>
    <row r="19" spans="2:6" ht="11.25" customHeight="1" outlineLevel="1" x14ac:dyDescent="0.2">
      <c r="B19" s="26" t="s">
        <v>531</v>
      </c>
      <c r="D19" s="35"/>
    </row>
    <row r="20" spans="2:6" ht="11.25" customHeight="1" outlineLevel="1" x14ac:dyDescent="0.2">
      <c r="B20" s="27" t="str">
        <f>IF('Aporte de datos'!B30=0,"",'Aporte de datos'!B30)</f>
        <v/>
      </c>
      <c r="D20" s="94" t="s">
        <v>21</v>
      </c>
      <c r="E20" s="46">
        <f>'Aporte de datos'!E30</f>
        <v>0</v>
      </c>
    </row>
    <row r="21" spans="2:6" ht="11.25" customHeight="1" outlineLevel="1" x14ac:dyDescent="0.2">
      <c r="B21" s="27" t="str">
        <f>IF('Aporte de datos'!B31=0,"",'Aporte de datos'!B31)</f>
        <v/>
      </c>
      <c r="D21" s="94" t="s">
        <v>21</v>
      </c>
      <c r="E21" s="46">
        <f>'Aporte de datos'!E31</f>
        <v>0</v>
      </c>
    </row>
    <row r="22" spans="2:6" ht="11.25" customHeight="1" outlineLevel="1" x14ac:dyDescent="0.2">
      <c r="B22" s="27" t="str">
        <f>IF('Aporte de datos'!B32=0,"",'Aporte de datos'!B32)</f>
        <v/>
      </c>
      <c r="D22" s="94" t="s">
        <v>21</v>
      </c>
      <c r="E22" s="46">
        <f>'Aporte de datos'!E32</f>
        <v>0</v>
      </c>
    </row>
    <row r="23" spans="2:6" ht="11.25" customHeight="1" outlineLevel="1" x14ac:dyDescent="0.2">
      <c r="B23" s="27" t="str">
        <f>IF('Aporte de datos'!B33=0,"",'Aporte de datos'!B33)</f>
        <v/>
      </c>
      <c r="D23" s="94" t="s">
        <v>21</v>
      </c>
      <c r="E23" s="46">
        <f>'Aporte de datos'!E33</f>
        <v>0</v>
      </c>
    </row>
    <row r="24" spans="2:6" ht="11.25" customHeight="1" outlineLevel="1" x14ac:dyDescent="0.2">
      <c r="B24" s="27" t="str">
        <f>IF('Aporte de datos'!B34=0,"",'Aporte de datos'!B34)</f>
        <v/>
      </c>
      <c r="D24" s="94" t="s">
        <v>21</v>
      </c>
      <c r="E24" s="46">
        <f>'Aporte de datos'!E34</f>
        <v>0</v>
      </c>
    </row>
    <row r="25" spans="2:6" ht="11.25" customHeight="1" outlineLevel="1" x14ac:dyDescent="0.2">
      <c r="B25" s="25" t="str">
        <f>IF('Aporte de datos'!B35=0,"",'Aporte de datos'!B35)</f>
        <v/>
      </c>
      <c r="D25" s="94" t="s">
        <v>21</v>
      </c>
      <c r="E25" s="46">
        <f>'Aporte de datos'!E35</f>
        <v>0</v>
      </c>
    </row>
    <row r="26" spans="2:6" ht="11.25" customHeight="1" outlineLevel="1" x14ac:dyDescent="0.2">
      <c r="B26" s="25" t="str">
        <f>IF('Aporte de datos'!B36=0,"",'Aporte de datos'!B36)</f>
        <v/>
      </c>
      <c r="D26" s="94" t="s">
        <v>21</v>
      </c>
      <c r="E26" s="46">
        <f>'Aporte de datos'!E36</f>
        <v>0</v>
      </c>
    </row>
    <row r="27" spans="2:6" ht="11.25" customHeight="1" outlineLevel="1" x14ac:dyDescent="0.2">
      <c r="B27" s="25" t="str">
        <f>IF('Aporte de datos'!B37=0,"",'Aporte de datos'!B37)</f>
        <v/>
      </c>
      <c r="D27" s="94" t="s">
        <v>21</v>
      </c>
      <c r="E27" s="46">
        <f>'Aporte de datos'!E37</f>
        <v>0</v>
      </c>
    </row>
    <row r="28" spans="2:6" ht="11.25" customHeight="1" outlineLevel="1" x14ac:dyDescent="0.2">
      <c r="D28" s="94"/>
    </row>
    <row r="29" spans="2:6" ht="11.25" customHeight="1" outlineLevel="1" x14ac:dyDescent="0.2">
      <c r="B29" s="26" t="s">
        <v>533</v>
      </c>
      <c r="D29" s="94" t="s">
        <v>21</v>
      </c>
      <c r="E29" s="46">
        <f>SUM(E20:E27,E15:E18)</f>
        <v>0</v>
      </c>
    </row>
    <row r="30" spans="2:6" ht="11.25" customHeight="1" outlineLevel="1" x14ac:dyDescent="0.2">
      <c r="D30" s="35"/>
    </row>
    <row r="31" spans="2:6" x14ac:dyDescent="0.2">
      <c r="D31" s="35"/>
    </row>
    <row r="32" spans="2:6" s="23" customFormat="1" x14ac:dyDescent="0.2">
      <c r="B32" s="24" t="s">
        <v>181</v>
      </c>
      <c r="D32" s="37"/>
      <c r="E32" s="37"/>
      <c r="F32" s="37"/>
    </row>
    <row r="33" spans="4:4" outlineLevel="1" x14ac:dyDescent="0.2">
      <c r="D33" s="35"/>
    </row>
    <row r="34" spans="4:4" outlineLevel="1" x14ac:dyDescent="0.2">
      <c r="D34" s="35"/>
    </row>
    <row r="35" spans="4:4" outlineLevel="1" x14ac:dyDescent="0.2">
      <c r="D35" s="35"/>
    </row>
    <row r="36" spans="4:4" outlineLevel="1" x14ac:dyDescent="0.2">
      <c r="D36" s="35"/>
    </row>
    <row r="37" spans="4:4" outlineLevel="1" x14ac:dyDescent="0.2">
      <c r="D37" s="35"/>
    </row>
    <row r="38" spans="4:4" outlineLevel="1" x14ac:dyDescent="0.2">
      <c r="D38" s="35"/>
    </row>
    <row r="39" spans="4:4" outlineLevel="1" x14ac:dyDescent="0.2">
      <c r="D39" s="35"/>
    </row>
    <row r="40" spans="4:4" outlineLevel="1" x14ac:dyDescent="0.2">
      <c r="D40" s="35"/>
    </row>
    <row r="41" spans="4:4" outlineLevel="1" x14ac:dyDescent="0.2">
      <c r="D41" s="35"/>
    </row>
    <row r="42" spans="4:4" outlineLevel="1" x14ac:dyDescent="0.2">
      <c r="D42" s="35"/>
    </row>
    <row r="43" spans="4:4" outlineLevel="1" x14ac:dyDescent="0.2">
      <c r="D43" s="35"/>
    </row>
    <row r="44" spans="4:4" outlineLevel="1" x14ac:dyDescent="0.2">
      <c r="D44" s="35"/>
    </row>
    <row r="45" spans="4:4" outlineLevel="1" x14ac:dyDescent="0.2">
      <c r="D45" s="35"/>
    </row>
    <row r="46" spans="4:4" outlineLevel="1" x14ac:dyDescent="0.2">
      <c r="D46" s="35"/>
    </row>
    <row r="47" spans="4:4" outlineLevel="1" x14ac:dyDescent="0.2">
      <c r="D47" s="35"/>
    </row>
    <row r="48" spans="4:4" outlineLevel="1" x14ac:dyDescent="0.2">
      <c r="D48" s="35"/>
    </row>
    <row r="49" spans="2:36" outlineLevel="1" x14ac:dyDescent="0.2">
      <c r="D49" s="35"/>
    </row>
    <row r="50" spans="2:36" outlineLevel="1" x14ac:dyDescent="0.2">
      <c r="D50" s="35"/>
    </row>
    <row r="51" spans="2:36" outlineLevel="1" x14ac:dyDescent="0.2">
      <c r="D51" s="35"/>
    </row>
    <row r="52" spans="2:36" outlineLevel="1" x14ac:dyDescent="0.2">
      <c r="D52" s="35"/>
    </row>
    <row r="53" spans="2:36" outlineLevel="1" x14ac:dyDescent="0.2">
      <c r="D53" s="35"/>
    </row>
    <row r="54" spans="2:36" outlineLevel="1" x14ac:dyDescent="0.2">
      <c r="D54" s="35"/>
    </row>
    <row r="55" spans="2:36" x14ac:dyDescent="0.2">
      <c r="D55" s="35"/>
    </row>
    <row r="56" spans="2:36" s="23" customFormat="1" x14ac:dyDescent="0.2">
      <c r="B56" s="24" t="s">
        <v>544</v>
      </c>
      <c r="D56" s="37"/>
      <c r="E56" s="37"/>
      <c r="F56" s="37"/>
    </row>
    <row r="57" spans="2:36" outlineLevel="1" x14ac:dyDescent="0.2"/>
    <row r="58" spans="2:36" outlineLevel="1" x14ac:dyDescent="0.2">
      <c r="B58" s="55" t="s">
        <v>205</v>
      </c>
      <c r="D58" s="25" t="s">
        <v>46</v>
      </c>
      <c r="F58" s="50">
        <f>'Recoleccion y transporte'!F134</f>
        <v>0</v>
      </c>
      <c r="G58" s="50">
        <f>'Recoleccion y transporte'!G134</f>
        <v>0</v>
      </c>
      <c r="H58" s="50">
        <f>'Recoleccion y transporte'!H134</f>
        <v>0</v>
      </c>
      <c r="I58" s="50">
        <f>'Recoleccion y transporte'!I134</f>
        <v>0</v>
      </c>
      <c r="J58" s="50">
        <f>'Recoleccion y transporte'!J134</f>
        <v>0</v>
      </c>
      <c r="K58" s="50">
        <f>'Recoleccion y transporte'!K134</f>
        <v>0</v>
      </c>
      <c r="L58" s="50">
        <f>'Recoleccion y transporte'!L134</f>
        <v>0</v>
      </c>
      <c r="M58" s="50">
        <f>'Recoleccion y transporte'!M134</f>
        <v>0</v>
      </c>
      <c r="N58" s="50">
        <f>'Recoleccion y transporte'!N134</f>
        <v>0</v>
      </c>
      <c r="O58" s="50">
        <f>'Recoleccion y transporte'!O134</f>
        <v>0</v>
      </c>
      <c r="P58" s="50">
        <f>'Recoleccion y transporte'!P134</f>
        <v>0</v>
      </c>
      <c r="Q58" s="50">
        <f>'Recoleccion y transporte'!Q134</f>
        <v>0</v>
      </c>
      <c r="R58" s="50">
        <f>'Recoleccion y transporte'!R134</f>
        <v>0</v>
      </c>
      <c r="S58" s="50">
        <f>'Recoleccion y transporte'!S134</f>
        <v>0</v>
      </c>
      <c r="T58" s="50">
        <f>'Recoleccion y transporte'!T134</f>
        <v>0</v>
      </c>
      <c r="U58" s="50">
        <f>'Recoleccion y transporte'!U134</f>
        <v>0</v>
      </c>
      <c r="V58" s="50">
        <f>'Recoleccion y transporte'!V134</f>
        <v>0</v>
      </c>
      <c r="W58" s="50">
        <f>'Recoleccion y transporte'!W134</f>
        <v>0</v>
      </c>
      <c r="X58" s="50">
        <f>'Recoleccion y transporte'!X134</f>
        <v>0</v>
      </c>
      <c r="Y58" s="50">
        <f>'Recoleccion y transporte'!Y134</f>
        <v>0</v>
      </c>
      <c r="Z58" s="50">
        <f>'Recoleccion y transporte'!Z134</f>
        <v>0</v>
      </c>
      <c r="AA58" s="50">
        <f>'Recoleccion y transporte'!AA134</f>
        <v>0</v>
      </c>
      <c r="AB58" s="50">
        <f>'Recoleccion y transporte'!AB134</f>
        <v>0</v>
      </c>
      <c r="AC58" s="50">
        <f>'Recoleccion y transporte'!AC134</f>
        <v>0</v>
      </c>
      <c r="AD58" s="50">
        <f>'Recoleccion y transporte'!AD134</f>
        <v>0</v>
      </c>
      <c r="AE58" s="50">
        <f>'Recoleccion y transporte'!AE134</f>
        <v>0</v>
      </c>
      <c r="AF58" s="50">
        <f>'Recoleccion y transporte'!AF134</f>
        <v>0</v>
      </c>
      <c r="AG58" s="50">
        <f>'Recoleccion y transporte'!AG134</f>
        <v>0</v>
      </c>
      <c r="AH58" s="50">
        <f>'Recoleccion y transporte'!AH134</f>
        <v>0</v>
      </c>
      <c r="AI58" s="50">
        <f>'Recoleccion y transporte'!AI134</f>
        <v>0</v>
      </c>
      <c r="AJ58" s="50">
        <f>'Recoleccion y transporte'!AJ134</f>
        <v>0</v>
      </c>
    </row>
    <row r="59" spans="2:36" outlineLevel="1" x14ac:dyDescent="0.2">
      <c r="B59" s="26" t="s">
        <v>484</v>
      </c>
      <c r="D59" s="25" t="s">
        <v>206</v>
      </c>
      <c r="F59" s="62">
        <f>SUM('Recoleccion y transporte'!F138,'Recoleccion y transporte'!F142)*'Recoleccion y transporte'!$E$10*365/7</f>
        <v>0</v>
      </c>
      <c r="G59" s="62">
        <f>SUM('Recoleccion y transporte'!G138,'Recoleccion y transporte'!G142)*'Recoleccion y transporte'!$E$10*365/7</f>
        <v>0</v>
      </c>
      <c r="H59" s="62">
        <f>SUM('Recoleccion y transporte'!H138,'Recoleccion y transporte'!H142)*'Recoleccion y transporte'!$E$10*365/7</f>
        <v>0</v>
      </c>
      <c r="I59" s="62">
        <f>SUM('Recoleccion y transporte'!I138,'Recoleccion y transporte'!I142)*'Recoleccion y transporte'!$E$10*365/7</f>
        <v>0</v>
      </c>
      <c r="J59" s="62">
        <f>SUM('Recoleccion y transporte'!J138,'Recoleccion y transporte'!J142)*'Recoleccion y transporte'!$E$10*365/7</f>
        <v>0</v>
      </c>
      <c r="K59" s="62">
        <f>SUM('Recoleccion y transporte'!K138,'Recoleccion y transporte'!K142)*'Recoleccion y transporte'!$E$10*365/7</f>
        <v>0</v>
      </c>
      <c r="L59" s="62">
        <f>SUM('Recoleccion y transporte'!L138,'Recoleccion y transporte'!L142)*'Recoleccion y transporte'!$E$10*365/7</f>
        <v>0</v>
      </c>
      <c r="M59" s="62">
        <f>SUM('Recoleccion y transporte'!M138,'Recoleccion y transporte'!M142)*'Recoleccion y transporte'!$E$10*365/7</f>
        <v>0</v>
      </c>
      <c r="N59" s="62">
        <f>SUM('Recoleccion y transporte'!N138,'Recoleccion y transporte'!N142)*'Recoleccion y transporte'!$E$10*365/7</f>
        <v>0</v>
      </c>
      <c r="O59" s="62">
        <f>SUM('Recoleccion y transporte'!O138,'Recoleccion y transporte'!O142)*'Recoleccion y transporte'!$E$10*365/7</f>
        <v>0</v>
      </c>
      <c r="P59" s="62">
        <f>SUM('Recoleccion y transporte'!P138,'Recoleccion y transporte'!P142)*'Recoleccion y transporte'!$E$10*365/7</f>
        <v>0</v>
      </c>
      <c r="Q59" s="62">
        <f>SUM('Recoleccion y transporte'!Q138,'Recoleccion y transporte'!Q142)*'Recoleccion y transporte'!$E$10*365/7</f>
        <v>0</v>
      </c>
      <c r="R59" s="62">
        <f>SUM('Recoleccion y transporte'!R138,'Recoleccion y transporte'!R142)*'Recoleccion y transporte'!$E$10*365/7</f>
        <v>0</v>
      </c>
      <c r="S59" s="62">
        <f>SUM('Recoleccion y transporte'!S138,'Recoleccion y transporte'!S142)*'Recoleccion y transporte'!$E$10*365/7</f>
        <v>0</v>
      </c>
      <c r="T59" s="62">
        <f>SUM('Recoleccion y transporte'!T138,'Recoleccion y transporte'!T142)*'Recoleccion y transporte'!$E$10*365/7</f>
        <v>0</v>
      </c>
      <c r="U59" s="62">
        <f>SUM('Recoleccion y transporte'!U138,'Recoleccion y transporte'!U142)*'Recoleccion y transporte'!$E$10*365/7</f>
        <v>0</v>
      </c>
      <c r="V59" s="62">
        <f>SUM('Recoleccion y transporte'!V138,'Recoleccion y transporte'!V142)*'Recoleccion y transporte'!$E$10*365/7</f>
        <v>0</v>
      </c>
      <c r="W59" s="62">
        <f>SUM('Recoleccion y transporte'!W138,'Recoleccion y transporte'!W142)*'Recoleccion y transporte'!$E$10*365/7</f>
        <v>0</v>
      </c>
      <c r="X59" s="62">
        <f>SUM('Recoleccion y transporte'!X138,'Recoleccion y transporte'!X142)*'Recoleccion y transporte'!$E$10*365/7</f>
        <v>0</v>
      </c>
      <c r="Y59" s="62">
        <f>SUM('Recoleccion y transporte'!Y138,'Recoleccion y transporte'!Y142)*'Recoleccion y transporte'!$E$10*365/7</f>
        <v>0</v>
      </c>
      <c r="Z59" s="62">
        <f>SUM('Recoleccion y transporte'!Z138,'Recoleccion y transporte'!Z142)*'Recoleccion y transporte'!$E$10*365/7</f>
        <v>0</v>
      </c>
      <c r="AA59" s="62">
        <f>SUM('Recoleccion y transporte'!AA138,'Recoleccion y transporte'!AA142)*'Recoleccion y transporte'!$E$10*365/7</f>
        <v>0</v>
      </c>
      <c r="AB59" s="62">
        <f>SUM('Recoleccion y transporte'!AB138,'Recoleccion y transporte'!AB142)*'Recoleccion y transporte'!$E$10*365/7</f>
        <v>0</v>
      </c>
      <c r="AC59" s="62">
        <f>SUM('Recoleccion y transporte'!AC138,'Recoleccion y transporte'!AC142)*'Recoleccion y transporte'!$E$10*365/7</f>
        <v>0</v>
      </c>
      <c r="AD59" s="62">
        <f>SUM('Recoleccion y transporte'!AD138,'Recoleccion y transporte'!AD142)*'Recoleccion y transporte'!$E$10*365/7</f>
        <v>0</v>
      </c>
      <c r="AE59" s="62">
        <f>SUM('Recoleccion y transporte'!AE138,'Recoleccion y transporte'!AE142)*'Recoleccion y transporte'!$E$10*365/7</f>
        <v>0</v>
      </c>
      <c r="AF59" s="62">
        <f>SUM('Recoleccion y transporte'!AF138,'Recoleccion y transporte'!AF142)*'Recoleccion y transporte'!$E$10*365/7</f>
        <v>0</v>
      </c>
      <c r="AG59" s="62">
        <f>SUM('Recoleccion y transporte'!AG138,'Recoleccion y transporte'!AG142)*'Recoleccion y transporte'!$E$10*365/7</f>
        <v>0</v>
      </c>
      <c r="AH59" s="62">
        <f>SUM('Recoleccion y transporte'!AH138,'Recoleccion y transporte'!AH142)*'Recoleccion y transporte'!$E$10*365/7</f>
        <v>0</v>
      </c>
      <c r="AI59" s="62">
        <f>SUM('Recoleccion y transporte'!AI138,'Recoleccion y transporte'!AI142)*'Recoleccion y transporte'!$E$10*365/7</f>
        <v>0</v>
      </c>
      <c r="AJ59" s="62">
        <f>SUM('Recoleccion y transporte'!AJ138,'Recoleccion y transporte'!AJ142)*'Recoleccion y transporte'!$E$10*365/7</f>
        <v>0</v>
      </c>
    </row>
    <row r="60" spans="2:36" outlineLevel="1" x14ac:dyDescent="0.2"/>
    <row r="61" spans="2:36" outlineLevel="1" x14ac:dyDescent="0.2"/>
    <row r="62" spans="2:36" outlineLevel="1" x14ac:dyDescent="0.2"/>
    <row r="63" spans="2:36" outlineLevel="1" x14ac:dyDescent="0.2"/>
    <row r="64" spans="2:36" outlineLevel="1" x14ac:dyDescent="0.2"/>
    <row r="65" outlineLevel="1" x14ac:dyDescent="0.2"/>
    <row r="66" outlineLevel="1" x14ac:dyDescent="0.2"/>
    <row r="67" outlineLevel="1" x14ac:dyDescent="0.2"/>
    <row r="68" outlineLevel="1" x14ac:dyDescent="0.2"/>
    <row r="69" outlineLevel="1" x14ac:dyDescent="0.2"/>
    <row r="70" outlineLevel="1" x14ac:dyDescent="0.2"/>
    <row r="71" outlineLevel="1" x14ac:dyDescent="0.2"/>
    <row r="72" outlineLevel="1" x14ac:dyDescent="0.2"/>
    <row r="73" outlineLevel="1" x14ac:dyDescent="0.2"/>
    <row r="74" outlineLevel="1" x14ac:dyDescent="0.2"/>
    <row r="75" outlineLevel="1" x14ac:dyDescent="0.2"/>
    <row r="76" outlineLevel="1" x14ac:dyDescent="0.2"/>
    <row r="77" outlineLevel="1" x14ac:dyDescent="0.2"/>
    <row r="78" outlineLevel="1" x14ac:dyDescent="0.2"/>
    <row r="79" outlineLevel="1" x14ac:dyDescent="0.2"/>
    <row r="80" outlineLevel="1" x14ac:dyDescent="0.2"/>
    <row r="81" spans="1:5" outlineLevel="1" x14ac:dyDescent="0.2"/>
    <row r="82" spans="1:5" outlineLevel="1" x14ac:dyDescent="0.2"/>
    <row r="83" spans="1:5" outlineLevel="1" x14ac:dyDescent="0.2">
      <c r="B83" s="26" t="s">
        <v>372</v>
      </c>
      <c r="E83" s="40">
        <f>SUM(E84:E98)</f>
        <v>0</v>
      </c>
    </row>
    <row r="84" spans="1:5" outlineLevel="1" x14ac:dyDescent="0.2">
      <c r="A84" s="74" t="str">
        <f t="array" ref="A84">INDEX('Aporte de datos'!$B$195:$B$209,MATCH(0,COUNTIF($A$83:A83,'Aporte de datos'!$B$195:$B$209),0))</f>
        <v>Camión - consumo por la recolección general</v>
      </c>
      <c r="B84" s="27" t="str">
        <f t="shared" ref="B84:B98" si="0">IF(OR(IFERROR(A84=0,FALSE),ISERROR(A84)),"",A84)</f>
        <v>Camión - consumo por la recolección general</v>
      </c>
      <c r="D84" s="25" t="s">
        <v>174</v>
      </c>
      <c r="E84" s="60">
        <f>IFERROR(INDEX('Aporte de datos'!$E$195:$E$209,MATCH(B84,'Aporte de datos'!$B$195:$B$209,0)),"")</f>
        <v>0</v>
      </c>
    </row>
    <row r="85" spans="1:5" outlineLevel="1" x14ac:dyDescent="0.2">
      <c r="A85" s="74" t="str">
        <f t="array" ref="A85">INDEX('Aporte de datos'!$B$195:$B$209,MATCH(0,COUNTIF($A$83:A84,'Aporte de datos'!$B$195:$B$209),0))</f>
        <v>Mantenimiento del camión</v>
      </c>
      <c r="B85" s="27" t="str">
        <f t="shared" si="0"/>
        <v>Mantenimiento del camión</v>
      </c>
      <c r="D85" s="25" t="s">
        <v>174</v>
      </c>
      <c r="E85" s="60">
        <f>IFERROR(INDEX('Aporte de datos'!$E$195:$E$209,MATCH(B85,'Aporte de datos'!$B$195:$B$209,0)),"")</f>
        <v>0</v>
      </c>
    </row>
    <row r="86" spans="1:5" outlineLevel="1" x14ac:dyDescent="0.2">
      <c r="A86" s="74" t="str">
        <f t="array" ref="A86">INDEX('Aporte de datos'!$B$195:$B$209,MATCH(0,COUNTIF($A$83:A85,'Aporte de datos'!$B$195:$B$209),0))</f>
        <v>Motocargas - consumo por la recolección general</v>
      </c>
      <c r="B86" s="27" t="str">
        <f t="shared" si="0"/>
        <v>Motocargas - consumo por la recolección general</v>
      </c>
      <c r="D86" s="25" t="s">
        <v>174</v>
      </c>
      <c r="E86" s="60">
        <f>IFERROR(INDEX('Aporte de datos'!$E$195:$E$209,MATCH(B86,'Aporte de datos'!$B$195:$B$209,0)),"")</f>
        <v>0</v>
      </c>
    </row>
    <row r="87" spans="1:5" outlineLevel="1" x14ac:dyDescent="0.2">
      <c r="A87" s="74" t="str">
        <f t="array" ref="A87">INDEX('Aporte de datos'!$B$195:$B$209,MATCH(0,COUNTIF($A$83:A86,'Aporte de datos'!$B$195:$B$209),0))</f>
        <v>Mantenimiento de las motocargas</v>
      </c>
      <c r="B87" s="27" t="str">
        <f t="shared" si="0"/>
        <v>Mantenimiento de las motocargas</v>
      </c>
      <c r="D87" s="25" t="s">
        <v>174</v>
      </c>
      <c r="E87" s="60">
        <f>IFERROR(INDEX('Aporte de datos'!$E$195:$E$209,MATCH(B87,'Aporte de datos'!$B$195:$B$209,0)),"")</f>
        <v>0</v>
      </c>
    </row>
    <row r="88" spans="1:5" outlineLevel="1" x14ac:dyDescent="0.2">
      <c r="A88" s="74" t="str">
        <f t="array" ref="A88">INDEX('Aporte de datos'!$B$195:$B$209,MATCH(0,COUNTIF($A$83:A87,'Aporte de datos'!$B$195:$B$209),0))</f>
        <v>Personal de recolección general</v>
      </c>
      <c r="B88" s="27" t="str">
        <f t="shared" si="0"/>
        <v>Personal de recolección general</v>
      </c>
      <c r="D88" s="25" t="s">
        <v>174</v>
      </c>
      <c r="E88" s="60">
        <f>IFERROR(INDEX('Aporte de datos'!$E$195:$E$209,MATCH(B88,'Aporte de datos'!$B$195:$B$209,0)),"")</f>
        <v>0</v>
      </c>
    </row>
    <row r="89" spans="1:5" outlineLevel="1" x14ac:dyDescent="0.2">
      <c r="A89" s="74" t="str">
        <f t="array" ref="A89">INDEX('Aporte de datos'!$B$195:$B$209,MATCH(0,COUNTIF($A$83:A88,'Aporte de datos'!$B$195:$B$209),0))</f>
        <v>Costo 1</v>
      </c>
      <c r="B89" s="27" t="str">
        <f t="shared" si="0"/>
        <v>Costo 1</v>
      </c>
      <c r="D89" s="25" t="s">
        <v>174</v>
      </c>
      <c r="E89" s="60">
        <f>IFERROR(INDEX('Aporte de datos'!$E$195:$E$209,MATCH(B89,'Aporte de datos'!$B$195:$B$209,0)),"")</f>
        <v>0</v>
      </c>
    </row>
    <row r="90" spans="1:5" outlineLevel="1" x14ac:dyDescent="0.2">
      <c r="A90" s="74" t="str">
        <f t="array" ref="A90">INDEX('Aporte de datos'!$B$195:$B$209,MATCH(0,COUNTIF($A$83:A89,'Aporte de datos'!$B$195:$B$209),0))</f>
        <v>Costo 2</v>
      </c>
      <c r="B90" s="27" t="str">
        <f t="shared" si="0"/>
        <v>Costo 2</v>
      </c>
      <c r="D90" s="25" t="s">
        <v>174</v>
      </c>
      <c r="E90" s="60">
        <f>IFERROR(INDEX('Aporte de datos'!$E$195:$E$209,MATCH(B90,'Aporte de datos'!$B$195:$B$209,0)),"")</f>
        <v>0</v>
      </c>
    </row>
    <row r="91" spans="1:5" outlineLevel="1" x14ac:dyDescent="0.2">
      <c r="A91" s="74">
        <f t="array" ref="A91">INDEX('Aporte de datos'!$B$195:$B$209,MATCH(0,COUNTIF($A$83:A90,'Aporte de datos'!$B$195:$B$209),0))</f>
        <v>0</v>
      </c>
      <c r="B91" s="27" t="str">
        <f t="shared" si="0"/>
        <v/>
      </c>
      <c r="D91" s="25" t="s">
        <v>174</v>
      </c>
      <c r="E91" s="60" t="str">
        <f>IFERROR(INDEX('Aporte de datos'!$E$195:$E$209,MATCH(B91,'Aporte de datos'!$B$195:$B$209,0)),"")</f>
        <v/>
      </c>
    </row>
    <row r="92" spans="1:5" outlineLevel="1" x14ac:dyDescent="0.2">
      <c r="A92" s="74" t="e">
        <f t="array" ref="A92">INDEX('Aporte de datos'!$B$195:$B$209,MATCH(0,COUNTIF($A$83:A91,'Aporte de datos'!$B$195:$B$209),0))</f>
        <v>#N/A</v>
      </c>
      <c r="B92" s="27" t="str">
        <f t="shared" si="0"/>
        <v/>
      </c>
      <c r="D92" s="25" t="s">
        <v>174</v>
      </c>
      <c r="E92" s="60" t="str">
        <f>IFERROR(INDEX('Aporte de datos'!$E$195:$E$209,MATCH(B92,'Aporte de datos'!$B$195:$B$209,0)),"")</f>
        <v/>
      </c>
    </row>
    <row r="93" spans="1:5" outlineLevel="1" x14ac:dyDescent="0.2">
      <c r="A93" s="74" t="e">
        <f t="array" ref="A93">INDEX('Aporte de datos'!$B$195:$B$209,MATCH(0,COUNTIF($A$83:A92,'Aporte de datos'!$B$195:$B$209),0))</f>
        <v>#N/A</v>
      </c>
      <c r="B93" s="27" t="str">
        <f t="shared" si="0"/>
        <v/>
      </c>
      <c r="D93" s="25" t="s">
        <v>174</v>
      </c>
      <c r="E93" s="60" t="str">
        <f>IFERROR(INDEX('Aporte de datos'!$E$195:$E$209,MATCH(B93,'Aporte de datos'!$B$195:$B$209,0)),"")</f>
        <v/>
      </c>
    </row>
    <row r="94" spans="1:5" outlineLevel="1" x14ac:dyDescent="0.2">
      <c r="A94" s="74" t="e">
        <f t="array" ref="A94">INDEX('Aporte de datos'!$B$195:$B$209,MATCH(0,COUNTIF($A$83:A93,'Aporte de datos'!$B$195:$B$209),0))</f>
        <v>#N/A</v>
      </c>
      <c r="B94" s="27" t="str">
        <f t="shared" si="0"/>
        <v/>
      </c>
      <c r="D94" s="25" t="s">
        <v>174</v>
      </c>
      <c r="E94" s="60" t="str">
        <f>IFERROR(INDEX('Aporte de datos'!$E$195:$E$209,MATCH(B94,'Aporte de datos'!$B$195:$B$209,0)),"")</f>
        <v/>
      </c>
    </row>
    <row r="95" spans="1:5" outlineLevel="1" x14ac:dyDescent="0.2">
      <c r="A95" s="74" t="e">
        <f t="array" ref="A95">INDEX('Aporte de datos'!$B$195:$B$209,MATCH(0,COUNTIF($A$83:A94,'Aporte de datos'!$B$195:$B$209),0))</f>
        <v>#N/A</v>
      </c>
      <c r="B95" s="27" t="str">
        <f t="shared" si="0"/>
        <v/>
      </c>
      <c r="D95" s="25" t="s">
        <v>174</v>
      </c>
      <c r="E95" s="60" t="str">
        <f>IFERROR(INDEX('Aporte de datos'!$E$195:$E$209,MATCH(B95,'Aporte de datos'!$B$195:$B$209,0)),"")</f>
        <v/>
      </c>
    </row>
    <row r="96" spans="1:5" outlineLevel="1" x14ac:dyDescent="0.2">
      <c r="A96" s="74" t="e">
        <f t="array" ref="A96">INDEX('Aporte de datos'!$B$195:$B$209,MATCH(0,COUNTIF($A$83:A95,'Aporte de datos'!$B$195:$B$209),0))</f>
        <v>#N/A</v>
      </c>
      <c r="B96" s="27" t="str">
        <f t="shared" si="0"/>
        <v/>
      </c>
      <c r="D96" s="25" t="s">
        <v>174</v>
      </c>
      <c r="E96" s="60" t="str">
        <f>IFERROR(INDEX('Aporte de datos'!$E$195:$E$209,MATCH(B96,'Aporte de datos'!$B$195:$B$209,0)),"")</f>
        <v/>
      </c>
    </row>
    <row r="97" spans="1:5" outlineLevel="1" x14ac:dyDescent="0.2">
      <c r="A97" s="74" t="e">
        <f t="array" ref="A97">INDEX('Aporte de datos'!$B$195:$B$209,MATCH(0,COUNTIF($A$83:A96,'Aporte de datos'!$B$195:$B$209),0))</f>
        <v>#N/A</v>
      </c>
      <c r="B97" s="27" t="str">
        <f t="shared" si="0"/>
        <v/>
      </c>
      <c r="D97" s="25" t="s">
        <v>174</v>
      </c>
      <c r="E97" s="60" t="str">
        <f>IFERROR(INDEX('Aporte de datos'!$E$195:$E$209,MATCH(B97,'Aporte de datos'!$B$195:$B$209,0)),"")</f>
        <v/>
      </c>
    </row>
    <row r="98" spans="1:5" outlineLevel="1" x14ac:dyDescent="0.2">
      <c r="A98" s="74" t="e">
        <f t="array" ref="A98">INDEX('Aporte de datos'!$B$195:$B$209,MATCH(0,COUNTIF($A$83:A97,'Aporte de datos'!$B$195:$B$209),0))</f>
        <v>#N/A</v>
      </c>
      <c r="B98" s="27" t="str">
        <f t="shared" si="0"/>
        <v/>
      </c>
      <c r="D98" s="25" t="s">
        <v>174</v>
      </c>
      <c r="E98" s="60" t="str">
        <f>IFERROR(INDEX('Aporte de datos'!$E$195:$E$209,MATCH(B98,'Aporte de datos'!$B$195:$B$209,0)),"")</f>
        <v/>
      </c>
    </row>
    <row r="99" spans="1:5" outlineLevel="1" x14ac:dyDescent="0.2"/>
    <row r="100" spans="1:5" outlineLevel="1" x14ac:dyDescent="0.2">
      <c r="B100" s="26" t="s">
        <v>68</v>
      </c>
      <c r="E100" s="40">
        <f>SUM(E101:E115)</f>
        <v>0</v>
      </c>
    </row>
    <row r="101" spans="1:5" outlineLevel="1" x14ac:dyDescent="0.2">
      <c r="A101" s="74" t="str">
        <f t="array" ref="A101">INDEX('Aporte de datos'!$B$178:$B$192,MATCH(0,COUNTIF($A$100:A100,'Aporte de datos'!$B$178:$B$192),0))</f>
        <v>Camión</v>
      </c>
      <c r="B101" s="27" t="str">
        <f t="shared" ref="B101:B115" si="1">IF(OR(IFERROR(A101=0,FALSE),ISERROR(A101)),"",A101)</f>
        <v>Camión</v>
      </c>
      <c r="D101" s="25" t="s">
        <v>2</v>
      </c>
      <c r="E101" s="60">
        <f>IFERROR(INDEX('Aporte de datos'!$E$178:$E$192,MATCH(B101,'Aporte de datos'!$B$178:$B$192,0)),"")</f>
        <v>0</v>
      </c>
    </row>
    <row r="102" spans="1:5" outlineLevel="1" x14ac:dyDescent="0.2">
      <c r="A102" s="74" t="str">
        <f t="array" ref="A102">INDEX('Aporte de datos'!$B$178:$B$192,MATCH(0,COUNTIF($A$100:A101,'Aporte de datos'!$B$178:$B$192),0))</f>
        <v>Motocargas</v>
      </c>
      <c r="B102" s="27" t="str">
        <f t="shared" si="1"/>
        <v>Motocargas</v>
      </c>
      <c r="D102" s="25" t="s">
        <v>2</v>
      </c>
      <c r="E102" s="60">
        <f>IFERROR(INDEX('Aporte de datos'!$E$178:$E$192,MATCH(B102,'Aporte de datos'!$B$178:$B$192,0)),"")</f>
        <v>0</v>
      </c>
    </row>
    <row r="103" spans="1:5" outlineLevel="1" x14ac:dyDescent="0.2">
      <c r="A103" s="74" t="str">
        <f t="array" ref="A103">INDEX('Aporte de datos'!$B$178:$B$192,MATCH(0,COUNTIF($A$100:A102,'Aporte de datos'!$B$178:$B$192),0))</f>
        <v>Sitio de transferencia</v>
      </c>
      <c r="B103" s="27" t="str">
        <f t="shared" si="1"/>
        <v>Sitio de transferencia</v>
      </c>
      <c r="D103" s="25" t="s">
        <v>2</v>
      </c>
      <c r="E103" s="60">
        <f>IFERROR(INDEX('Aporte de datos'!$E$178:$E$192,MATCH(B103,'Aporte de datos'!$B$178:$B$192,0)),"")</f>
        <v>0</v>
      </c>
    </row>
    <row r="104" spans="1:5" outlineLevel="1" x14ac:dyDescent="0.2">
      <c r="A104" s="74" t="str">
        <f t="array" ref="A104">INDEX('Aporte de datos'!$B$178:$B$192,MATCH(0,COUNTIF($A$100:A103,'Aporte de datos'!$B$178:$B$192),0))</f>
        <v>Contenedores</v>
      </c>
      <c r="B104" s="27" t="str">
        <f t="shared" si="1"/>
        <v>Contenedores</v>
      </c>
      <c r="D104" s="25" t="s">
        <v>2</v>
      </c>
      <c r="E104" s="60">
        <f>IFERROR(INDEX('Aporte de datos'!$E$178:$E$192,MATCH(B104,'Aporte de datos'!$B$178:$B$192,0)),"")</f>
        <v>0</v>
      </c>
    </row>
    <row r="105" spans="1:5" outlineLevel="1" x14ac:dyDescent="0.2">
      <c r="A105" s="74" t="str">
        <f t="array" ref="A105">INDEX('Aporte de datos'!$B$178:$B$192,MATCH(0,COUNTIF($A$100:A104,'Aporte de datos'!$B$178:$B$192),0))</f>
        <v>Inversión 1</v>
      </c>
      <c r="B105" s="27" t="str">
        <f t="shared" si="1"/>
        <v>Inversión 1</v>
      </c>
      <c r="D105" s="25" t="s">
        <v>2</v>
      </c>
      <c r="E105" s="60">
        <f>IFERROR(INDEX('Aporte de datos'!$E$178:$E$192,MATCH(B105,'Aporte de datos'!$B$178:$B$192,0)),"")</f>
        <v>0</v>
      </c>
    </row>
    <row r="106" spans="1:5" outlineLevel="1" x14ac:dyDescent="0.2">
      <c r="A106" s="74" t="str">
        <f t="array" ref="A106">INDEX('Aporte de datos'!$B$178:$B$192,MATCH(0,COUNTIF($A$100:A105,'Aporte de datos'!$B$178:$B$192),0))</f>
        <v>Inversión 2</v>
      </c>
      <c r="B106" s="27" t="str">
        <f t="shared" si="1"/>
        <v>Inversión 2</v>
      </c>
      <c r="D106" s="25" t="s">
        <v>2</v>
      </c>
      <c r="E106" s="60">
        <f>IFERROR(INDEX('Aporte de datos'!$E$178:$E$192,MATCH(B106,'Aporte de datos'!$B$178:$B$192,0)),"")</f>
        <v>0</v>
      </c>
    </row>
    <row r="107" spans="1:5" outlineLevel="1" x14ac:dyDescent="0.2">
      <c r="A107" s="74">
        <f t="array" ref="A107">INDEX('Aporte de datos'!$B$178:$B$192,MATCH(0,COUNTIF($A$100:A106,'Aporte de datos'!$B$178:$B$192),0))</f>
        <v>0</v>
      </c>
      <c r="B107" s="27" t="str">
        <f t="shared" si="1"/>
        <v/>
      </c>
      <c r="D107" s="25" t="s">
        <v>2</v>
      </c>
      <c r="E107" s="60" t="str">
        <f>IFERROR(INDEX('Aporte de datos'!$E$178:$E$192,MATCH(B107,'Aporte de datos'!$B$178:$B$192,0)),"")</f>
        <v/>
      </c>
    </row>
    <row r="108" spans="1:5" outlineLevel="1" x14ac:dyDescent="0.2">
      <c r="A108" s="74" t="e">
        <f t="array" ref="A108">INDEX('Aporte de datos'!$B$178:$B$192,MATCH(0,COUNTIF($A$100:A107,'Aporte de datos'!$B$178:$B$192),0))</f>
        <v>#N/A</v>
      </c>
      <c r="B108" s="27" t="str">
        <f t="shared" si="1"/>
        <v/>
      </c>
      <c r="D108" s="25" t="s">
        <v>2</v>
      </c>
      <c r="E108" s="60" t="str">
        <f>IFERROR(INDEX('Aporte de datos'!$E$178:$E$192,MATCH(B108,'Aporte de datos'!$B$178:$B$192,0)),"")</f>
        <v/>
      </c>
    </row>
    <row r="109" spans="1:5" outlineLevel="1" x14ac:dyDescent="0.2">
      <c r="A109" s="74" t="e">
        <f t="array" ref="A109">INDEX('Aporte de datos'!$B$178:$B$192,MATCH(0,COUNTIF($A$100:A108,'Aporte de datos'!$B$178:$B$192),0))</f>
        <v>#N/A</v>
      </c>
      <c r="B109" s="27" t="str">
        <f t="shared" si="1"/>
        <v/>
      </c>
      <c r="D109" s="25" t="s">
        <v>2</v>
      </c>
      <c r="E109" s="60" t="str">
        <f>IFERROR(INDEX('Aporte de datos'!$E$178:$E$192,MATCH(B109,'Aporte de datos'!$B$178:$B$192,0)),"")</f>
        <v/>
      </c>
    </row>
    <row r="110" spans="1:5" outlineLevel="1" x14ac:dyDescent="0.2">
      <c r="A110" s="74" t="e">
        <f t="array" ref="A110">INDEX('Aporte de datos'!$B$178:$B$192,MATCH(0,COUNTIF($A$100:A109,'Aporte de datos'!$B$178:$B$192),0))</f>
        <v>#N/A</v>
      </c>
      <c r="B110" s="27" t="str">
        <f t="shared" si="1"/>
        <v/>
      </c>
      <c r="D110" s="25" t="s">
        <v>2</v>
      </c>
      <c r="E110" s="60" t="str">
        <f>IFERROR(INDEX('Aporte de datos'!$E$178:$E$192,MATCH(B110,'Aporte de datos'!$B$178:$B$192,0)),"")</f>
        <v/>
      </c>
    </row>
    <row r="111" spans="1:5" outlineLevel="1" x14ac:dyDescent="0.2">
      <c r="A111" s="74" t="e">
        <f t="array" ref="A111">INDEX('Aporte de datos'!$B$178:$B$192,MATCH(0,COUNTIF($A$100:A110,'Aporte de datos'!$B$178:$B$192),0))</f>
        <v>#N/A</v>
      </c>
      <c r="B111" s="27" t="str">
        <f t="shared" si="1"/>
        <v/>
      </c>
      <c r="D111" s="25" t="s">
        <v>2</v>
      </c>
      <c r="E111" s="60" t="str">
        <f>IFERROR(INDEX('Aporte de datos'!$E$178:$E$192,MATCH(B111,'Aporte de datos'!$B$178:$B$192,0)),"")</f>
        <v/>
      </c>
    </row>
    <row r="112" spans="1:5" outlineLevel="1" x14ac:dyDescent="0.2">
      <c r="A112" s="74" t="e">
        <f t="array" ref="A112">INDEX('Aporte de datos'!$B$178:$B$192,MATCH(0,COUNTIF($A$100:A111,'Aporte de datos'!$B$178:$B$192),0))</f>
        <v>#N/A</v>
      </c>
      <c r="B112" s="27" t="str">
        <f t="shared" si="1"/>
        <v/>
      </c>
      <c r="D112" s="25" t="s">
        <v>2</v>
      </c>
      <c r="E112" s="60" t="str">
        <f>IFERROR(INDEX('Aporte de datos'!$E$178:$E$192,MATCH(B112,'Aporte de datos'!$B$178:$B$192,0)),"")</f>
        <v/>
      </c>
    </row>
    <row r="113" spans="1:36" outlineLevel="1" x14ac:dyDescent="0.2">
      <c r="A113" s="74" t="e">
        <f t="array" ref="A113">INDEX('Aporte de datos'!$B$178:$B$192,MATCH(0,COUNTIF($A$100:A112,'Aporte de datos'!$B$178:$B$192),0))</f>
        <v>#N/A</v>
      </c>
      <c r="B113" s="27" t="str">
        <f t="shared" si="1"/>
        <v/>
      </c>
      <c r="D113" s="25" t="s">
        <v>2</v>
      </c>
      <c r="E113" s="60" t="str">
        <f>IFERROR(INDEX('Aporte de datos'!$E$178:$E$192,MATCH(B113,'Aporte de datos'!$B$178:$B$192,0)),"")</f>
        <v/>
      </c>
    </row>
    <row r="114" spans="1:36" outlineLevel="1" x14ac:dyDescent="0.2">
      <c r="A114" s="74" t="e">
        <f t="array" ref="A114">INDEX('Aporte de datos'!$B$178:$B$192,MATCH(0,COUNTIF($A$100:A113,'Aporte de datos'!$B$178:$B$192),0))</f>
        <v>#N/A</v>
      </c>
      <c r="B114" s="27" t="str">
        <f t="shared" si="1"/>
        <v/>
      </c>
      <c r="D114" s="25" t="s">
        <v>2</v>
      </c>
      <c r="E114" s="60" t="str">
        <f>IFERROR(INDEX('Aporte de datos'!$E$178:$E$192,MATCH(B114,'Aporte de datos'!$B$178:$B$192,0)),"")</f>
        <v/>
      </c>
    </row>
    <row r="115" spans="1:36" outlineLevel="1" x14ac:dyDescent="0.2">
      <c r="A115" s="74" t="e">
        <f t="array" ref="A115">INDEX('Aporte de datos'!$B$178:$B$192,MATCH(0,COUNTIF($A$100:A114,'Aporte de datos'!$B$178:$B$192),0))</f>
        <v>#N/A</v>
      </c>
      <c r="B115" s="27" t="str">
        <f t="shared" si="1"/>
        <v/>
      </c>
      <c r="D115" s="25" t="s">
        <v>2</v>
      </c>
      <c r="E115" s="60" t="str">
        <f>IFERROR(INDEX('Aporte de datos'!$E$178:$E$192,MATCH(B115,'Aporte de datos'!$B$178:$B$192,0)),"")</f>
        <v/>
      </c>
    </row>
    <row r="116" spans="1:36" outlineLevel="1" x14ac:dyDescent="0.2"/>
    <row r="118" spans="1:36" s="23" customFormat="1" x14ac:dyDescent="0.2">
      <c r="B118" s="24" t="s">
        <v>543</v>
      </c>
      <c r="D118" s="37"/>
      <c r="E118" s="37"/>
      <c r="F118" s="37"/>
    </row>
    <row r="119" spans="1:36" outlineLevel="1" x14ac:dyDescent="0.2"/>
    <row r="120" spans="1:36" outlineLevel="1" x14ac:dyDescent="0.2">
      <c r="B120" s="26" t="s">
        <v>480</v>
      </c>
    </row>
    <row r="121" spans="1:36" outlineLevel="1" x14ac:dyDescent="0.2">
      <c r="B121" s="25" t="s">
        <v>371</v>
      </c>
      <c r="E121" s="73">
        <f>'Aporte de datos'!E274</f>
        <v>0</v>
      </c>
    </row>
    <row r="122" spans="1:36" outlineLevel="1" x14ac:dyDescent="0.2"/>
    <row r="123" spans="1:36" outlineLevel="1" x14ac:dyDescent="0.2">
      <c r="B123" s="25" t="s">
        <v>171</v>
      </c>
      <c r="D123" s="25" t="s">
        <v>24</v>
      </c>
      <c r="F123" s="62">
        <f>'Aprovechamiento de reciclables'!F142</f>
        <v>0</v>
      </c>
      <c r="G123" s="62">
        <f>'Aprovechamiento de reciclables'!G142</f>
        <v>0</v>
      </c>
      <c r="H123" s="62">
        <f>'Aprovechamiento de reciclables'!H142</f>
        <v>0</v>
      </c>
      <c r="I123" s="62">
        <f>'Aprovechamiento de reciclables'!I142</f>
        <v>0</v>
      </c>
      <c r="J123" s="62">
        <f>'Aprovechamiento de reciclables'!J142</f>
        <v>0</v>
      </c>
      <c r="K123" s="62">
        <f>'Aprovechamiento de reciclables'!K142</f>
        <v>0</v>
      </c>
      <c r="L123" s="62">
        <f>'Aprovechamiento de reciclables'!L142</f>
        <v>0</v>
      </c>
      <c r="M123" s="62">
        <f>'Aprovechamiento de reciclables'!M142</f>
        <v>0</v>
      </c>
      <c r="N123" s="62">
        <f>'Aprovechamiento de reciclables'!N142</f>
        <v>0</v>
      </c>
      <c r="O123" s="62">
        <f>'Aprovechamiento de reciclables'!O142</f>
        <v>0</v>
      </c>
      <c r="P123" s="62">
        <f>'Aprovechamiento de reciclables'!P142</f>
        <v>0</v>
      </c>
      <c r="Q123" s="62">
        <f>'Aprovechamiento de reciclables'!Q142</f>
        <v>0</v>
      </c>
      <c r="R123" s="62">
        <f>'Aprovechamiento de reciclables'!R142</f>
        <v>0</v>
      </c>
      <c r="S123" s="62">
        <f>'Aprovechamiento de reciclables'!S142</f>
        <v>0</v>
      </c>
      <c r="T123" s="62">
        <f>'Aprovechamiento de reciclables'!T142</f>
        <v>0</v>
      </c>
      <c r="U123" s="62">
        <f>'Aprovechamiento de reciclables'!U142</f>
        <v>0</v>
      </c>
      <c r="V123" s="62">
        <f>'Aprovechamiento de reciclables'!V142</f>
        <v>0</v>
      </c>
      <c r="W123" s="62">
        <f>'Aprovechamiento de reciclables'!W142</f>
        <v>0</v>
      </c>
      <c r="X123" s="62">
        <f>'Aprovechamiento de reciclables'!X142</f>
        <v>0</v>
      </c>
      <c r="Y123" s="62">
        <f>'Aprovechamiento de reciclables'!Y142</f>
        <v>0</v>
      </c>
      <c r="Z123" s="62">
        <f>'Aprovechamiento de reciclables'!Z142</f>
        <v>0</v>
      </c>
      <c r="AA123" s="62">
        <f>'Aprovechamiento de reciclables'!AA142</f>
        <v>0</v>
      </c>
      <c r="AB123" s="62">
        <f>'Aprovechamiento de reciclables'!AB142</f>
        <v>0</v>
      </c>
      <c r="AC123" s="62">
        <f>'Aprovechamiento de reciclables'!AC142</f>
        <v>0</v>
      </c>
      <c r="AD123" s="62">
        <f>'Aprovechamiento de reciclables'!AD142</f>
        <v>0</v>
      </c>
      <c r="AE123" s="62">
        <f>'Aprovechamiento de reciclables'!AE142</f>
        <v>0</v>
      </c>
      <c r="AF123" s="62">
        <f>'Aprovechamiento de reciclables'!AF142</f>
        <v>0</v>
      </c>
      <c r="AG123" s="62">
        <f>'Aprovechamiento de reciclables'!AG142</f>
        <v>0</v>
      </c>
      <c r="AH123" s="62">
        <f>'Aprovechamiento de reciclables'!AH142</f>
        <v>0</v>
      </c>
      <c r="AI123" s="62">
        <f>'Aprovechamiento de reciclables'!AI142</f>
        <v>0</v>
      </c>
      <c r="AJ123" s="62">
        <f>'Aprovechamiento de reciclables'!AJ142</f>
        <v>0</v>
      </c>
    </row>
    <row r="124" spans="1:36" outlineLevel="1" x14ac:dyDescent="0.2">
      <c r="B124" s="25" t="s">
        <v>170</v>
      </c>
      <c r="D124" s="25" t="s">
        <v>172</v>
      </c>
      <c r="F124" s="62">
        <f>'Aprovechamiento de reciclables'!F145</f>
        <v>0</v>
      </c>
      <c r="G124" s="62">
        <f>'Aprovechamiento de reciclables'!G145</f>
        <v>0</v>
      </c>
      <c r="H124" s="62">
        <f>'Aprovechamiento de reciclables'!H145</f>
        <v>0</v>
      </c>
      <c r="I124" s="62">
        <f>'Aprovechamiento de reciclables'!I145</f>
        <v>0</v>
      </c>
      <c r="J124" s="62">
        <f>'Aprovechamiento de reciclables'!J145</f>
        <v>0</v>
      </c>
      <c r="K124" s="62">
        <f>'Aprovechamiento de reciclables'!K145</f>
        <v>0</v>
      </c>
      <c r="L124" s="62">
        <f>'Aprovechamiento de reciclables'!L145</f>
        <v>0</v>
      </c>
      <c r="M124" s="62">
        <f>'Aprovechamiento de reciclables'!M145</f>
        <v>0</v>
      </c>
      <c r="N124" s="62">
        <f>'Aprovechamiento de reciclables'!N145</f>
        <v>0</v>
      </c>
      <c r="O124" s="62">
        <f>'Aprovechamiento de reciclables'!O145</f>
        <v>0</v>
      </c>
      <c r="P124" s="62">
        <f>'Aprovechamiento de reciclables'!P145</f>
        <v>0</v>
      </c>
      <c r="Q124" s="62">
        <f>'Aprovechamiento de reciclables'!Q145</f>
        <v>0</v>
      </c>
      <c r="R124" s="62">
        <f>'Aprovechamiento de reciclables'!R145</f>
        <v>0</v>
      </c>
      <c r="S124" s="62">
        <f>'Aprovechamiento de reciclables'!S145</f>
        <v>0</v>
      </c>
      <c r="T124" s="62">
        <f>'Aprovechamiento de reciclables'!T145</f>
        <v>0</v>
      </c>
      <c r="U124" s="62">
        <f>'Aprovechamiento de reciclables'!U145</f>
        <v>0</v>
      </c>
      <c r="V124" s="62">
        <f>'Aprovechamiento de reciclables'!V145</f>
        <v>0</v>
      </c>
      <c r="W124" s="62">
        <f>'Aprovechamiento de reciclables'!W145</f>
        <v>0</v>
      </c>
      <c r="X124" s="62">
        <f>'Aprovechamiento de reciclables'!X145</f>
        <v>0</v>
      </c>
      <c r="Y124" s="62">
        <f>'Aprovechamiento de reciclables'!Y145</f>
        <v>0</v>
      </c>
      <c r="Z124" s="62">
        <f>'Aprovechamiento de reciclables'!Z145</f>
        <v>0</v>
      </c>
      <c r="AA124" s="62">
        <f>'Aprovechamiento de reciclables'!AA145</f>
        <v>0</v>
      </c>
      <c r="AB124" s="62">
        <f>'Aprovechamiento de reciclables'!AB145</f>
        <v>0</v>
      </c>
      <c r="AC124" s="62">
        <f>'Aprovechamiento de reciclables'!AC145</f>
        <v>0</v>
      </c>
      <c r="AD124" s="62">
        <f>'Aprovechamiento de reciclables'!AD145</f>
        <v>0</v>
      </c>
      <c r="AE124" s="62">
        <f>'Aprovechamiento de reciclables'!AE145</f>
        <v>0</v>
      </c>
      <c r="AF124" s="62">
        <f>'Aprovechamiento de reciclables'!AF145</f>
        <v>0</v>
      </c>
      <c r="AG124" s="62">
        <f>'Aprovechamiento de reciclables'!AG145</f>
        <v>0</v>
      </c>
      <c r="AH124" s="62">
        <f>'Aprovechamiento de reciclables'!AH145</f>
        <v>0</v>
      </c>
      <c r="AI124" s="62">
        <f>'Aprovechamiento de reciclables'!AI145</f>
        <v>0</v>
      </c>
      <c r="AJ124" s="62">
        <f>'Aprovechamiento de reciclables'!AJ145</f>
        <v>0</v>
      </c>
    </row>
    <row r="125" spans="1:36" outlineLevel="1" x14ac:dyDescent="0.2">
      <c r="B125" s="25" t="s">
        <v>169</v>
      </c>
      <c r="D125" s="25" t="s">
        <v>173</v>
      </c>
      <c r="F125" s="62">
        <f>F124/0.6</f>
        <v>0</v>
      </c>
      <c r="G125" s="62">
        <f t="shared" ref="G125:AJ125" si="2">G124/0.6</f>
        <v>0</v>
      </c>
      <c r="H125" s="62">
        <f t="shared" si="2"/>
        <v>0</v>
      </c>
      <c r="I125" s="62">
        <f t="shared" si="2"/>
        <v>0</v>
      </c>
      <c r="J125" s="62">
        <f t="shared" si="2"/>
        <v>0</v>
      </c>
      <c r="K125" s="62">
        <f t="shared" si="2"/>
        <v>0</v>
      </c>
      <c r="L125" s="62">
        <f t="shared" si="2"/>
        <v>0</v>
      </c>
      <c r="M125" s="62">
        <f t="shared" si="2"/>
        <v>0</v>
      </c>
      <c r="N125" s="62">
        <f t="shared" si="2"/>
        <v>0</v>
      </c>
      <c r="O125" s="62">
        <f t="shared" si="2"/>
        <v>0</v>
      </c>
      <c r="P125" s="62">
        <f t="shared" si="2"/>
        <v>0</v>
      </c>
      <c r="Q125" s="62">
        <f t="shared" si="2"/>
        <v>0</v>
      </c>
      <c r="R125" s="62">
        <f t="shared" si="2"/>
        <v>0</v>
      </c>
      <c r="S125" s="62">
        <f t="shared" si="2"/>
        <v>0</v>
      </c>
      <c r="T125" s="62">
        <f t="shared" si="2"/>
        <v>0</v>
      </c>
      <c r="U125" s="62">
        <f t="shared" si="2"/>
        <v>0</v>
      </c>
      <c r="V125" s="62">
        <f t="shared" si="2"/>
        <v>0</v>
      </c>
      <c r="W125" s="62">
        <f t="shared" si="2"/>
        <v>0</v>
      </c>
      <c r="X125" s="62">
        <f t="shared" si="2"/>
        <v>0</v>
      </c>
      <c r="Y125" s="62">
        <f t="shared" si="2"/>
        <v>0</v>
      </c>
      <c r="Z125" s="62">
        <f t="shared" si="2"/>
        <v>0</v>
      </c>
      <c r="AA125" s="62">
        <f t="shared" si="2"/>
        <v>0</v>
      </c>
      <c r="AB125" s="62">
        <f t="shared" si="2"/>
        <v>0</v>
      </c>
      <c r="AC125" s="62">
        <f t="shared" si="2"/>
        <v>0</v>
      </c>
      <c r="AD125" s="62">
        <f t="shared" si="2"/>
        <v>0</v>
      </c>
      <c r="AE125" s="62">
        <f t="shared" si="2"/>
        <v>0</v>
      </c>
      <c r="AF125" s="62">
        <f t="shared" si="2"/>
        <v>0</v>
      </c>
      <c r="AG125" s="62">
        <f t="shared" si="2"/>
        <v>0</v>
      </c>
      <c r="AH125" s="62">
        <f t="shared" si="2"/>
        <v>0</v>
      </c>
      <c r="AI125" s="62">
        <f t="shared" si="2"/>
        <v>0</v>
      </c>
      <c r="AJ125" s="62">
        <f t="shared" si="2"/>
        <v>0</v>
      </c>
    </row>
    <row r="126" spans="1:36" outlineLevel="1" x14ac:dyDescent="0.2"/>
    <row r="127" spans="1:36" outlineLevel="1" x14ac:dyDescent="0.2">
      <c r="B127" s="27" t="s">
        <v>481</v>
      </c>
      <c r="D127" s="25" t="s">
        <v>21</v>
      </c>
      <c r="F127" s="62">
        <f>'Aprovechamiento de reciclables'!F150</f>
        <v>0</v>
      </c>
      <c r="G127" s="62">
        <f>'Aprovechamiento de reciclables'!G150</f>
        <v>0</v>
      </c>
      <c r="H127" s="62">
        <f>'Aprovechamiento de reciclables'!H150</f>
        <v>0</v>
      </c>
      <c r="I127" s="62">
        <f>'Aprovechamiento de reciclables'!I150</f>
        <v>0</v>
      </c>
      <c r="J127" s="62">
        <f>'Aprovechamiento de reciclables'!J150</f>
        <v>0</v>
      </c>
      <c r="K127" s="62">
        <f>'Aprovechamiento de reciclables'!K150</f>
        <v>0</v>
      </c>
      <c r="L127" s="62">
        <f>'Aprovechamiento de reciclables'!L150</f>
        <v>0</v>
      </c>
      <c r="M127" s="62">
        <f>'Aprovechamiento de reciclables'!M150</f>
        <v>0</v>
      </c>
      <c r="N127" s="62">
        <f>'Aprovechamiento de reciclables'!N150</f>
        <v>0</v>
      </c>
      <c r="O127" s="62">
        <f>'Aprovechamiento de reciclables'!O150</f>
        <v>0</v>
      </c>
      <c r="P127" s="62">
        <f>'Aprovechamiento de reciclables'!P150</f>
        <v>0</v>
      </c>
      <c r="Q127" s="62">
        <f>'Aprovechamiento de reciclables'!Q150</f>
        <v>0</v>
      </c>
      <c r="R127" s="62">
        <f>'Aprovechamiento de reciclables'!R150</f>
        <v>0</v>
      </c>
      <c r="S127" s="62">
        <f>'Aprovechamiento de reciclables'!S150</f>
        <v>0</v>
      </c>
      <c r="T127" s="62">
        <f>'Aprovechamiento de reciclables'!T150</f>
        <v>0</v>
      </c>
      <c r="U127" s="62">
        <f>'Aprovechamiento de reciclables'!U150</f>
        <v>0</v>
      </c>
      <c r="V127" s="62">
        <f>'Aprovechamiento de reciclables'!V150</f>
        <v>0</v>
      </c>
      <c r="W127" s="62">
        <f>'Aprovechamiento de reciclables'!W150</f>
        <v>0</v>
      </c>
      <c r="X127" s="62">
        <f>'Aprovechamiento de reciclables'!X150</f>
        <v>0</v>
      </c>
      <c r="Y127" s="62">
        <f>'Aprovechamiento de reciclables'!Y150</f>
        <v>0</v>
      </c>
      <c r="Z127" s="62">
        <f>'Aprovechamiento de reciclables'!Z150</f>
        <v>0</v>
      </c>
      <c r="AA127" s="62">
        <f>'Aprovechamiento de reciclables'!AA150</f>
        <v>0</v>
      </c>
      <c r="AB127" s="62">
        <f>'Aprovechamiento de reciclables'!AB150</f>
        <v>0</v>
      </c>
      <c r="AC127" s="62">
        <f>'Aprovechamiento de reciclables'!AC150</f>
        <v>0</v>
      </c>
      <c r="AD127" s="62">
        <f>'Aprovechamiento de reciclables'!AD150</f>
        <v>0</v>
      </c>
      <c r="AE127" s="62">
        <f>'Aprovechamiento de reciclables'!AE150</f>
        <v>0</v>
      </c>
      <c r="AF127" s="62">
        <f>'Aprovechamiento de reciclables'!AF150</f>
        <v>0</v>
      </c>
      <c r="AG127" s="62">
        <f>'Aprovechamiento de reciclables'!AG150</f>
        <v>0</v>
      </c>
      <c r="AH127" s="62">
        <f>'Aprovechamiento de reciclables'!AH150</f>
        <v>0</v>
      </c>
      <c r="AI127" s="62">
        <f>'Aprovechamiento de reciclables'!AI150</f>
        <v>0</v>
      </c>
      <c r="AJ127" s="62">
        <f>'Aprovechamiento de reciclables'!AJ150</f>
        <v>0</v>
      </c>
    </row>
    <row r="128" spans="1:36" outlineLevel="1" x14ac:dyDescent="0.2">
      <c r="B128" s="27" t="str">
        <f>"Margen ("&amp;TEXT(E121,"0%")&amp;")"</f>
        <v>Margen (0%)</v>
      </c>
      <c r="D128" s="25" t="s">
        <v>21</v>
      </c>
      <c r="F128" s="62">
        <f t="shared" ref="F128:AJ128" si="3">F127*$E$121</f>
        <v>0</v>
      </c>
      <c r="G128" s="62">
        <f t="shared" si="3"/>
        <v>0</v>
      </c>
      <c r="H128" s="62">
        <f t="shared" si="3"/>
        <v>0</v>
      </c>
      <c r="I128" s="62">
        <f t="shared" si="3"/>
        <v>0</v>
      </c>
      <c r="J128" s="62">
        <f t="shared" si="3"/>
        <v>0</v>
      </c>
      <c r="K128" s="62">
        <f t="shared" si="3"/>
        <v>0</v>
      </c>
      <c r="L128" s="62">
        <f t="shared" si="3"/>
        <v>0</v>
      </c>
      <c r="M128" s="62">
        <f t="shared" si="3"/>
        <v>0</v>
      </c>
      <c r="N128" s="62">
        <f t="shared" si="3"/>
        <v>0</v>
      </c>
      <c r="O128" s="62">
        <f t="shared" si="3"/>
        <v>0</v>
      </c>
      <c r="P128" s="62">
        <f t="shared" si="3"/>
        <v>0</v>
      </c>
      <c r="Q128" s="62">
        <f t="shared" si="3"/>
        <v>0</v>
      </c>
      <c r="R128" s="62">
        <f t="shared" si="3"/>
        <v>0</v>
      </c>
      <c r="S128" s="62">
        <f t="shared" si="3"/>
        <v>0</v>
      </c>
      <c r="T128" s="62">
        <f t="shared" si="3"/>
        <v>0</v>
      </c>
      <c r="U128" s="62">
        <f t="shared" si="3"/>
        <v>0</v>
      </c>
      <c r="V128" s="62">
        <f t="shared" si="3"/>
        <v>0</v>
      </c>
      <c r="W128" s="62">
        <f t="shared" si="3"/>
        <v>0</v>
      </c>
      <c r="X128" s="62">
        <f t="shared" si="3"/>
        <v>0</v>
      </c>
      <c r="Y128" s="62">
        <f t="shared" si="3"/>
        <v>0</v>
      </c>
      <c r="Z128" s="62">
        <f t="shared" si="3"/>
        <v>0</v>
      </c>
      <c r="AA128" s="62">
        <f t="shared" si="3"/>
        <v>0</v>
      </c>
      <c r="AB128" s="62">
        <f t="shared" si="3"/>
        <v>0</v>
      </c>
      <c r="AC128" s="62">
        <f t="shared" si="3"/>
        <v>0</v>
      </c>
      <c r="AD128" s="62">
        <f t="shared" si="3"/>
        <v>0</v>
      </c>
      <c r="AE128" s="62">
        <f t="shared" si="3"/>
        <v>0</v>
      </c>
      <c r="AF128" s="62">
        <f t="shared" si="3"/>
        <v>0</v>
      </c>
      <c r="AG128" s="62">
        <f t="shared" si="3"/>
        <v>0</v>
      </c>
      <c r="AH128" s="62">
        <f t="shared" si="3"/>
        <v>0</v>
      </c>
      <c r="AI128" s="62">
        <f t="shared" si="3"/>
        <v>0</v>
      </c>
      <c r="AJ128" s="62">
        <f t="shared" si="3"/>
        <v>0</v>
      </c>
    </row>
    <row r="129" spans="2:36" outlineLevel="1" x14ac:dyDescent="0.2">
      <c r="B129" s="27" t="s">
        <v>177</v>
      </c>
      <c r="D129" s="25" t="s">
        <v>21</v>
      </c>
      <c r="F129" s="62">
        <f>'Aprovechamiento de reciclables'!F173</f>
        <v>0</v>
      </c>
      <c r="G129" s="62">
        <f>'Aprovechamiento de reciclables'!G173</f>
        <v>0</v>
      </c>
      <c r="H129" s="62">
        <f>'Aprovechamiento de reciclables'!H173</f>
        <v>0</v>
      </c>
      <c r="I129" s="62">
        <f>'Aprovechamiento de reciclables'!I173</f>
        <v>0</v>
      </c>
      <c r="J129" s="62">
        <f>'Aprovechamiento de reciclables'!J173</f>
        <v>0</v>
      </c>
      <c r="K129" s="62">
        <f>'Aprovechamiento de reciclables'!K173</f>
        <v>0</v>
      </c>
      <c r="L129" s="62">
        <f>'Aprovechamiento de reciclables'!L173</f>
        <v>0</v>
      </c>
      <c r="M129" s="62">
        <f>'Aprovechamiento de reciclables'!M173</f>
        <v>0</v>
      </c>
      <c r="N129" s="62">
        <f>'Aprovechamiento de reciclables'!N173</f>
        <v>0</v>
      </c>
      <c r="O129" s="62">
        <f>'Aprovechamiento de reciclables'!O173</f>
        <v>0</v>
      </c>
      <c r="P129" s="62">
        <f>'Aprovechamiento de reciclables'!P173</f>
        <v>0</v>
      </c>
      <c r="Q129" s="62">
        <f>'Aprovechamiento de reciclables'!Q173</f>
        <v>0</v>
      </c>
      <c r="R129" s="62">
        <f>'Aprovechamiento de reciclables'!R173</f>
        <v>0</v>
      </c>
      <c r="S129" s="62">
        <f>'Aprovechamiento de reciclables'!S173</f>
        <v>0</v>
      </c>
      <c r="T129" s="62">
        <f>'Aprovechamiento de reciclables'!T173</f>
        <v>0</v>
      </c>
      <c r="U129" s="62">
        <f>'Aprovechamiento de reciclables'!U173</f>
        <v>0</v>
      </c>
      <c r="V129" s="62">
        <f>'Aprovechamiento de reciclables'!V173</f>
        <v>0</v>
      </c>
      <c r="W129" s="62">
        <f>'Aprovechamiento de reciclables'!W173</f>
        <v>0</v>
      </c>
      <c r="X129" s="62">
        <f>'Aprovechamiento de reciclables'!X173</f>
        <v>0</v>
      </c>
      <c r="Y129" s="62">
        <f>'Aprovechamiento de reciclables'!Y173</f>
        <v>0</v>
      </c>
      <c r="Z129" s="62">
        <f>'Aprovechamiento de reciclables'!Z173</f>
        <v>0</v>
      </c>
      <c r="AA129" s="62">
        <f>'Aprovechamiento de reciclables'!AA173</f>
        <v>0</v>
      </c>
      <c r="AB129" s="62">
        <f>'Aprovechamiento de reciclables'!AB173</f>
        <v>0</v>
      </c>
      <c r="AC129" s="62">
        <f>'Aprovechamiento de reciclables'!AC173</f>
        <v>0</v>
      </c>
      <c r="AD129" s="62">
        <f>'Aprovechamiento de reciclables'!AD173</f>
        <v>0</v>
      </c>
      <c r="AE129" s="62">
        <f>'Aprovechamiento de reciclables'!AE173</f>
        <v>0</v>
      </c>
      <c r="AF129" s="62">
        <f>'Aprovechamiento de reciclables'!AF173</f>
        <v>0</v>
      </c>
      <c r="AG129" s="62">
        <f>'Aprovechamiento de reciclables'!AG173</f>
        <v>0</v>
      </c>
      <c r="AH129" s="62">
        <f>'Aprovechamiento de reciclables'!AH173</f>
        <v>0</v>
      </c>
      <c r="AI129" s="62">
        <f>'Aprovechamiento de reciclables'!AI173</f>
        <v>0</v>
      </c>
      <c r="AJ129" s="62">
        <f>'Aprovechamiento de reciclables'!AJ173</f>
        <v>0</v>
      </c>
    </row>
    <row r="130" spans="2:36" outlineLevel="1" x14ac:dyDescent="0.2">
      <c r="B130" s="27" t="s">
        <v>176</v>
      </c>
      <c r="D130" s="25" t="s">
        <v>21</v>
      </c>
      <c r="F130" s="62">
        <f>'Aprovechamiento de reciclables'!F174</f>
        <v>0</v>
      </c>
      <c r="G130" s="62">
        <f>'Aprovechamiento de reciclables'!G174</f>
        <v>0</v>
      </c>
      <c r="H130" s="62">
        <f>'Aprovechamiento de reciclables'!H174</f>
        <v>0</v>
      </c>
      <c r="I130" s="62">
        <f>'Aprovechamiento de reciclables'!I174</f>
        <v>0</v>
      </c>
      <c r="J130" s="62">
        <f>'Aprovechamiento de reciclables'!J174</f>
        <v>0</v>
      </c>
      <c r="K130" s="62">
        <f>'Aprovechamiento de reciclables'!K174</f>
        <v>0</v>
      </c>
      <c r="L130" s="62">
        <f>'Aprovechamiento de reciclables'!L174</f>
        <v>0</v>
      </c>
      <c r="M130" s="62">
        <f>'Aprovechamiento de reciclables'!M174</f>
        <v>0</v>
      </c>
      <c r="N130" s="62">
        <f>'Aprovechamiento de reciclables'!N174</f>
        <v>0</v>
      </c>
      <c r="O130" s="62">
        <f>'Aprovechamiento de reciclables'!O174</f>
        <v>0</v>
      </c>
      <c r="P130" s="62">
        <f>'Aprovechamiento de reciclables'!P174</f>
        <v>0</v>
      </c>
      <c r="Q130" s="62">
        <f>'Aprovechamiento de reciclables'!Q174</f>
        <v>0</v>
      </c>
      <c r="R130" s="62">
        <f>'Aprovechamiento de reciclables'!R174</f>
        <v>0</v>
      </c>
      <c r="S130" s="62">
        <f>'Aprovechamiento de reciclables'!S174</f>
        <v>0</v>
      </c>
      <c r="T130" s="62">
        <f>'Aprovechamiento de reciclables'!T174</f>
        <v>0</v>
      </c>
      <c r="U130" s="62">
        <f>'Aprovechamiento de reciclables'!U174</f>
        <v>0</v>
      </c>
      <c r="V130" s="62">
        <f>'Aprovechamiento de reciclables'!V174</f>
        <v>0</v>
      </c>
      <c r="W130" s="62">
        <f>'Aprovechamiento de reciclables'!W174</f>
        <v>0</v>
      </c>
      <c r="X130" s="62">
        <f>'Aprovechamiento de reciclables'!X174</f>
        <v>0</v>
      </c>
      <c r="Y130" s="62">
        <f>'Aprovechamiento de reciclables'!Y174</f>
        <v>0</v>
      </c>
      <c r="Z130" s="62">
        <f>'Aprovechamiento de reciclables'!Z174</f>
        <v>0</v>
      </c>
      <c r="AA130" s="62">
        <f>'Aprovechamiento de reciclables'!AA174</f>
        <v>0</v>
      </c>
      <c r="AB130" s="62">
        <f>'Aprovechamiento de reciclables'!AB174</f>
        <v>0</v>
      </c>
      <c r="AC130" s="62">
        <f>'Aprovechamiento de reciclables'!AC174</f>
        <v>0</v>
      </c>
      <c r="AD130" s="62">
        <f>'Aprovechamiento de reciclables'!AD174</f>
        <v>0</v>
      </c>
      <c r="AE130" s="62">
        <f>'Aprovechamiento de reciclables'!AE174</f>
        <v>0</v>
      </c>
      <c r="AF130" s="62">
        <f>'Aprovechamiento de reciclables'!AF174</f>
        <v>0</v>
      </c>
      <c r="AG130" s="62">
        <f>'Aprovechamiento de reciclables'!AG174</f>
        <v>0</v>
      </c>
      <c r="AH130" s="62">
        <f>'Aprovechamiento de reciclables'!AH174</f>
        <v>0</v>
      </c>
      <c r="AI130" s="62">
        <f>'Aprovechamiento de reciclables'!AI174</f>
        <v>0</v>
      </c>
      <c r="AJ130" s="62">
        <f>'Aprovechamiento de reciclables'!AJ174</f>
        <v>0</v>
      </c>
    </row>
    <row r="131" spans="2:36" outlineLevel="1" x14ac:dyDescent="0.2">
      <c r="B131" s="25" t="s">
        <v>175</v>
      </c>
      <c r="D131" s="25" t="s">
        <v>21</v>
      </c>
      <c r="F131" s="62">
        <f t="shared" ref="F131" si="4">IF(F127-F128-F129-F130&lt;0,0,F127-F128-F129-F130)</f>
        <v>0</v>
      </c>
      <c r="G131" s="62">
        <f t="shared" ref="G131" si="5">IF(G127-G128-G129-G130&lt;0,0,G127-G128-G129-G130)</f>
        <v>0</v>
      </c>
      <c r="H131" s="62">
        <f t="shared" ref="H131" si="6">IF(H127-H128-H129-H130&lt;0,0,H127-H128-H129-H130)</f>
        <v>0</v>
      </c>
      <c r="I131" s="62">
        <f t="shared" ref="I131" si="7">IF(I127-I128-I129-I130&lt;0,0,I127-I128-I129-I130)</f>
        <v>0</v>
      </c>
      <c r="J131" s="62">
        <f t="shared" ref="J131" si="8">IF(J127-J128-J129-J130&lt;0,0,J127-J128-J129-J130)</f>
        <v>0</v>
      </c>
      <c r="K131" s="62">
        <f t="shared" ref="K131" si="9">IF(K127-K128-K129-K130&lt;0,0,K127-K128-K129-K130)</f>
        <v>0</v>
      </c>
      <c r="L131" s="62">
        <f t="shared" ref="L131" si="10">IF(L127-L128-L129-L130&lt;0,0,L127-L128-L129-L130)</f>
        <v>0</v>
      </c>
      <c r="M131" s="62">
        <f t="shared" ref="M131" si="11">IF(M127-M128-M129-M130&lt;0,0,M127-M128-M129-M130)</f>
        <v>0</v>
      </c>
      <c r="N131" s="62">
        <f t="shared" ref="N131" si="12">IF(N127-N128-N129-N130&lt;0,0,N127-N128-N129-N130)</f>
        <v>0</v>
      </c>
      <c r="O131" s="62">
        <f t="shared" ref="O131" si="13">IF(O127-O128-O129-O130&lt;0,0,O127-O128-O129-O130)</f>
        <v>0</v>
      </c>
      <c r="P131" s="62">
        <f t="shared" ref="P131" si="14">IF(P127-P128-P129-P130&lt;0,0,P127-P128-P129-P130)</f>
        <v>0</v>
      </c>
      <c r="Q131" s="62">
        <f t="shared" ref="Q131" si="15">IF(Q127-Q128-Q129-Q130&lt;0,0,Q127-Q128-Q129-Q130)</f>
        <v>0</v>
      </c>
      <c r="R131" s="62">
        <f t="shared" ref="R131" si="16">IF(R127-R128-R129-R130&lt;0,0,R127-R128-R129-R130)</f>
        <v>0</v>
      </c>
      <c r="S131" s="62">
        <f t="shared" ref="S131" si="17">IF(S127-S128-S129-S130&lt;0,0,S127-S128-S129-S130)</f>
        <v>0</v>
      </c>
      <c r="T131" s="62">
        <f t="shared" ref="T131" si="18">IF(T127-T128-T129-T130&lt;0,0,T127-T128-T129-T130)</f>
        <v>0</v>
      </c>
      <c r="U131" s="62">
        <f t="shared" ref="U131" si="19">IF(U127-U128-U129-U130&lt;0,0,U127-U128-U129-U130)</f>
        <v>0</v>
      </c>
      <c r="V131" s="62">
        <f t="shared" ref="V131" si="20">IF(V127-V128-V129-V130&lt;0,0,V127-V128-V129-V130)</f>
        <v>0</v>
      </c>
      <c r="W131" s="62">
        <f t="shared" ref="W131" si="21">IF(W127-W128-W129-W130&lt;0,0,W127-W128-W129-W130)</f>
        <v>0</v>
      </c>
      <c r="X131" s="62">
        <f t="shared" ref="X131" si="22">IF(X127-X128-X129-X130&lt;0,0,X127-X128-X129-X130)</f>
        <v>0</v>
      </c>
      <c r="Y131" s="62">
        <f t="shared" ref="Y131" si="23">IF(Y127-Y128-Y129-Y130&lt;0,0,Y127-Y128-Y129-Y130)</f>
        <v>0</v>
      </c>
      <c r="Z131" s="62">
        <f t="shared" ref="Z131" si="24">IF(Z127-Z128-Z129-Z130&lt;0,0,Z127-Z128-Z129-Z130)</f>
        <v>0</v>
      </c>
      <c r="AA131" s="62">
        <f t="shared" ref="AA131" si="25">IF(AA127-AA128-AA129-AA130&lt;0,0,AA127-AA128-AA129-AA130)</f>
        <v>0</v>
      </c>
      <c r="AB131" s="62">
        <f t="shared" ref="AB131" si="26">IF(AB127-AB128-AB129-AB130&lt;0,0,AB127-AB128-AB129-AB130)</f>
        <v>0</v>
      </c>
      <c r="AC131" s="62">
        <f t="shared" ref="AC131" si="27">IF(AC127-AC128-AC129-AC130&lt;0,0,AC127-AC128-AC129-AC130)</f>
        <v>0</v>
      </c>
      <c r="AD131" s="62">
        <f t="shared" ref="AD131" si="28">IF(AD127-AD128-AD129-AD130&lt;0,0,AD127-AD128-AD129-AD130)</f>
        <v>0</v>
      </c>
      <c r="AE131" s="62">
        <f t="shared" ref="AE131" si="29">IF(AE127-AE128-AE129-AE130&lt;0,0,AE127-AE128-AE129-AE130)</f>
        <v>0</v>
      </c>
      <c r="AF131" s="62">
        <f t="shared" ref="AF131" si="30">IF(AF127-AF128-AF129-AF130&lt;0,0,AF127-AF128-AF129-AF130)</f>
        <v>0</v>
      </c>
      <c r="AG131" s="62">
        <f t="shared" ref="AG131" si="31">IF(AG127-AG128-AG129-AG130&lt;0,0,AG127-AG128-AG129-AG130)</f>
        <v>0</v>
      </c>
      <c r="AH131" s="62">
        <f t="shared" ref="AH131" si="32">IF(AH127-AH128-AH129-AH130&lt;0,0,AH127-AH128-AH129-AH130)</f>
        <v>0</v>
      </c>
      <c r="AI131" s="62">
        <f t="shared" ref="AI131" si="33">IF(AI127-AI128-AI129-AI130&lt;0,0,AI127-AI128-AI129-AI130)</f>
        <v>0</v>
      </c>
      <c r="AJ131" s="62">
        <f t="shared" ref="AJ131" si="34">IF(AJ127-AJ128-AJ129-AJ130&lt;0,0,AJ127-AJ128-AJ129-AJ130)</f>
        <v>0</v>
      </c>
    </row>
    <row r="132" spans="2:36" outlineLevel="1" x14ac:dyDescent="0.2"/>
    <row r="133" spans="2:36" s="26" customFormat="1" outlineLevel="1" x14ac:dyDescent="0.2">
      <c r="B133" s="26" t="s">
        <v>65</v>
      </c>
      <c r="D133" s="26" t="s">
        <v>174</v>
      </c>
      <c r="E133" s="57"/>
      <c r="F133" s="68">
        <f t="shared" ref="F133:AJ133" si="35">IFERROR(F131/F125,0)</f>
        <v>0</v>
      </c>
      <c r="G133" s="68">
        <f t="shared" si="35"/>
        <v>0</v>
      </c>
      <c r="H133" s="68">
        <f t="shared" si="35"/>
        <v>0</v>
      </c>
      <c r="I133" s="68">
        <f t="shared" si="35"/>
        <v>0</v>
      </c>
      <c r="J133" s="68">
        <f t="shared" si="35"/>
        <v>0</v>
      </c>
      <c r="K133" s="68">
        <f t="shared" si="35"/>
        <v>0</v>
      </c>
      <c r="L133" s="68">
        <f t="shared" si="35"/>
        <v>0</v>
      </c>
      <c r="M133" s="68">
        <f t="shared" si="35"/>
        <v>0</v>
      </c>
      <c r="N133" s="68">
        <f t="shared" si="35"/>
        <v>0</v>
      </c>
      <c r="O133" s="68">
        <f t="shared" si="35"/>
        <v>0</v>
      </c>
      <c r="P133" s="68">
        <f t="shared" si="35"/>
        <v>0</v>
      </c>
      <c r="Q133" s="68">
        <f t="shared" si="35"/>
        <v>0</v>
      </c>
      <c r="R133" s="68">
        <f t="shared" si="35"/>
        <v>0</v>
      </c>
      <c r="S133" s="68">
        <f t="shared" si="35"/>
        <v>0</v>
      </c>
      <c r="T133" s="68">
        <f t="shared" si="35"/>
        <v>0</v>
      </c>
      <c r="U133" s="68">
        <f t="shared" si="35"/>
        <v>0</v>
      </c>
      <c r="V133" s="68">
        <f t="shared" si="35"/>
        <v>0</v>
      </c>
      <c r="W133" s="68">
        <f t="shared" si="35"/>
        <v>0</v>
      </c>
      <c r="X133" s="68">
        <f t="shared" si="35"/>
        <v>0</v>
      </c>
      <c r="Y133" s="68">
        <f t="shared" si="35"/>
        <v>0</v>
      </c>
      <c r="Z133" s="68">
        <f t="shared" si="35"/>
        <v>0</v>
      </c>
      <c r="AA133" s="68">
        <f t="shared" si="35"/>
        <v>0</v>
      </c>
      <c r="AB133" s="68">
        <f t="shared" si="35"/>
        <v>0</v>
      </c>
      <c r="AC133" s="68">
        <f t="shared" si="35"/>
        <v>0</v>
      </c>
      <c r="AD133" s="68">
        <f t="shared" si="35"/>
        <v>0</v>
      </c>
      <c r="AE133" s="68">
        <f t="shared" si="35"/>
        <v>0</v>
      </c>
      <c r="AF133" s="68">
        <f t="shared" si="35"/>
        <v>0</v>
      </c>
      <c r="AG133" s="68">
        <f t="shared" si="35"/>
        <v>0</v>
      </c>
      <c r="AH133" s="68">
        <f t="shared" si="35"/>
        <v>0</v>
      </c>
      <c r="AI133" s="68">
        <f t="shared" si="35"/>
        <v>0</v>
      </c>
      <c r="AJ133" s="68">
        <f t="shared" si="35"/>
        <v>0</v>
      </c>
    </row>
    <row r="134" spans="2:36" outlineLevel="1" x14ac:dyDescent="0.2">
      <c r="B134" s="27" t="s">
        <v>20</v>
      </c>
      <c r="D134" s="25" t="s">
        <v>22</v>
      </c>
      <c r="F134" s="62">
        <f>'Aporte de datos'!$E$18</f>
        <v>0</v>
      </c>
      <c r="G134" s="62">
        <f>'Aporte de datos'!$E$18</f>
        <v>0</v>
      </c>
      <c r="H134" s="62">
        <f>'Aporte de datos'!$E$18</f>
        <v>0</v>
      </c>
      <c r="I134" s="62">
        <f>'Aporte de datos'!$E$18</f>
        <v>0</v>
      </c>
      <c r="J134" s="62">
        <f>'Aporte de datos'!$E$18</f>
        <v>0</v>
      </c>
      <c r="K134" s="62">
        <f>'Aporte de datos'!$E$18</f>
        <v>0</v>
      </c>
      <c r="L134" s="62">
        <f>'Aporte de datos'!$E$18</f>
        <v>0</v>
      </c>
      <c r="M134" s="62">
        <f>'Aporte de datos'!$E$18</f>
        <v>0</v>
      </c>
      <c r="N134" s="62">
        <f>'Aporte de datos'!$E$18</f>
        <v>0</v>
      </c>
      <c r="O134" s="62">
        <f>'Aporte de datos'!$E$18</f>
        <v>0</v>
      </c>
      <c r="P134" s="62">
        <f>'Aporte de datos'!$E$18</f>
        <v>0</v>
      </c>
      <c r="Q134" s="62">
        <f>'Aporte de datos'!$E$18</f>
        <v>0</v>
      </c>
      <c r="R134" s="62">
        <f>'Aporte de datos'!$E$18</f>
        <v>0</v>
      </c>
      <c r="S134" s="62">
        <f>'Aporte de datos'!$E$18</f>
        <v>0</v>
      </c>
      <c r="T134" s="62">
        <f>'Aporte de datos'!$E$18</f>
        <v>0</v>
      </c>
      <c r="U134" s="62">
        <f>'Aporte de datos'!$E$18</f>
        <v>0</v>
      </c>
      <c r="V134" s="62">
        <f>'Aporte de datos'!$E$18</f>
        <v>0</v>
      </c>
      <c r="W134" s="62">
        <f>'Aporte de datos'!$E$18</f>
        <v>0</v>
      </c>
      <c r="X134" s="62">
        <f>'Aporte de datos'!$E$18</f>
        <v>0</v>
      </c>
      <c r="Y134" s="62">
        <f>'Aporte de datos'!$E$18</f>
        <v>0</v>
      </c>
      <c r="Z134" s="62">
        <f>'Aporte de datos'!$E$18</f>
        <v>0</v>
      </c>
      <c r="AA134" s="62">
        <f>'Aporte de datos'!$E$18</f>
        <v>0</v>
      </c>
      <c r="AB134" s="62">
        <f>'Aporte de datos'!$E$18</f>
        <v>0</v>
      </c>
      <c r="AC134" s="62">
        <f>'Aporte de datos'!$E$18</f>
        <v>0</v>
      </c>
      <c r="AD134" s="62">
        <f>'Aporte de datos'!$E$18</f>
        <v>0</v>
      </c>
      <c r="AE134" s="62">
        <f>'Aporte de datos'!$E$18</f>
        <v>0</v>
      </c>
      <c r="AF134" s="62">
        <f>'Aporte de datos'!$E$18</f>
        <v>0</v>
      </c>
      <c r="AG134" s="62">
        <f>'Aporte de datos'!$E$18</f>
        <v>0</v>
      </c>
      <c r="AH134" s="62">
        <f>'Aporte de datos'!$E$18</f>
        <v>0</v>
      </c>
      <c r="AI134" s="62">
        <f>'Aporte de datos'!$E$18</f>
        <v>0</v>
      </c>
      <c r="AJ134" s="62">
        <f>'Aporte de datos'!$E$18</f>
        <v>0</v>
      </c>
    </row>
    <row r="135" spans="2:36" outlineLevel="1" x14ac:dyDescent="0.2">
      <c r="B135" s="27" t="s">
        <v>548</v>
      </c>
      <c r="D135" s="25" t="s">
        <v>174</v>
      </c>
      <c r="F135" s="62">
        <f>IFERROR(F134*F125,0)</f>
        <v>0</v>
      </c>
      <c r="G135" s="62">
        <f t="shared" ref="G135:AJ135" si="36">IFERROR(G134*G125,0)</f>
        <v>0</v>
      </c>
      <c r="H135" s="62">
        <f t="shared" si="36"/>
        <v>0</v>
      </c>
      <c r="I135" s="62">
        <f t="shared" si="36"/>
        <v>0</v>
      </c>
      <c r="J135" s="62">
        <f t="shared" si="36"/>
        <v>0</v>
      </c>
      <c r="K135" s="62">
        <f t="shared" si="36"/>
        <v>0</v>
      </c>
      <c r="L135" s="62">
        <f t="shared" si="36"/>
        <v>0</v>
      </c>
      <c r="M135" s="62">
        <f t="shared" si="36"/>
        <v>0</v>
      </c>
      <c r="N135" s="62">
        <f t="shared" si="36"/>
        <v>0</v>
      </c>
      <c r="O135" s="62">
        <f t="shared" si="36"/>
        <v>0</v>
      </c>
      <c r="P135" s="62">
        <f t="shared" si="36"/>
        <v>0</v>
      </c>
      <c r="Q135" s="62">
        <f t="shared" si="36"/>
        <v>0</v>
      </c>
      <c r="R135" s="62">
        <f t="shared" si="36"/>
        <v>0</v>
      </c>
      <c r="S135" s="62">
        <f t="shared" si="36"/>
        <v>0</v>
      </c>
      <c r="T135" s="62">
        <f t="shared" si="36"/>
        <v>0</v>
      </c>
      <c r="U135" s="62">
        <f t="shared" si="36"/>
        <v>0</v>
      </c>
      <c r="V135" s="62">
        <f t="shared" si="36"/>
        <v>0</v>
      </c>
      <c r="W135" s="62">
        <f t="shared" si="36"/>
        <v>0</v>
      </c>
      <c r="X135" s="62">
        <f t="shared" si="36"/>
        <v>0</v>
      </c>
      <c r="Y135" s="62">
        <f t="shared" si="36"/>
        <v>0</v>
      </c>
      <c r="Z135" s="62">
        <f t="shared" si="36"/>
        <v>0</v>
      </c>
      <c r="AA135" s="62">
        <f t="shared" si="36"/>
        <v>0</v>
      </c>
      <c r="AB135" s="62">
        <f t="shared" si="36"/>
        <v>0</v>
      </c>
      <c r="AC135" s="62">
        <f t="shared" si="36"/>
        <v>0</v>
      </c>
      <c r="AD135" s="62">
        <f t="shared" si="36"/>
        <v>0</v>
      </c>
      <c r="AE135" s="62">
        <f t="shared" si="36"/>
        <v>0</v>
      </c>
      <c r="AF135" s="62">
        <f t="shared" si="36"/>
        <v>0</v>
      </c>
      <c r="AG135" s="62">
        <f t="shared" si="36"/>
        <v>0</v>
      </c>
      <c r="AH135" s="62">
        <f t="shared" si="36"/>
        <v>0</v>
      </c>
      <c r="AI135" s="62">
        <f t="shared" si="36"/>
        <v>0</v>
      </c>
      <c r="AJ135" s="62">
        <f t="shared" si="36"/>
        <v>0</v>
      </c>
    </row>
    <row r="136" spans="2:36" outlineLevel="1" x14ac:dyDescent="0.2">
      <c r="B136" s="27" t="s">
        <v>549</v>
      </c>
      <c r="F136" s="62">
        <f>F127-SUM(F129:F130,F135)</f>
        <v>0</v>
      </c>
      <c r="G136" s="62">
        <f t="shared" ref="G136:AJ136" si="37">G127-SUM(G129:G130,G135)</f>
        <v>0</v>
      </c>
      <c r="H136" s="62">
        <f t="shared" si="37"/>
        <v>0</v>
      </c>
      <c r="I136" s="62">
        <f t="shared" si="37"/>
        <v>0</v>
      </c>
      <c r="J136" s="62">
        <f t="shared" si="37"/>
        <v>0</v>
      </c>
      <c r="K136" s="62">
        <f t="shared" si="37"/>
        <v>0</v>
      </c>
      <c r="L136" s="62">
        <f t="shared" si="37"/>
        <v>0</v>
      </c>
      <c r="M136" s="62">
        <f t="shared" si="37"/>
        <v>0</v>
      </c>
      <c r="N136" s="62">
        <f t="shared" si="37"/>
        <v>0</v>
      </c>
      <c r="O136" s="62">
        <f t="shared" si="37"/>
        <v>0</v>
      </c>
      <c r="P136" s="62">
        <f t="shared" si="37"/>
        <v>0</v>
      </c>
      <c r="Q136" s="62">
        <f t="shared" si="37"/>
        <v>0</v>
      </c>
      <c r="R136" s="62">
        <f t="shared" si="37"/>
        <v>0</v>
      </c>
      <c r="S136" s="62">
        <f t="shared" si="37"/>
        <v>0</v>
      </c>
      <c r="T136" s="62">
        <f t="shared" si="37"/>
        <v>0</v>
      </c>
      <c r="U136" s="62">
        <f t="shared" si="37"/>
        <v>0</v>
      </c>
      <c r="V136" s="62">
        <f t="shared" si="37"/>
        <v>0</v>
      </c>
      <c r="W136" s="62">
        <f t="shared" si="37"/>
        <v>0</v>
      </c>
      <c r="X136" s="62">
        <f t="shared" si="37"/>
        <v>0</v>
      </c>
      <c r="Y136" s="62">
        <f t="shared" si="37"/>
        <v>0</v>
      </c>
      <c r="Z136" s="62">
        <f t="shared" si="37"/>
        <v>0</v>
      </c>
      <c r="AA136" s="62">
        <f t="shared" si="37"/>
        <v>0</v>
      </c>
      <c r="AB136" s="62">
        <f t="shared" si="37"/>
        <v>0</v>
      </c>
      <c r="AC136" s="62">
        <f t="shared" si="37"/>
        <v>0</v>
      </c>
      <c r="AD136" s="62">
        <f t="shared" si="37"/>
        <v>0</v>
      </c>
      <c r="AE136" s="62">
        <f t="shared" si="37"/>
        <v>0</v>
      </c>
      <c r="AF136" s="62">
        <f t="shared" si="37"/>
        <v>0</v>
      </c>
      <c r="AG136" s="62">
        <f t="shared" si="37"/>
        <v>0</v>
      </c>
      <c r="AH136" s="62">
        <f t="shared" si="37"/>
        <v>0</v>
      </c>
      <c r="AI136" s="62">
        <f t="shared" si="37"/>
        <v>0</v>
      </c>
      <c r="AJ136" s="62">
        <f t="shared" si="37"/>
        <v>0</v>
      </c>
    </row>
    <row r="137" spans="2:36" outlineLevel="1" x14ac:dyDescent="0.2">
      <c r="B137" s="38" t="s">
        <v>66</v>
      </c>
      <c r="E137" s="41">
        <f>IFERROR(SUM($F$136:$AJ$136)/SUM($F$127:$AJ$127),0)</f>
        <v>0</v>
      </c>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row>
    <row r="138" spans="2:36" outlineLevel="1" x14ac:dyDescent="0.2"/>
    <row r="139" spans="2:36" outlineLevel="1" x14ac:dyDescent="0.2"/>
    <row r="140" spans="2:36" outlineLevel="1" x14ac:dyDescent="0.2"/>
    <row r="141" spans="2:36" outlineLevel="1" x14ac:dyDescent="0.2"/>
    <row r="142" spans="2:36" outlineLevel="1" x14ac:dyDescent="0.2"/>
    <row r="143" spans="2:36" outlineLevel="1" x14ac:dyDescent="0.2"/>
    <row r="144" spans="2:36" outlineLevel="1" x14ac:dyDescent="0.2"/>
    <row r="145" outlineLevel="1" x14ac:dyDescent="0.2"/>
    <row r="146" outlineLevel="1" x14ac:dyDescent="0.2"/>
    <row r="147" outlineLevel="1" x14ac:dyDescent="0.2"/>
    <row r="148" outlineLevel="1" x14ac:dyDescent="0.2"/>
    <row r="149" outlineLevel="1" x14ac:dyDescent="0.2"/>
    <row r="150" outlineLevel="1" x14ac:dyDescent="0.2"/>
    <row r="151" outlineLevel="1" x14ac:dyDescent="0.2"/>
    <row r="152" outlineLevel="1" x14ac:dyDescent="0.2"/>
    <row r="153" outlineLevel="1" x14ac:dyDescent="0.2"/>
    <row r="154" outlineLevel="1" x14ac:dyDescent="0.2"/>
    <row r="155" outlineLevel="1" x14ac:dyDescent="0.2"/>
    <row r="156" outlineLevel="1" x14ac:dyDescent="0.2"/>
    <row r="157" outlineLevel="1" x14ac:dyDescent="0.2"/>
    <row r="158" outlineLevel="1" x14ac:dyDescent="0.2"/>
    <row r="159" outlineLevel="1" x14ac:dyDescent="0.2"/>
    <row r="160" outlineLevel="1" x14ac:dyDescent="0.2"/>
    <row r="161" spans="2:36" outlineLevel="1" x14ac:dyDescent="0.2">
      <c r="B161" s="26" t="s">
        <v>182</v>
      </c>
    </row>
    <row r="162" spans="2:36" outlineLevel="1" x14ac:dyDescent="0.2">
      <c r="B162" s="27" t="s">
        <v>183</v>
      </c>
      <c r="F162" s="78" t="b">
        <f>IF(F$4&lt;'Aprovechamiento de reciclables'!$E$12,FALSE,IF('Aprovechamiento de reciclables'!F142&lt;'Aprovechamiento de reciclables'!$E$34,TRUE,FALSE))</f>
        <v>0</v>
      </c>
      <c r="G162" s="78" t="b">
        <f>IF(G$4&lt;'Aprovechamiento de reciclables'!$E$12,FALSE,IF('Aprovechamiento de reciclables'!G142&lt;'Aprovechamiento de reciclables'!$E$34,TRUE,FALSE))</f>
        <v>0</v>
      </c>
      <c r="H162" s="78" t="b">
        <f>IF(H$4&lt;'Aprovechamiento de reciclables'!$E$12,FALSE,IF('Aprovechamiento de reciclables'!H142&lt;'Aprovechamiento de reciclables'!$E$34,TRUE,FALSE))</f>
        <v>0</v>
      </c>
      <c r="I162" s="78" t="b">
        <f>IF(I$4&lt;'Aprovechamiento de reciclables'!$E$12,FALSE,IF('Aprovechamiento de reciclables'!I142&lt;'Aprovechamiento de reciclables'!$E$34,TRUE,FALSE))</f>
        <v>0</v>
      </c>
      <c r="J162" s="78" t="b">
        <f>IF(J$4&lt;'Aprovechamiento de reciclables'!$E$12,FALSE,IF('Aprovechamiento de reciclables'!J142&lt;'Aprovechamiento de reciclables'!$E$34,TRUE,FALSE))</f>
        <v>0</v>
      </c>
      <c r="K162" s="78" t="b">
        <f>IF(K$4&lt;'Aprovechamiento de reciclables'!$E$12,FALSE,IF('Aprovechamiento de reciclables'!K142&lt;'Aprovechamiento de reciclables'!$E$34,TRUE,FALSE))</f>
        <v>0</v>
      </c>
      <c r="L162" s="78" t="b">
        <f>IF(L$4&lt;'Aprovechamiento de reciclables'!$E$12,FALSE,IF('Aprovechamiento de reciclables'!L142&lt;'Aprovechamiento de reciclables'!$E$34,TRUE,FALSE))</f>
        <v>0</v>
      </c>
      <c r="M162" s="78" t="b">
        <f>IF(M$4&lt;'Aprovechamiento de reciclables'!$E$12,FALSE,IF('Aprovechamiento de reciclables'!M142&lt;'Aprovechamiento de reciclables'!$E$34,TRUE,FALSE))</f>
        <v>0</v>
      </c>
      <c r="N162" s="78" t="b">
        <f>IF(N$4&lt;'Aprovechamiento de reciclables'!$E$12,FALSE,IF('Aprovechamiento de reciclables'!N142&lt;'Aprovechamiento de reciclables'!$E$34,TRUE,FALSE))</f>
        <v>0</v>
      </c>
      <c r="O162" s="78" t="b">
        <f>IF(O$4&lt;'Aprovechamiento de reciclables'!$E$12,FALSE,IF('Aprovechamiento de reciclables'!O142&lt;'Aprovechamiento de reciclables'!$E$34,TRUE,FALSE))</f>
        <v>0</v>
      </c>
      <c r="P162" s="78" t="b">
        <f>IF(P$4&lt;'Aprovechamiento de reciclables'!$E$12,FALSE,IF('Aprovechamiento de reciclables'!P142&lt;'Aprovechamiento de reciclables'!$E$34,TRUE,FALSE))</f>
        <v>0</v>
      </c>
      <c r="Q162" s="78" t="b">
        <f>IF(Q$4&lt;'Aprovechamiento de reciclables'!$E$12,FALSE,IF('Aprovechamiento de reciclables'!Q142&lt;'Aprovechamiento de reciclables'!$E$34,TRUE,FALSE))</f>
        <v>0</v>
      </c>
      <c r="R162" s="78" t="b">
        <f>IF(R$4&lt;'Aprovechamiento de reciclables'!$E$12,FALSE,IF('Aprovechamiento de reciclables'!R142&lt;'Aprovechamiento de reciclables'!$E$34,TRUE,FALSE))</f>
        <v>0</v>
      </c>
      <c r="S162" s="78" t="b">
        <f>IF(S$4&lt;'Aprovechamiento de reciclables'!$E$12,FALSE,IF('Aprovechamiento de reciclables'!S142&lt;'Aprovechamiento de reciclables'!$E$34,TRUE,FALSE))</f>
        <v>0</v>
      </c>
      <c r="T162" s="78" t="b">
        <f>IF(T$4&lt;'Aprovechamiento de reciclables'!$E$12,FALSE,IF('Aprovechamiento de reciclables'!T142&lt;'Aprovechamiento de reciclables'!$E$34,TRUE,FALSE))</f>
        <v>0</v>
      </c>
      <c r="U162" s="78" t="b">
        <f>IF(U$4&lt;'Aprovechamiento de reciclables'!$E$12,FALSE,IF('Aprovechamiento de reciclables'!U142&lt;'Aprovechamiento de reciclables'!$E$34,TRUE,FALSE))</f>
        <v>0</v>
      </c>
      <c r="V162" s="78" t="b">
        <f>IF(V$4&lt;'Aprovechamiento de reciclables'!$E$12,FALSE,IF('Aprovechamiento de reciclables'!V142&lt;'Aprovechamiento de reciclables'!$E$34,TRUE,FALSE))</f>
        <v>0</v>
      </c>
      <c r="W162" s="78" t="b">
        <f>IF(W$4&lt;'Aprovechamiento de reciclables'!$E$12,FALSE,IF('Aprovechamiento de reciclables'!W142&lt;'Aprovechamiento de reciclables'!$E$34,TRUE,FALSE))</f>
        <v>0</v>
      </c>
      <c r="X162" s="78" t="b">
        <f>IF(X$4&lt;'Aprovechamiento de reciclables'!$E$12,FALSE,IF('Aprovechamiento de reciclables'!X142&lt;'Aprovechamiento de reciclables'!$E$34,TRUE,FALSE))</f>
        <v>0</v>
      </c>
      <c r="Y162" s="78" t="b">
        <f>IF(Y$4&lt;'Aprovechamiento de reciclables'!$E$12,FALSE,IF('Aprovechamiento de reciclables'!Y142&lt;'Aprovechamiento de reciclables'!$E$34,TRUE,FALSE))</f>
        <v>0</v>
      </c>
      <c r="Z162" s="78" t="b">
        <f>IF(Z$4&lt;'Aprovechamiento de reciclables'!$E$12,FALSE,IF('Aprovechamiento de reciclables'!Z142&lt;'Aprovechamiento de reciclables'!$E$34,TRUE,FALSE))</f>
        <v>0</v>
      </c>
      <c r="AA162" s="78" t="b">
        <f>IF(AA$4&lt;'Aprovechamiento de reciclables'!$E$12,FALSE,IF('Aprovechamiento de reciclables'!AA142&lt;'Aprovechamiento de reciclables'!$E$34,TRUE,FALSE))</f>
        <v>0</v>
      </c>
      <c r="AB162" s="78" t="b">
        <f>IF(AB$4&lt;'Aprovechamiento de reciclables'!$E$12,FALSE,IF('Aprovechamiento de reciclables'!AB142&lt;'Aprovechamiento de reciclables'!$E$34,TRUE,FALSE))</f>
        <v>0</v>
      </c>
      <c r="AC162" s="78" t="b">
        <f>IF(AC$4&lt;'Aprovechamiento de reciclables'!$E$12,FALSE,IF('Aprovechamiento de reciclables'!AC142&lt;'Aprovechamiento de reciclables'!$E$34,TRUE,FALSE))</f>
        <v>0</v>
      </c>
      <c r="AD162" s="78" t="b">
        <f>IF(AD$4&lt;'Aprovechamiento de reciclables'!$E$12,FALSE,IF('Aprovechamiento de reciclables'!AD142&lt;'Aprovechamiento de reciclables'!$E$34,TRUE,FALSE))</f>
        <v>0</v>
      </c>
      <c r="AE162" s="78" t="b">
        <f>IF(AE$4&lt;'Aprovechamiento de reciclables'!$E$12,FALSE,IF('Aprovechamiento de reciclables'!AE142&lt;'Aprovechamiento de reciclables'!$E$34,TRUE,FALSE))</f>
        <v>0</v>
      </c>
      <c r="AF162" s="78" t="b">
        <f>IF(AF$4&lt;'Aprovechamiento de reciclables'!$E$12,FALSE,IF('Aprovechamiento de reciclables'!AF142&lt;'Aprovechamiento de reciclables'!$E$34,TRUE,FALSE))</f>
        <v>0</v>
      </c>
      <c r="AG162" s="78" t="b">
        <f>IF(AG$4&lt;'Aprovechamiento de reciclables'!$E$12,FALSE,IF('Aprovechamiento de reciclables'!AG142&lt;'Aprovechamiento de reciclables'!$E$34,TRUE,FALSE))</f>
        <v>0</v>
      </c>
      <c r="AH162" s="78" t="b">
        <f>IF(AH$4&lt;'Aprovechamiento de reciclables'!$E$12,FALSE,IF('Aprovechamiento de reciclables'!AH142&lt;'Aprovechamiento de reciclables'!$E$34,TRUE,FALSE))</f>
        <v>0</v>
      </c>
      <c r="AI162" s="78" t="b">
        <f>IF(AI$4&lt;'Aprovechamiento de reciclables'!$E$12,FALSE,IF('Aprovechamiento de reciclables'!AI142&lt;'Aprovechamiento de reciclables'!$E$34,TRUE,FALSE))</f>
        <v>0</v>
      </c>
      <c r="AJ162" s="78" t="b">
        <f>IF(AJ$4&lt;'Aprovechamiento de reciclables'!$E$12,FALSE,IF('Aprovechamiento de reciclables'!AJ142&lt;'Aprovechamiento de reciclables'!$E$34,TRUE,FALSE))</f>
        <v>0</v>
      </c>
    </row>
    <row r="163" spans="2:36" outlineLevel="1" x14ac:dyDescent="0.2">
      <c r="B163" s="27" t="s">
        <v>184</v>
      </c>
      <c r="F163" s="78" t="b">
        <f>IF(F$4&lt;'Aprovechamiento de reciclables'!$E$12,FALSE,IF('Aprovechamiento de reciclables'!F142='Aprovechamiento de reciclables'!$E$34,TRUE,FALSE))</f>
        <v>1</v>
      </c>
      <c r="G163" s="78" t="b">
        <f>IF(G$4&lt;'Aprovechamiento de reciclables'!$E$12,FALSE,IF('Aprovechamiento de reciclables'!G142='Aprovechamiento de reciclables'!$E$34,TRUE,FALSE))</f>
        <v>1</v>
      </c>
      <c r="H163" s="78" t="b">
        <f>IF(H$4&lt;'Aprovechamiento de reciclables'!$E$12,FALSE,IF('Aprovechamiento de reciclables'!H142='Aprovechamiento de reciclables'!$E$34,TRUE,FALSE))</f>
        <v>1</v>
      </c>
      <c r="I163" s="78" t="b">
        <f>IF(I$4&lt;'Aprovechamiento de reciclables'!$E$12,FALSE,IF('Aprovechamiento de reciclables'!I142='Aprovechamiento de reciclables'!$E$34,TRUE,FALSE))</f>
        <v>1</v>
      </c>
      <c r="J163" s="78" t="b">
        <f>IF(J$4&lt;'Aprovechamiento de reciclables'!$E$12,FALSE,IF('Aprovechamiento de reciclables'!J142='Aprovechamiento de reciclables'!$E$34,TRUE,FALSE))</f>
        <v>1</v>
      </c>
      <c r="K163" s="78" t="b">
        <f>IF(K$4&lt;'Aprovechamiento de reciclables'!$E$12,FALSE,IF('Aprovechamiento de reciclables'!K142='Aprovechamiento de reciclables'!$E$34,TRUE,FALSE))</f>
        <v>1</v>
      </c>
      <c r="L163" s="78" t="b">
        <f>IF(L$4&lt;'Aprovechamiento de reciclables'!$E$12,FALSE,IF('Aprovechamiento de reciclables'!L142='Aprovechamiento de reciclables'!$E$34,TRUE,FALSE))</f>
        <v>1</v>
      </c>
      <c r="M163" s="78" t="b">
        <f>IF(M$4&lt;'Aprovechamiento de reciclables'!$E$12,FALSE,IF('Aprovechamiento de reciclables'!M142='Aprovechamiento de reciclables'!$E$34,TRUE,FALSE))</f>
        <v>1</v>
      </c>
      <c r="N163" s="78" t="b">
        <f>IF(N$4&lt;'Aprovechamiento de reciclables'!$E$12,FALSE,IF('Aprovechamiento de reciclables'!N142='Aprovechamiento de reciclables'!$E$34,TRUE,FALSE))</f>
        <v>1</v>
      </c>
      <c r="O163" s="78" t="b">
        <f>IF(O$4&lt;'Aprovechamiento de reciclables'!$E$12,FALSE,IF('Aprovechamiento de reciclables'!O142='Aprovechamiento de reciclables'!$E$34,TRUE,FALSE))</f>
        <v>1</v>
      </c>
      <c r="P163" s="78" t="b">
        <f>IF(P$4&lt;'Aprovechamiento de reciclables'!$E$12,FALSE,IF('Aprovechamiento de reciclables'!P142='Aprovechamiento de reciclables'!$E$34,TRUE,FALSE))</f>
        <v>1</v>
      </c>
      <c r="Q163" s="78" t="b">
        <f>IF(Q$4&lt;'Aprovechamiento de reciclables'!$E$12,FALSE,IF('Aprovechamiento de reciclables'!Q142='Aprovechamiento de reciclables'!$E$34,TRUE,FALSE))</f>
        <v>1</v>
      </c>
      <c r="R163" s="78" t="b">
        <f>IF(R$4&lt;'Aprovechamiento de reciclables'!$E$12,FALSE,IF('Aprovechamiento de reciclables'!R142='Aprovechamiento de reciclables'!$E$34,TRUE,FALSE))</f>
        <v>1</v>
      </c>
      <c r="S163" s="78" t="b">
        <f>IF(S$4&lt;'Aprovechamiento de reciclables'!$E$12,FALSE,IF('Aprovechamiento de reciclables'!S142='Aprovechamiento de reciclables'!$E$34,TRUE,FALSE))</f>
        <v>1</v>
      </c>
      <c r="T163" s="78" t="b">
        <f>IF(T$4&lt;'Aprovechamiento de reciclables'!$E$12,FALSE,IF('Aprovechamiento de reciclables'!T142='Aprovechamiento de reciclables'!$E$34,TRUE,FALSE))</f>
        <v>1</v>
      </c>
      <c r="U163" s="78" t="b">
        <f>IF(U$4&lt;'Aprovechamiento de reciclables'!$E$12,FALSE,IF('Aprovechamiento de reciclables'!U142='Aprovechamiento de reciclables'!$E$34,TRUE,FALSE))</f>
        <v>1</v>
      </c>
      <c r="V163" s="78" t="b">
        <f>IF(V$4&lt;'Aprovechamiento de reciclables'!$E$12,FALSE,IF('Aprovechamiento de reciclables'!V142='Aprovechamiento de reciclables'!$E$34,TRUE,FALSE))</f>
        <v>1</v>
      </c>
      <c r="W163" s="78" t="b">
        <f>IF(W$4&lt;'Aprovechamiento de reciclables'!$E$12,FALSE,IF('Aprovechamiento de reciclables'!W142='Aprovechamiento de reciclables'!$E$34,TRUE,FALSE))</f>
        <v>1</v>
      </c>
      <c r="X163" s="78" t="b">
        <f>IF(X$4&lt;'Aprovechamiento de reciclables'!$E$12,FALSE,IF('Aprovechamiento de reciclables'!X142='Aprovechamiento de reciclables'!$E$34,TRUE,FALSE))</f>
        <v>1</v>
      </c>
      <c r="Y163" s="78" t="b">
        <f>IF(Y$4&lt;'Aprovechamiento de reciclables'!$E$12,FALSE,IF('Aprovechamiento de reciclables'!Y142='Aprovechamiento de reciclables'!$E$34,TRUE,FALSE))</f>
        <v>1</v>
      </c>
      <c r="Z163" s="78" t="b">
        <f>IF(Z$4&lt;'Aprovechamiento de reciclables'!$E$12,FALSE,IF('Aprovechamiento de reciclables'!Z142='Aprovechamiento de reciclables'!$E$34,TRUE,FALSE))</f>
        <v>1</v>
      </c>
      <c r="AA163" s="78" t="b">
        <f>IF(AA$4&lt;'Aprovechamiento de reciclables'!$E$12,FALSE,IF('Aprovechamiento de reciclables'!AA142='Aprovechamiento de reciclables'!$E$34,TRUE,FALSE))</f>
        <v>1</v>
      </c>
      <c r="AB163" s="78" t="b">
        <f>IF(AB$4&lt;'Aprovechamiento de reciclables'!$E$12,FALSE,IF('Aprovechamiento de reciclables'!AB142='Aprovechamiento de reciclables'!$E$34,TRUE,FALSE))</f>
        <v>1</v>
      </c>
      <c r="AC163" s="78" t="b">
        <f>IF(AC$4&lt;'Aprovechamiento de reciclables'!$E$12,FALSE,IF('Aprovechamiento de reciclables'!AC142='Aprovechamiento de reciclables'!$E$34,TRUE,FALSE))</f>
        <v>1</v>
      </c>
      <c r="AD163" s="78" t="b">
        <f>IF(AD$4&lt;'Aprovechamiento de reciclables'!$E$12,FALSE,IF('Aprovechamiento de reciclables'!AD142='Aprovechamiento de reciclables'!$E$34,TRUE,FALSE))</f>
        <v>1</v>
      </c>
      <c r="AE163" s="78" t="b">
        <f>IF(AE$4&lt;'Aprovechamiento de reciclables'!$E$12,FALSE,IF('Aprovechamiento de reciclables'!AE142='Aprovechamiento de reciclables'!$E$34,TRUE,FALSE))</f>
        <v>1</v>
      </c>
      <c r="AF163" s="78" t="b">
        <f>IF(AF$4&lt;'Aprovechamiento de reciclables'!$E$12,FALSE,IF('Aprovechamiento de reciclables'!AF142='Aprovechamiento de reciclables'!$E$34,TRUE,FALSE))</f>
        <v>1</v>
      </c>
      <c r="AG163" s="78" t="b">
        <f>IF(AG$4&lt;'Aprovechamiento de reciclables'!$E$12,FALSE,IF('Aprovechamiento de reciclables'!AG142='Aprovechamiento de reciclables'!$E$34,TRUE,FALSE))</f>
        <v>1</v>
      </c>
      <c r="AH163" s="78" t="b">
        <f>IF(AH$4&lt;'Aprovechamiento de reciclables'!$E$12,FALSE,IF('Aprovechamiento de reciclables'!AH142='Aprovechamiento de reciclables'!$E$34,TRUE,FALSE))</f>
        <v>1</v>
      </c>
      <c r="AI163" s="78" t="b">
        <f>IF(AI$4&lt;'Aprovechamiento de reciclables'!$E$12,FALSE,IF('Aprovechamiento de reciclables'!AI142='Aprovechamiento de reciclables'!$E$34,TRUE,FALSE))</f>
        <v>1</v>
      </c>
      <c r="AJ163" s="78" t="b">
        <f>IF(AJ$4&lt;'Aprovechamiento de reciclables'!$E$12,FALSE,IF('Aprovechamiento de reciclables'!AJ142='Aprovechamiento de reciclables'!$E$34,TRUE,FALSE))</f>
        <v>1</v>
      </c>
    </row>
    <row r="164" spans="2:36" outlineLevel="1" x14ac:dyDescent="0.2"/>
    <row r="165" spans="2:36" outlineLevel="1" x14ac:dyDescent="0.2">
      <c r="B165" s="27" t="s">
        <v>185</v>
      </c>
    </row>
    <row r="166" spans="2:36" outlineLevel="1" x14ac:dyDescent="0.2">
      <c r="B166" s="96" t="s">
        <v>186</v>
      </c>
      <c r="C166" s="81"/>
      <c r="D166" s="81" t="s">
        <v>94</v>
      </c>
      <c r="E166" s="97">
        <f>SUM('Aprovechamiento de reciclables'!$F$73:$AJ$76)</f>
        <v>0</v>
      </c>
    </row>
    <row r="167" spans="2:36" outlineLevel="1" x14ac:dyDescent="0.2">
      <c r="B167" s="96" t="s">
        <v>187</v>
      </c>
      <c r="C167" s="81"/>
      <c r="D167" s="81" t="s">
        <v>94</v>
      </c>
      <c r="E167" s="98">
        <f>SUM('Aprovechamiento de reciclables'!$F$79:$AJ$82)</f>
        <v>0</v>
      </c>
    </row>
    <row r="168" spans="2:36" outlineLevel="1" x14ac:dyDescent="0.2">
      <c r="B168" s="96" t="s">
        <v>188</v>
      </c>
      <c r="C168" s="81"/>
      <c r="D168" s="81" t="s">
        <v>94</v>
      </c>
      <c r="E168" s="98">
        <f>SUM('Aprovechamiento de reciclables'!$F$85:$AJ$88)</f>
        <v>0</v>
      </c>
    </row>
    <row r="169" spans="2:36" outlineLevel="1" x14ac:dyDescent="0.2">
      <c r="B169" s="96" t="s">
        <v>189</v>
      </c>
      <c r="C169" s="81"/>
      <c r="D169" s="81" t="s">
        <v>94</v>
      </c>
      <c r="E169" s="98">
        <f>SUM('Aprovechamiento de reciclables'!$F$91:$AJ$94)</f>
        <v>0</v>
      </c>
    </row>
    <row r="170" spans="2:36" outlineLevel="1" x14ac:dyDescent="0.2">
      <c r="B170" s="38" t="s">
        <v>190</v>
      </c>
      <c r="E170" s="66">
        <f>IFERROR(SUM(E166:E169)/SUM('Flujo de residuos'!$F$52:$AJ$52,'Flujo de residuos'!$F$53:$AJ$53,'Flujo de residuos'!$F$55:$AJ$55,'Flujo de residuos'!$F$56:$AJ$56),0)</f>
        <v>0</v>
      </c>
    </row>
    <row r="171" spans="2:36" outlineLevel="1" x14ac:dyDescent="0.2">
      <c r="B171" s="38" t="s">
        <v>191</v>
      </c>
      <c r="D171" s="25" t="s">
        <v>24</v>
      </c>
      <c r="F171" s="62">
        <f>IF(F162,'Aprovechamiento de reciclables'!$E$34-'Aprovechamiento de reciclables'!F142,0)</f>
        <v>0</v>
      </c>
      <c r="G171" s="62">
        <f>IF(G162,'Aprovechamiento de reciclables'!$E$34-'Aprovechamiento de reciclables'!G142,0)</f>
        <v>0</v>
      </c>
      <c r="H171" s="62">
        <f>IF(H162,'Aprovechamiento de reciclables'!$E$34-'Aprovechamiento de reciclables'!H142,0)</f>
        <v>0</v>
      </c>
      <c r="I171" s="62">
        <f>IF(I162,'Aprovechamiento de reciclables'!$E$34-'Aprovechamiento de reciclables'!I142,0)</f>
        <v>0</v>
      </c>
      <c r="J171" s="62">
        <f>IF(J162,'Aprovechamiento de reciclables'!$E$34-'Aprovechamiento de reciclables'!J142,0)</f>
        <v>0</v>
      </c>
      <c r="K171" s="62">
        <f>IF(K162,'Aprovechamiento de reciclables'!$E$34-'Aprovechamiento de reciclables'!K142,0)</f>
        <v>0</v>
      </c>
      <c r="L171" s="62">
        <f>IF(L162,'Aprovechamiento de reciclables'!$E$34-'Aprovechamiento de reciclables'!L142,0)</f>
        <v>0</v>
      </c>
      <c r="M171" s="62">
        <f>IF(M162,'Aprovechamiento de reciclables'!$E$34-'Aprovechamiento de reciclables'!M142,0)</f>
        <v>0</v>
      </c>
      <c r="N171" s="62">
        <f>IF(N162,'Aprovechamiento de reciclables'!$E$34-'Aprovechamiento de reciclables'!N142,0)</f>
        <v>0</v>
      </c>
      <c r="O171" s="62">
        <f>IF(O162,'Aprovechamiento de reciclables'!$E$34-'Aprovechamiento de reciclables'!O142,0)</f>
        <v>0</v>
      </c>
      <c r="P171" s="62">
        <f>IF(P162,'Aprovechamiento de reciclables'!$E$34-'Aprovechamiento de reciclables'!P142,0)</f>
        <v>0</v>
      </c>
      <c r="Q171" s="62">
        <f>IF(Q162,'Aprovechamiento de reciclables'!$E$34-'Aprovechamiento de reciclables'!Q142,0)</f>
        <v>0</v>
      </c>
      <c r="R171" s="62">
        <f>IF(R162,'Aprovechamiento de reciclables'!$E$34-'Aprovechamiento de reciclables'!R142,0)</f>
        <v>0</v>
      </c>
      <c r="S171" s="62">
        <f>IF(S162,'Aprovechamiento de reciclables'!$E$34-'Aprovechamiento de reciclables'!S142,0)</f>
        <v>0</v>
      </c>
      <c r="T171" s="62">
        <f>IF(T162,'Aprovechamiento de reciclables'!$E$34-'Aprovechamiento de reciclables'!T142,0)</f>
        <v>0</v>
      </c>
      <c r="U171" s="62">
        <f>IF(U162,'Aprovechamiento de reciclables'!$E$34-'Aprovechamiento de reciclables'!U142,0)</f>
        <v>0</v>
      </c>
      <c r="V171" s="62">
        <f>IF(V162,'Aprovechamiento de reciclables'!$E$34-'Aprovechamiento de reciclables'!V142,0)</f>
        <v>0</v>
      </c>
      <c r="W171" s="62">
        <f>IF(W162,'Aprovechamiento de reciclables'!$E$34-'Aprovechamiento de reciclables'!W142,0)</f>
        <v>0</v>
      </c>
      <c r="X171" s="62">
        <f>IF(X162,'Aprovechamiento de reciclables'!$E$34-'Aprovechamiento de reciclables'!X142,0)</f>
        <v>0</v>
      </c>
      <c r="Y171" s="62">
        <f>IF(Y162,'Aprovechamiento de reciclables'!$E$34-'Aprovechamiento de reciclables'!Y142,0)</f>
        <v>0</v>
      </c>
      <c r="Z171" s="62">
        <f>IF(Z162,'Aprovechamiento de reciclables'!$E$34-'Aprovechamiento de reciclables'!Z142,0)</f>
        <v>0</v>
      </c>
      <c r="AA171" s="62">
        <f>IF(AA162,'Aprovechamiento de reciclables'!$E$34-'Aprovechamiento de reciclables'!AA142,0)</f>
        <v>0</v>
      </c>
      <c r="AB171" s="62">
        <f>IF(AB162,'Aprovechamiento de reciclables'!$E$34-'Aprovechamiento de reciclables'!AB142,0)</f>
        <v>0</v>
      </c>
      <c r="AC171" s="62">
        <f>IF(AC162,'Aprovechamiento de reciclables'!$E$34-'Aprovechamiento de reciclables'!AC142,0)</f>
        <v>0</v>
      </c>
      <c r="AD171" s="62">
        <f>IF(AD162,'Aprovechamiento de reciclables'!$E$34-'Aprovechamiento de reciclables'!AD142,0)</f>
        <v>0</v>
      </c>
      <c r="AE171" s="62">
        <f>IF(AE162,'Aprovechamiento de reciclables'!$E$34-'Aprovechamiento de reciclables'!AE142,0)</f>
        <v>0</v>
      </c>
      <c r="AF171" s="62">
        <f>IF(AF162,'Aprovechamiento de reciclables'!$E$34-'Aprovechamiento de reciclables'!AF142,0)</f>
        <v>0</v>
      </c>
      <c r="AG171" s="62">
        <f>IF(AG162,'Aprovechamiento de reciclables'!$E$34-'Aprovechamiento de reciclables'!AG142,0)</f>
        <v>0</v>
      </c>
      <c r="AH171" s="62">
        <f>IF(AH162,'Aprovechamiento de reciclables'!$E$34-'Aprovechamiento de reciclables'!AH142,0)</f>
        <v>0</v>
      </c>
      <c r="AI171" s="62">
        <f>IF(AI162,'Aprovechamiento de reciclables'!$E$34-'Aprovechamiento de reciclables'!AI142,0)</f>
        <v>0</v>
      </c>
      <c r="AJ171" s="62">
        <f>IF(AJ162,'Aprovechamiento de reciclables'!$E$34-'Aprovechamiento de reciclables'!AJ142,0)</f>
        <v>0</v>
      </c>
    </row>
    <row r="172" spans="2:36" outlineLevel="1" x14ac:dyDescent="0.2">
      <c r="B172" s="38" t="s">
        <v>192</v>
      </c>
      <c r="F172" s="64">
        <f>IF(F162,MIN(1,$E$170+F171/SUM('Flujo de residuos'!F52,'Flujo de residuos'!F53,'Flujo de residuos'!F55,'Flujo de residuos'!F56)),$E$170)</f>
        <v>0</v>
      </c>
      <c r="G172" s="64">
        <f>IF(G162,MIN(1,$E$170+G171/SUM('Flujo de residuos'!G52,'Flujo de residuos'!G53,'Flujo de residuos'!G55,'Flujo de residuos'!G56)),$E$170)</f>
        <v>0</v>
      </c>
      <c r="H172" s="64">
        <f>IF(H162,MIN(1,$E$170+H171/SUM('Flujo de residuos'!H52,'Flujo de residuos'!H53,'Flujo de residuos'!H55,'Flujo de residuos'!H56)),$E$170)</f>
        <v>0</v>
      </c>
      <c r="I172" s="64">
        <f>IF(I162,MIN(1,$E$170+I171/SUM('Flujo de residuos'!I52,'Flujo de residuos'!I53,'Flujo de residuos'!I55,'Flujo de residuos'!I56)),$E$170)</f>
        <v>0</v>
      </c>
      <c r="J172" s="64">
        <f>IF(J162,MIN(1,$E$170+J171/SUM('Flujo de residuos'!J52,'Flujo de residuos'!J53,'Flujo de residuos'!J55,'Flujo de residuos'!J56)),$E$170)</f>
        <v>0</v>
      </c>
      <c r="K172" s="64">
        <f>IF(K162,MIN(1,$E$170+K171/SUM('Flujo de residuos'!K52,'Flujo de residuos'!K53,'Flujo de residuos'!K55,'Flujo de residuos'!K56)),$E$170)</f>
        <v>0</v>
      </c>
      <c r="L172" s="64">
        <f>IF(L162,MIN(1,$E$170+L171/SUM('Flujo de residuos'!L52,'Flujo de residuos'!L53,'Flujo de residuos'!L55,'Flujo de residuos'!L56)),$E$170)</f>
        <v>0</v>
      </c>
      <c r="M172" s="64">
        <f>IF(M162,MIN(1,$E$170+M171/SUM('Flujo de residuos'!M52,'Flujo de residuos'!M53,'Flujo de residuos'!M55,'Flujo de residuos'!M56)),$E$170)</f>
        <v>0</v>
      </c>
      <c r="N172" s="64">
        <f>IF(N162,MIN(1,$E$170+N171/SUM('Flujo de residuos'!N52,'Flujo de residuos'!N53,'Flujo de residuos'!N55,'Flujo de residuos'!N56)),$E$170)</f>
        <v>0</v>
      </c>
      <c r="O172" s="64">
        <f>IF(O162,MIN(1,$E$170+O171/SUM('Flujo de residuos'!O52,'Flujo de residuos'!O53,'Flujo de residuos'!O55,'Flujo de residuos'!O56)),$E$170)</f>
        <v>0</v>
      </c>
      <c r="P172" s="64">
        <f>IF(P162,MIN(1,$E$170+P171/SUM('Flujo de residuos'!P52,'Flujo de residuos'!P53,'Flujo de residuos'!P55,'Flujo de residuos'!P56)),$E$170)</f>
        <v>0</v>
      </c>
      <c r="Q172" s="64">
        <f>IF(Q162,MIN(1,$E$170+Q171/SUM('Flujo de residuos'!Q52,'Flujo de residuos'!Q53,'Flujo de residuos'!Q55,'Flujo de residuos'!Q56)),$E$170)</f>
        <v>0</v>
      </c>
      <c r="R172" s="64">
        <f>IF(R162,MIN(1,$E$170+R171/SUM('Flujo de residuos'!R52,'Flujo de residuos'!R53,'Flujo de residuos'!R55,'Flujo de residuos'!R56)),$E$170)</f>
        <v>0</v>
      </c>
      <c r="S172" s="64">
        <f>IF(S162,MIN(1,$E$170+S171/SUM('Flujo de residuos'!S52,'Flujo de residuos'!S53,'Flujo de residuos'!S55,'Flujo de residuos'!S56)),$E$170)</f>
        <v>0</v>
      </c>
      <c r="T172" s="64">
        <f>IF(T162,MIN(1,$E$170+T171/SUM('Flujo de residuos'!T52,'Flujo de residuos'!T53,'Flujo de residuos'!T55,'Flujo de residuos'!T56)),$E$170)</f>
        <v>0</v>
      </c>
      <c r="U172" s="64">
        <f>IF(U162,MIN(1,$E$170+U171/SUM('Flujo de residuos'!U52,'Flujo de residuos'!U53,'Flujo de residuos'!U55,'Flujo de residuos'!U56)),$E$170)</f>
        <v>0</v>
      </c>
      <c r="V172" s="64">
        <f>IF(V162,MIN(1,$E$170+V171/SUM('Flujo de residuos'!V52,'Flujo de residuos'!V53,'Flujo de residuos'!V55,'Flujo de residuos'!V56)),$E$170)</f>
        <v>0</v>
      </c>
      <c r="W172" s="64">
        <f>IF(W162,MIN(1,$E$170+W171/SUM('Flujo de residuos'!W52,'Flujo de residuos'!W53,'Flujo de residuos'!W55,'Flujo de residuos'!W56)),$E$170)</f>
        <v>0</v>
      </c>
      <c r="X172" s="64">
        <f>IF(X162,MIN(1,$E$170+X171/SUM('Flujo de residuos'!X52,'Flujo de residuos'!X53,'Flujo de residuos'!X55,'Flujo de residuos'!X56)),$E$170)</f>
        <v>0</v>
      </c>
      <c r="Y172" s="64">
        <f>IF(Y162,MIN(1,$E$170+Y171/SUM('Flujo de residuos'!Y52,'Flujo de residuos'!Y53,'Flujo de residuos'!Y55,'Flujo de residuos'!Y56)),$E$170)</f>
        <v>0</v>
      </c>
      <c r="Z172" s="64">
        <f>IF(Z162,MIN(1,$E$170+Z171/SUM('Flujo de residuos'!Z52,'Flujo de residuos'!Z53,'Flujo de residuos'!Z55,'Flujo de residuos'!Z56)),$E$170)</f>
        <v>0</v>
      </c>
      <c r="AA172" s="64">
        <f>IF(AA162,MIN(1,$E$170+AA171/SUM('Flujo de residuos'!AA52,'Flujo de residuos'!AA53,'Flujo de residuos'!AA55,'Flujo de residuos'!AA56)),$E$170)</f>
        <v>0</v>
      </c>
      <c r="AB172" s="64">
        <f>IF(AB162,MIN(1,$E$170+AB171/SUM('Flujo de residuos'!AB52,'Flujo de residuos'!AB53,'Flujo de residuos'!AB55,'Flujo de residuos'!AB56)),$E$170)</f>
        <v>0</v>
      </c>
      <c r="AC172" s="64">
        <f>IF(AC162,MIN(1,$E$170+AC171/SUM('Flujo de residuos'!AC52,'Flujo de residuos'!AC53,'Flujo de residuos'!AC55,'Flujo de residuos'!AC56)),$E$170)</f>
        <v>0</v>
      </c>
      <c r="AD172" s="64">
        <f>IF(AD162,MIN(1,$E$170+AD171/SUM('Flujo de residuos'!AD52,'Flujo de residuos'!AD53,'Flujo de residuos'!AD55,'Flujo de residuos'!AD56)),$E$170)</f>
        <v>0</v>
      </c>
      <c r="AE172" s="64">
        <f>IF(AE162,MIN(1,$E$170+AE171/SUM('Flujo de residuos'!AE52,'Flujo de residuos'!AE53,'Flujo de residuos'!AE55,'Flujo de residuos'!AE56)),$E$170)</f>
        <v>0</v>
      </c>
      <c r="AF172" s="64">
        <f>IF(AF162,MIN(1,$E$170+AF171/SUM('Flujo de residuos'!AF52,'Flujo de residuos'!AF53,'Flujo de residuos'!AF55,'Flujo de residuos'!AF56)),$E$170)</f>
        <v>0</v>
      </c>
      <c r="AG172" s="64">
        <f>IF(AG162,MIN(1,$E$170+AG171/SUM('Flujo de residuos'!AG52,'Flujo de residuos'!AG53,'Flujo de residuos'!AG55,'Flujo de residuos'!AG56)),$E$170)</f>
        <v>0</v>
      </c>
      <c r="AH172" s="64">
        <f>IF(AH162,MIN(1,$E$170+AH171/SUM('Flujo de residuos'!AH52,'Flujo de residuos'!AH53,'Flujo de residuos'!AH55,'Flujo de residuos'!AH56)),$E$170)</f>
        <v>0</v>
      </c>
      <c r="AI172" s="64">
        <f>IF(AI162,MIN(1,$E$170+AI171/SUM('Flujo de residuos'!AI52,'Flujo de residuos'!AI53,'Flujo de residuos'!AI55,'Flujo de residuos'!AI56)),$E$170)</f>
        <v>0</v>
      </c>
      <c r="AJ172" s="64">
        <f>IF(AJ162,MIN(1,$E$170+AJ171/SUM('Flujo de residuos'!AJ52,'Flujo de residuos'!AJ53,'Flujo de residuos'!AJ55,'Flujo de residuos'!AJ56)),$E$170)</f>
        <v>0</v>
      </c>
    </row>
    <row r="173" spans="2:36" outlineLevel="1" x14ac:dyDescent="0.2"/>
    <row r="174" spans="2:36" outlineLevel="1" x14ac:dyDescent="0.2">
      <c r="B174" s="27" t="s">
        <v>193</v>
      </c>
    </row>
    <row r="175" spans="2:36" outlineLevel="1" x14ac:dyDescent="0.2">
      <c r="B175" s="38" t="s">
        <v>194</v>
      </c>
      <c r="D175" s="25" t="s">
        <v>24</v>
      </c>
      <c r="E175" s="46">
        <f>'Aprovechamiento de reciclables'!$E$34</f>
        <v>0</v>
      </c>
    </row>
    <row r="176" spans="2:36" outlineLevel="1" x14ac:dyDescent="0.2">
      <c r="B176" s="38" t="s">
        <v>482</v>
      </c>
      <c r="D176" s="25" t="s">
        <v>24</v>
      </c>
      <c r="F176" s="62">
        <f>IF(F163,SUM('Aprovechamiento de reciclables'!F98:F109)-'Aprovechamiento de reciclables'!F142,0)</f>
        <v>0</v>
      </c>
      <c r="G176" s="62">
        <f>IF(G163,SUM('Aprovechamiento de reciclables'!G98:G109)-'Aprovechamiento de reciclables'!G142,0)</f>
        <v>0</v>
      </c>
      <c r="H176" s="62">
        <f>IF(H163,SUM('Aprovechamiento de reciclables'!H98:H109)-'Aprovechamiento de reciclables'!H142,0)</f>
        <v>0</v>
      </c>
      <c r="I176" s="62">
        <f>IF(I163,SUM('Aprovechamiento de reciclables'!I98:I109)-'Aprovechamiento de reciclables'!I142,0)</f>
        <v>0</v>
      </c>
      <c r="J176" s="62">
        <f>IF(J163,SUM('Aprovechamiento de reciclables'!J98:J109)-'Aprovechamiento de reciclables'!J142,0)</f>
        <v>0</v>
      </c>
      <c r="K176" s="62">
        <f>IF(K163,SUM('Aprovechamiento de reciclables'!K98:K109)-'Aprovechamiento de reciclables'!K142,0)</f>
        <v>0</v>
      </c>
      <c r="L176" s="62">
        <f>IF(L163,SUM('Aprovechamiento de reciclables'!L98:L109)-'Aprovechamiento de reciclables'!L142,0)</f>
        <v>0</v>
      </c>
      <c r="M176" s="62">
        <f>IF(M163,SUM('Aprovechamiento de reciclables'!M98:M109)-'Aprovechamiento de reciclables'!M142,0)</f>
        <v>0</v>
      </c>
      <c r="N176" s="62">
        <f>IF(N163,SUM('Aprovechamiento de reciclables'!N98:N109)-'Aprovechamiento de reciclables'!N142,0)</f>
        <v>0</v>
      </c>
      <c r="O176" s="62">
        <f>IF(O163,SUM('Aprovechamiento de reciclables'!O98:O109)-'Aprovechamiento de reciclables'!O142,0)</f>
        <v>0</v>
      </c>
      <c r="P176" s="62">
        <f>IF(P163,SUM('Aprovechamiento de reciclables'!P98:P109)-'Aprovechamiento de reciclables'!P142,0)</f>
        <v>0</v>
      </c>
      <c r="Q176" s="62">
        <f>IF(Q163,SUM('Aprovechamiento de reciclables'!Q98:Q109)-'Aprovechamiento de reciclables'!Q142,0)</f>
        <v>0</v>
      </c>
      <c r="R176" s="62">
        <f>IF(R163,SUM('Aprovechamiento de reciclables'!R98:R109)-'Aprovechamiento de reciclables'!R142,0)</f>
        <v>0</v>
      </c>
      <c r="S176" s="62">
        <f>IF(S163,SUM('Aprovechamiento de reciclables'!S98:S109)-'Aprovechamiento de reciclables'!S142,0)</f>
        <v>0</v>
      </c>
      <c r="T176" s="62">
        <f>IF(T163,SUM('Aprovechamiento de reciclables'!T98:T109)-'Aprovechamiento de reciclables'!T142,0)</f>
        <v>0</v>
      </c>
      <c r="U176" s="62">
        <f>IF(U163,SUM('Aprovechamiento de reciclables'!U98:U109)-'Aprovechamiento de reciclables'!U142,0)</f>
        <v>0</v>
      </c>
      <c r="V176" s="62">
        <f>IF(V163,SUM('Aprovechamiento de reciclables'!V98:V109)-'Aprovechamiento de reciclables'!V142,0)</f>
        <v>0</v>
      </c>
      <c r="W176" s="62">
        <f>IF(W163,SUM('Aprovechamiento de reciclables'!W98:W109)-'Aprovechamiento de reciclables'!W142,0)</f>
        <v>0</v>
      </c>
      <c r="X176" s="62">
        <f>IF(X163,SUM('Aprovechamiento de reciclables'!X98:X109)-'Aprovechamiento de reciclables'!X142,0)</f>
        <v>0</v>
      </c>
      <c r="Y176" s="62">
        <f>IF(Y163,SUM('Aprovechamiento de reciclables'!Y98:Y109)-'Aprovechamiento de reciclables'!Y142,0)</f>
        <v>0</v>
      </c>
      <c r="Z176" s="62">
        <f>IF(Z163,SUM('Aprovechamiento de reciclables'!Z98:Z109)-'Aprovechamiento de reciclables'!Z142,0)</f>
        <v>0</v>
      </c>
      <c r="AA176" s="62">
        <f>IF(AA163,SUM('Aprovechamiento de reciclables'!AA98:AA109)-'Aprovechamiento de reciclables'!AA142,0)</f>
        <v>0</v>
      </c>
      <c r="AB176" s="62">
        <f>IF(AB163,SUM('Aprovechamiento de reciclables'!AB98:AB109)-'Aprovechamiento de reciclables'!AB142,0)</f>
        <v>0</v>
      </c>
      <c r="AC176" s="62">
        <f>IF(AC163,SUM('Aprovechamiento de reciclables'!AC98:AC109)-'Aprovechamiento de reciclables'!AC142,0)</f>
        <v>0</v>
      </c>
      <c r="AD176" s="62">
        <f>IF(AD163,SUM('Aprovechamiento de reciclables'!AD98:AD109)-'Aprovechamiento de reciclables'!AD142,0)</f>
        <v>0</v>
      </c>
      <c r="AE176" s="62">
        <f>IF(AE163,SUM('Aprovechamiento de reciclables'!AE98:AE109)-'Aprovechamiento de reciclables'!AE142,0)</f>
        <v>0</v>
      </c>
      <c r="AF176" s="62">
        <f>IF(AF163,SUM('Aprovechamiento de reciclables'!AF98:AF109)-'Aprovechamiento de reciclables'!AF142,0)</f>
        <v>0</v>
      </c>
      <c r="AG176" s="62">
        <f>IF(AG163,SUM('Aprovechamiento de reciclables'!AG98:AG109)-'Aprovechamiento de reciclables'!AG142,0)</f>
        <v>0</v>
      </c>
      <c r="AH176" s="62">
        <f>IF(AH163,SUM('Aprovechamiento de reciclables'!AH98:AH109)-'Aprovechamiento de reciclables'!AH142,0)</f>
        <v>0</v>
      </c>
      <c r="AI176" s="62">
        <f>IF(AI163,SUM('Aprovechamiento de reciclables'!AI98:AI109)-'Aprovechamiento de reciclables'!AI142,0)</f>
        <v>0</v>
      </c>
      <c r="AJ176" s="62">
        <f>IF(AJ163,SUM('Aprovechamiento de reciclables'!AJ98:AJ109)-'Aprovechamiento de reciclables'!AJ142,0)</f>
        <v>0</v>
      </c>
    </row>
    <row r="177" spans="2:36" outlineLevel="1" x14ac:dyDescent="0.2">
      <c r="B177" s="38" t="s">
        <v>200</v>
      </c>
      <c r="D177" s="25" t="s">
        <v>195</v>
      </c>
      <c r="E177" s="60">
        <f>('Aprovechamiento de reciclables'!E29*'Aprovechamiento de reciclables'!E30*365/7)</f>
        <v>0</v>
      </c>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row>
    <row r="178" spans="2:36" outlineLevel="1" x14ac:dyDescent="0.2">
      <c r="B178" s="38" t="s">
        <v>199</v>
      </c>
      <c r="D178" s="25" t="s">
        <v>196</v>
      </c>
      <c r="F178" s="62">
        <f>IFERROR(IF(F163,F176/(0.6*'Aprovechamiento de reciclables'!$E$31/1000),0),0)</f>
        <v>0</v>
      </c>
      <c r="G178" s="62">
        <f>IFERROR(IF(G163,G176/(0.6*'Aprovechamiento de reciclables'!$E$31/1000),0),0)</f>
        <v>0</v>
      </c>
      <c r="H178" s="62">
        <f>IFERROR(IF(H163,H176/(0.6*'Aprovechamiento de reciclables'!$E$31/1000),0),0)</f>
        <v>0</v>
      </c>
      <c r="I178" s="62">
        <f>IFERROR(IF(I163,I176/(0.6*'Aprovechamiento de reciclables'!$E$31/1000),0),0)</f>
        <v>0</v>
      </c>
      <c r="J178" s="62">
        <f>IFERROR(IF(J163,J176/(0.6*'Aprovechamiento de reciclables'!$E$31/1000),0),0)</f>
        <v>0</v>
      </c>
      <c r="K178" s="62">
        <f>IFERROR(IF(K163,K176/(0.6*'Aprovechamiento de reciclables'!$E$31/1000),0),0)</f>
        <v>0</v>
      </c>
      <c r="L178" s="62">
        <f>IFERROR(IF(L163,L176/(0.6*'Aprovechamiento de reciclables'!$E$31/1000),0),0)</f>
        <v>0</v>
      </c>
      <c r="M178" s="62">
        <f>IFERROR(IF(M163,M176/(0.6*'Aprovechamiento de reciclables'!$E$31/1000),0),0)</f>
        <v>0</v>
      </c>
      <c r="N178" s="62">
        <f>IFERROR(IF(N163,N176/(0.6*'Aprovechamiento de reciclables'!$E$31/1000),0),0)</f>
        <v>0</v>
      </c>
      <c r="O178" s="62">
        <f>IFERROR(IF(O163,O176/(0.6*'Aprovechamiento de reciclables'!$E$31/1000),0),0)</f>
        <v>0</v>
      </c>
      <c r="P178" s="62">
        <f>IFERROR(IF(P163,P176/(0.6*'Aprovechamiento de reciclables'!$E$31/1000),0),0)</f>
        <v>0</v>
      </c>
      <c r="Q178" s="62">
        <f>IFERROR(IF(Q163,Q176/(0.6*'Aprovechamiento de reciclables'!$E$31/1000),0),0)</f>
        <v>0</v>
      </c>
      <c r="R178" s="62">
        <f>IFERROR(IF(R163,R176/(0.6*'Aprovechamiento de reciclables'!$E$31/1000),0),0)</f>
        <v>0</v>
      </c>
      <c r="S178" s="62">
        <f>IFERROR(IF(S163,S176/(0.6*'Aprovechamiento de reciclables'!$E$31/1000),0),0)</f>
        <v>0</v>
      </c>
      <c r="T178" s="62">
        <f>IFERROR(IF(T163,T176/(0.6*'Aprovechamiento de reciclables'!$E$31/1000),0),0)</f>
        <v>0</v>
      </c>
      <c r="U178" s="62">
        <f>IFERROR(IF(U163,U176/(0.6*'Aprovechamiento de reciclables'!$E$31/1000),0),0)</f>
        <v>0</v>
      </c>
      <c r="V178" s="62">
        <f>IFERROR(IF(V163,V176/(0.6*'Aprovechamiento de reciclables'!$E$31/1000),0),0)</f>
        <v>0</v>
      </c>
      <c r="W178" s="62">
        <f>IFERROR(IF(W163,W176/(0.6*'Aprovechamiento de reciclables'!$E$31/1000),0),0)</f>
        <v>0</v>
      </c>
      <c r="X178" s="62">
        <f>IFERROR(IF(X163,X176/(0.6*'Aprovechamiento de reciclables'!$E$31/1000),0),0)</f>
        <v>0</v>
      </c>
      <c r="Y178" s="62">
        <f>IFERROR(IF(Y163,Y176/(0.6*'Aprovechamiento de reciclables'!$E$31/1000),0),0)</f>
        <v>0</v>
      </c>
      <c r="Z178" s="62">
        <f>IFERROR(IF(Z163,Z176/(0.6*'Aprovechamiento de reciclables'!$E$31/1000),0),0)</f>
        <v>0</v>
      </c>
      <c r="AA178" s="62">
        <f>IFERROR(IF(AA163,AA176/(0.6*'Aprovechamiento de reciclables'!$E$31/1000),0),0)</f>
        <v>0</v>
      </c>
      <c r="AB178" s="62">
        <f>IFERROR(IF(AB163,AB176/(0.6*'Aprovechamiento de reciclables'!$E$31/1000),0),0)</f>
        <v>0</v>
      </c>
      <c r="AC178" s="62">
        <f>IFERROR(IF(AC163,AC176/(0.6*'Aprovechamiento de reciclables'!$E$31/1000),0),0)</f>
        <v>0</v>
      </c>
      <c r="AD178" s="62">
        <f>IFERROR(IF(AD163,AD176/(0.6*'Aprovechamiento de reciclables'!$E$31/1000),0),0)</f>
        <v>0</v>
      </c>
      <c r="AE178" s="62">
        <f>IFERROR(IF(AE163,AE176/(0.6*'Aprovechamiento de reciclables'!$E$31/1000),0),0)</f>
        <v>0</v>
      </c>
      <c r="AF178" s="62">
        <f>IFERROR(IF(AF163,AF176/(0.6*'Aprovechamiento de reciclables'!$E$31/1000),0),0)</f>
        <v>0</v>
      </c>
      <c r="AG178" s="62">
        <f>IFERROR(IF(AG163,AG176/(0.6*'Aprovechamiento de reciclables'!$E$31/1000),0),0)</f>
        <v>0</v>
      </c>
      <c r="AH178" s="62">
        <f>IFERROR(IF(AH163,AH176/(0.6*'Aprovechamiento de reciclables'!$E$31/1000),0),0)</f>
        <v>0</v>
      </c>
      <c r="AI178" s="62">
        <f>IFERROR(IF(AI163,AI176/(0.6*'Aprovechamiento de reciclables'!$E$31/1000),0),0)</f>
        <v>0</v>
      </c>
      <c r="AJ178" s="62">
        <f>IFERROR(IF(AJ163,AJ176/(0.6*'Aprovechamiento de reciclables'!$E$31/1000),0),0)</f>
        <v>0</v>
      </c>
    </row>
    <row r="179" spans="2:36" outlineLevel="1" x14ac:dyDescent="0.2">
      <c r="B179" s="56" t="s">
        <v>197</v>
      </c>
      <c r="D179" s="25" t="s">
        <v>195</v>
      </c>
      <c r="F179" s="62">
        <f>IFERROR(F178/'Aprovechamiento de reciclables'!$E$28,0)</f>
        <v>0</v>
      </c>
      <c r="G179" s="62">
        <f>IFERROR(G178/'Aprovechamiento de reciclables'!$E$28,0)</f>
        <v>0</v>
      </c>
      <c r="H179" s="62">
        <f>IFERROR(H178/'Aprovechamiento de reciclables'!$E$28,0)</f>
        <v>0</v>
      </c>
      <c r="I179" s="62">
        <f>IFERROR(I178/'Aprovechamiento de reciclables'!$E$28,0)</f>
        <v>0</v>
      </c>
      <c r="J179" s="62">
        <f>IFERROR(J178/'Aprovechamiento de reciclables'!$E$28,0)</f>
        <v>0</v>
      </c>
      <c r="K179" s="62">
        <f>IFERROR(K178/'Aprovechamiento de reciclables'!$E$28,0)</f>
        <v>0</v>
      </c>
      <c r="L179" s="62">
        <f>IFERROR(L178/'Aprovechamiento de reciclables'!$E$28,0)</f>
        <v>0</v>
      </c>
      <c r="M179" s="62">
        <f>IFERROR(M178/'Aprovechamiento de reciclables'!$E$28,0)</f>
        <v>0</v>
      </c>
      <c r="N179" s="62">
        <f>IFERROR(N178/'Aprovechamiento de reciclables'!$E$28,0)</f>
        <v>0</v>
      </c>
      <c r="O179" s="62">
        <f>IFERROR(O178/'Aprovechamiento de reciclables'!$E$28,0)</f>
        <v>0</v>
      </c>
      <c r="P179" s="62">
        <f>IFERROR(P178/'Aprovechamiento de reciclables'!$E$28,0)</f>
        <v>0</v>
      </c>
      <c r="Q179" s="62">
        <f>IFERROR(Q178/'Aprovechamiento de reciclables'!$E$28,0)</f>
        <v>0</v>
      </c>
      <c r="R179" s="62">
        <f>IFERROR(R178/'Aprovechamiento de reciclables'!$E$28,0)</f>
        <v>0</v>
      </c>
      <c r="S179" s="62">
        <f>IFERROR(S178/'Aprovechamiento de reciclables'!$E$28,0)</f>
        <v>0</v>
      </c>
      <c r="T179" s="62">
        <f>IFERROR(T178/'Aprovechamiento de reciclables'!$E$28,0)</f>
        <v>0</v>
      </c>
      <c r="U179" s="62">
        <f>IFERROR(U178/'Aprovechamiento de reciclables'!$E$28,0)</f>
        <v>0</v>
      </c>
      <c r="V179" s="62">
        <f>IFERROR(V178/'Aprovechamiento de reciclables'!$E$28,0)</f>
        <v>0</v>
      </c>
      <c r="W179" s="62">
        <f>IFERROR(W178/'Aprovechamiento de reciclables'!$E$28,0)</f>
        <v>0</v>
      </c>
      <c r="X179" s="62">
        <f>IFERROR(X178/'Aprovechamiento de reciclables'!$E$28,0)</f>
        <v>0</v>
      </c>
      <c r="Y179" s="62">
        <f>IFERROR(Y178/'Aprovechamiento de reciclables'!$E$28,0)</f>
        <v>0</v>
      </c>
      <c r="Z179" s="62">
        <f>IFERROR(Z178/'Aprovechamiento de reciclables'!$E$28,0)</f>
        <v>0</v>
      </c>
      <c r="AA179" s="62">
        <f>IFERROR(AA178/'Aprovechamiento de reciclables'!$E$28,0)</f>
        <v>0</v>
      </c>
      <c r="AB179" s="62">
        <f>IFERROR(AB178/'Aprovechamiento de reciclables'!$E$28,0)</f>
        <v>0</v>
      </c>
      <c r="AC179" s="62">
        <f>IFERROR(AC178/'Aprovechamiento de reciclables'!$E$28,0)</f>
        <v>0</v>
      </c>
      <c r="AD179" s="62">
        <f>IFERROR(AD178/'Aprovechamiento de reciclables'!$E$28,0)</f>
        <v>0</v>
      </c>
      <c r="AE179" s="62">
        <f>IFERROR(AE178/'Aprovechamiento de reciclables'!$E$28,0)</f>
        <v>0</v>
      </c>
      <c r="AF179" s="62">
        <f>IFERROR(AF178/'Aprovechamiento de reciclables'!$E$28,0)</f>
        <v>0</v>
      </c>
      <c r="AG179" s="62">
        <f>IFERROR(AG178/'Aprovechamiento de reciclables'!$E$28,0)</f>
        <v>0</v>
      </c>
      <c r="AH179" s="62">
        <f>IFERROR(AH178/'Aprovechamiento de reciclables'!$E$28,0)</f>
        <v>0</v>
      </c>
      <c r="AI179" s="62">
        <f>IFERROR(AI178/'Aprovechamiento de reciclables'!$E$28,0)</f>
        <v>0</v>
      </c>
      <c r="AJ179" s="62">
        <f>IFERROR(AJ178/'Aprovechamiento de reciclables'!$E$28,0)</f>
        <v>0</v>
      </c>
    </row>
    <row r="180" spans="2:36" outlineLevel="1" x14ac:dyDescent="0.2"/>
    <row r="181" spans="2:36" outlineLevel="1" x14ac:dyDescent="0.2"/>
    <row r="182" spans="2:36" outlineLevel="1" x14ac:dyDescent="0.2"/>
    <row r="183" spans="2:36" outlineLevel="1" x14ac:dyDescent="0.2"/>
    <row r="184" spans="2:36" outlineLevel="1" x14ac:dyDescent="0.2"/>
    <row r="185" spans="2:36" outlineLevel="1" x14ac:dyDescent="0.2"/>
    <row r="186" spans="2:36" outlineLevel="1" x14ac:dyDescent="0.2"/>
    <row r="187" spans="2:36" outlineLevel="1" x14ac:dyDescent="0.2"/>
    <row r="188" spans="2:36" outlineLevel="1" x14ac:dyDescent="0.2"/>
    <row r="189" spans="2:36" outlineLevel="1" x14ac:dyDescent="0.2"/>
    <row r="190" spans="2:36" outlineLevel="1" x14ac:dyDescent="0.2"/>
    <row r="191" spans="2:36" outlineLevel="1" x14ac:dyDescent="0.2"/>
    <row r="192" spans="2:36" outlineLevel="1" x14ac:dyDescent="0.2"/>
    <row r="193" spans="1:5" outlineLevel="1" x14ac:dyDescent="0.2"/>
    <row r="194" spans="1:5" outlineLevel="1" x14ac:dyDescent="0.2"/>
    <row r="195" spans="1:5" outlineLevel="1" x14ac:dyDescent="0.2"/>
    <row r="196" spans="1:5" outlineLevel="1" x14ac:dyDescent="0.2"/>
    <row r="197" spans="1:5" outlineLevel="1" x14ac:dyDescent="0.2"/>
    <row r="198" spans="1:5" outlineLevel="1" x14ac:dyDescent="0.2"/>
    <row r="199" spans="1:5" outlineLevel="1" x14ac:dyDescent="0.2"/>
    <row r="200" spans="1:5" outlineLevel="1" x14ac:dyDescent="0.2"/>
    <row r="201" spans="1:5" outlineLevel="1" x14ac:dyDescent="0.2"/>
    <row r="202" spans="1:5" outlineLevel="1" x14ac:dyDescent="0.2"/>
    <row r="203" spans="1:5" outlineLevel="1" x14ac:dyDescent="0.2">
      <c r="B203" s="26" t="s">
        <v>372</v>
      </c>
      <c r="E203" s="40">
        <f>SUM(E204:E218)</f>
        <v>0</v>
      </c>
    </row>
    <row r="204" spans="1:5" outlineLevel="1" x14ac:dyDescent="0.2">
      <c r="A204" s="74" t="str">
        <f t="array" ref="A204">INDEX('Aporte de datos'!$B$310:$B$324,MATCH(0,COUNTIF($A$203:A203,'Aporte de datos'!$B$310:$B$324),0))</f>
        <v>Gastos de empleo</v>
      </c>
      <c r="B204" s="27" t="str">
        <f t="shared" ref="B204:B218" si="38">IF(OR(IFERROR(A204=0,FALSE),ISERROR(A204)),"",A204)</f>
        <v>Gastos de empleo</v>
      </c>
      <c r="D204" s="25" t="s">
        <v>174</v>
      </c>
      <c r="E204" s="60">
        <f>IFERROR(INDEX('Aporte de datos'!$E$310:$E$324,MATCH(B204,'Aporte de datos'!$B$310:$B$324,0)),"")</f>
        <v>0</v>
      </c>
    </row>
    <row r="205" spans="1:5" outlineLevel="1" x14ac:dyDescent="0.2">
      <c r="A205" s="74" t="str">
        <f t="array" ref="A205">INDEX('Aporte de datos'!$B$310:$B$324,MATCH(0,COUNTIF($A$203:A204,'Aporte de datos'!$B$310:$B$324),0))</f>
        <v>Gastos de transporte al comprador</v>
      </c>
      <c r="B205" s="27" t="str">
        <f t="shared" si="38"/>
        <v>Gastos de transporte al comprador</v>
      </c>
      <c r="D205" s="25" t="s">
        <v>174</v>
      </c>
      <c r="E205" s="60">
        <f>IFERROR(INDEX('Aporte de datos'!$E$310:$E$324,MATCH(B205,'Aporte de datos'!$B$310:$B$324,0)),"")</f>
        <v>0</v>
      </c>
    </row>
    <row r="206" spans="1:5" outlineLevel="1" x14ac:dyDescent="0.2">
      <c r="A206" s="74" t="str">
        <f t="array" ref="A206">INDEX('Aporte de datos'!$B$310:$B$324,MATCH(0,COUNTIF($A$203:A205,'Aporte de datos'!$B$310:$B$324),0))</f>
        <v>Camión - consumo por la recolección de materiales reciclables</v>
      </c>
      <c r="B206" s="27" t="str">
        <f t="shared" si="38"/>
        <v>Camión - consumo por la recolección de materiales reciclables</v>
      </c>
      <c r="D206" s="25" t="s">
        <v>174</v>
      </c>
      <c r="E206" s="60">
        <f>IFERROR(INDEX('Aporte de datos'!$E$310:$E$324,MATCH(B206,'Aporte de datos'!$B$310:$B$324,0)),"")</f>
        <v>0</v>
      </c>
    </row>
    <row r="207" spans="1:5" outlineLevel="1" x14ac:dyDescent="0.2">
      <c r="A207" s="74" t="str">
        <f t="array" ref="A207">INDEX('Aporte de datos'!$B$310:$B$324,MATCH(0,COUNTIF($A$203:A206,'Aporte de datos'!$B$310:$B$324),0))</f>
        <v>Motocargas - consumo por la recolección de materiales reciclables</v>
      </c>
      <c r="B207" s="27" t="str">
        <f t="shared" si="38"/>
        <v>Motocargas - consumo por la recolección de materiales reciclables</v>
      </c>
      <c r="D207" s="25" t="s">
        <v>174</v>
      </c>
      <c r="E207" s="60">
        <f>IFERROR(INDEX('Aporte de datos'!$E$310:$E$324,MATCH(B207,'Aporte de datos'!$B$310:$B$324,0)),"")</f>
        <v>0</v>
      </c>
    </row>
    <row r="208" spans="1:5" outlineLevel="1" x14ac:dyDescent="0.2">
      <c r="A208" s="74" t="str">
        <f t="array" ref="A208">INDEX('Aporte de datos'!$B$310:$B$324,MATCH(0,COUNTIF($A$203:A207,'Aporte de datos'!$B$310:$B$324),0))</f>
        <v>Personal de recolección de materiales reciclables</v>
      </c>
      <c r="B208" s="27" t="str">
        <f t="shared" si="38"/>
        <v>Personal de recolección de materiales reciclables</v>
      </c>
      <c r="D208" s="25" t="s">
        <v>174</v>
      </c>
      <c r="E208" s="60">
        <f>IFERROR(INDEX('Aporte de datos'!$E$310:$E$324,MATCH(B208,'Aporte de datos'!$B$310:$B$324,0)),"")</f>
        <v>0</v>
      </c>
    </row>
    <row r="209" spans="1:20" outlineLevel="1" x14ac:dyDescent="0.2">
      <c r="A209" s="74" t="str">
        <f t="array" ref="A209">INDEX('Aporte de datos'!$B$310:$B$324,MATCH(0,COUNTIF($A$203:A208,'Aporte de datos'!$B$310:$B$324),0))</f>
        <v>Costo 1</v>
      </c>
      <c r="B209" s="27" t="str">
        <f t="shared" si="38"/>
        <v>Costo 1</v>
      </c>
      <c r="D209" s="25" t="s">
        <v>174</v>
      </c>
      <c r="E209" s="60">
        <f>IFERROR(INDEX('Aporte de datos'!$E$310:$E$324,MATCH(B209,'Aporte de datos'!$B$310:$B$324,0)),"")</f>
        <v>0</v>
      </c>
    </row>
    <row r="210" spans="1:20" outlineLevel="1" x14ac:dyDescent="0.2">
      <c r="A210" s="74" t="str">
        <f t="array" ref="A210">INDEX('Aporte de datos'!$B$310:$B$324,MATCH(0,COUNTIF($A$203:A209,'Aporte de datos'!$B$310:$B$324),0))</f>
        <v>Costo 2</v>
      </c>
      <c r="B210" s="27" t="str">
        <f t="shared" si="38"/>
        <v>Costo 2</v>
      </c>
      <c r="D210" s="25" t="s">
        <v>174</v>
      </c>
      <c r="E210" s="60">
        <f>IFERROR(INDEX('Aporte de datos'!$E$310:$E$324,MATCH(B210,'Aporte de datos'!$B$310:$B$324,0)),"")</f>
        <v>0</v>
      </c>
    </row>
    <row r="211" spans="1:20" outlineLevel="1" x14ac:dyDescent="0.2">
      <c r="A211" s="74">
        <f t="array" ref="A211">INDEX('Aporte de datos'!$B$310:$B$324,MATCH(0,COUNTIF($A$203:A210,'Aporte de datos'!$B$310:$B$324),0))</f>
        <v>0</v>
      </c>
      <c r="B211" s="27" t="str">
        <f t="shared" si="38"/>
        <v/>
      </c>
      <c r="D211" s="25" t="s">
        <v>174</v>
      </c>
      <c r="E211" s="60" t="str">
        <f>IFERROR(INDEX('Aporte de datos'!$E$310:$E$324,MATCH(B211,'Aporte de datos'!$B$310:$B$324,0)),"")</f>
        <v/>
      </c>
    </row>
    <row r="212" spans="1:20" outlineLevel="1" x14ac:dyDescent="0.2">
      <c r="A212" s="74" t="e">
        <f t="array" ref="A212">INDEX('Aporte de datos'!$B$310:$B$324,MATCH(0,COUNTIF($A$203:A211,'Aporte de datos'!$B$310:$B$324),0))</f>
        <v>#N/A</v>
      </c>
      <c r="B212" s="27" t="str">
        <f t="shared" si="38"/>
        <v/>
      </c>
      <c r="D212" s="25" t="s">
        <v>174</v>
      </c>
      <c r="E212" s="60" t="str">
        <f>IFERROR(INDEX('Aporte de datos'!$E$310:$E$324,MATCH(B212,'Aporte de datos'!$B$310:$B$324,0)),"")</f>
        <v/>
      </c>
    </row>
    <row r="213" spans="1:20" outlineLevel="1" x14ac:dyDescent="0.2">
      <c r="A213" s="74" t="e">
        <f t="array" ref="A213">INDEX('Aporte de datos'!$B$310:$B$324,MATCH(0,COUNTIF($A$203:A212,'Aporte de datos'!$B$310:$B$324),0))</f>
        <v>#N/A</v>
      </c>
      <c r="B213" s="27" t="str">
        <f t="shared" si="38"/>
        <v/>
      </c>
      <c r="D213" s="25" t="s">
        <v>174</v>
      </c>
      <c r="E213" s="60" t="str">
        <f>IFERROR(INDEX('Aporte de datos'!$E$310:$E$324,MATCH(B213,'Aporte de datos'!$B$310:$B$324,0)),"")</f>
        <v/>
      </c>
      <c r="T213" s="63"/>
    </row>
    <row r="214" spans="1:20" outlineLevel="1" x14ac:dyDescent="0.2">
      <c r="A214" s="74" t="e">
        <f t="array" ref="A214">INDEX('Aporte de datos'!$B$310:$B$324,MATCH(0,COUNTIF($A$203:A213,'Aporte de datos'!$B$310:$B$324),0))</f>
        <v>#N/A</v>
      </c>
      <c r="B214" s="27" t="str">
        <f t="shared" si="38"/>
        <v/>
      </c>
      <c r="D214" s="25" t="s">
        <v>174</v>
      </c>
      <c r="E214" s="60" t="str">
        <f>IFERROR(INDEX('Aporte de datos'!$E$310:$E$324,MATCH(B214,'Aporte de datos'!$B$310:$B$324,0)),"")</f>
        <v/>
      </c>
      <c r="T214" s="63"/>
    </row>
    <row r="215" spans="1:20" outlineLevel="1" x14ac:dyDescent="0.2">
      <c r="A215" s="74" t="e">
        <f t="array" ref="A215">INDEX('Aporte de datos'!$B$310:$B$324,MATCH(0,COUNTIF($A$203:A214,'Aporte de datos'!$B$310:$B$324),0))</f>
        <v>#N/A</v>
      </c>
      <c r="B215" s="27" t="str">
        <f t="shared" si="38"/>
        <v/>
      </c>
      <c r="D215" s="25" t="s">
        <v>174</v>
      </c>
      <c r="E215" s="60" t="str">
        <f>IFERROR(INDEX('Aporte de datos'!$E$310:$E$324,MATCH(B215,'Aporte de datos'!$B$310:$B$324,0)),"")</f>
        <v/>
      </c>
      <c r="T215" s="63"/>
    </row>
    <row r="216" spans="1:20" outlineLevel="1" x14ac:dyDescent="0.2">
      <c r="A216" s="74" t="e">
        <f t="array" ref="A216">INDEX('Aporte de datos'!$B$310:$B$324,MATCH(0,COUNTIF($A$203:A215,'Aporte de datos'!$B$310:$B$324),0))</f>
        <v>#N/A</v>
      </c>
      <c r="B216" s="27" t="str">
        <f t="shared" si="38"/>
        <v/>
      </c>
      <c r="D216" s="25" t="s">
        <v>174</v>
      </c>
      <c r="E216" s="60" t="str">
        <f>IFERROR(INDEX('Aporte de datos'!$E$310:$E$324,MATCH(B216,'Aporte de datos'!$B$310:$B$324,0)),"")</f>
        <v/>
      </c>
      <c r="T216" s="63"/>
    </row>
    <row r="217" spans="1:20" outlineLevel="1" x14ac:dyDescent="0.2">
      <c r="A217" s="74" t="e">
        <f t="array" ref="A217">INDEX('Aporte de datos'!$B$310:$B$324,MATCH(0,COUNTIF($A$203:A216,'Aporte de datos'!$B$310:$B$324),0))</f>
        <v>#N/A</v>
      </c>
      <c r="B217" s="27" t="str">
        <f t="shared" si="38"/>
        <v/>
      </c>
      <c r="D217" s="25" t="s">
        <v>174</v>
      </c>
      <c r="E217" s="60" t="str">
        <f>IFERROR(INDEX('Aporte de datos'!$E$310:$E$324,MATCH(B217,'Aporte de datos'!$B$310:$B$324,0)),"")</f>
        <v/>
      </c>
    </row>
    <row r="218" spans="1:20" outlineLevel="1" x14ac:dyDescent="0.2">
      <c r="A218" s="74" t="e">
        <f t="array" ref="A218">INDEX('Aporte de datos'!$B$310:$B$324,MATCH(0,COUNTIF($A$203:A217,'Aporte de datos'!$B$310:$B$324),0))</f>
        <v>#N/A</v>
      </c>
      <c r="B218" s="27" t="str">
        <f t="shared" si="38"/>
        <v/>
      </c>
      <c r="D218" s="25" t="s">
        <v>174</v>
      </c>
      <c r="E218" s="60" t="str">
        <f>IFERROR(INDEX('Aporte de datos'!$E$310:$E$324,MATCH(B218,'Aporte de datos'!$B$310:$B$324,0)),"")</f>
        <v/>
      </c>
    </row>
    <row r="219" spans="1:20" outlineLevel="1" x14ac:dyDescent="0.2"/>
    <row r="220" spans="1:20" outlineLevel="1" x14ac:dyDescent="0.2">
      <c r="B220" s="26" t="s">
        <v>68</v>
      </c>
      <c r="E220" s="40">
        <f>SUM(E221:E235)</f>
        <v>0</v>
      </c>
    </row>
    <row r="221" spans="1:20" outlineLevel="1" x14ac:dyDescent="0.2">
      <c r="A221" s="74" t="str">
        <f t="array" ref="A221">INDEX('Aporte de datos'!$B$293:$B$307,MATCH(0,COUNTIF($A$220:A220,'Aporte de datos'!$B$293:$B$307),0))</f>
        <v>Inversión 1</v>
      </c>
      <c r="B221" s="27" t="str">
        <f t="shared" ref="B221:B235" si="39">IF(OR(IFERROR(A221=0,FALSE),ISERROR(A221)),"",A221)</f>
        <v>Inversión 1</v>
      </c>
      <c r="D221" s="25" t="s">
        <v>2</v>
      </c>
      <c r="E221" s="60">
        <f>IFERROR(INDEX('Aporte de datos'!$E$293:$E$307,MATCH(B221,'Aporte de datos'!$B$293:$B$307,0)),"")</f>
        <v>0</v>
      </c>
    </row>
    <row r="222" spans="1:20" outlineLevel="1" x14ac:dyDescent="0.2">
      <c r="A222" s="74" t="str">
        <f t="array" ref="A222">INDEX('Aporte de datos'!$B$293:$B$307,MATCH(0,COUNTIF($A$220:A221,'Aporte de datos'!$B$293:$B$307),0))</f>
        <v>Inversión 2</v>
      </c>
      <c r="B222" s="27" t="str">
        <f t="shared" si="39"/>
        <v>Inversión 2</v>
      </c>
      <c r="D222" s="25" t="s">
        <v>2</v>
      </c>
      <c r="E222" s="60">
        <f>IFERROR(INDEX('Aporte de datos'!$E$293:$E$307,MATCH(B222,'Aporte de datos'!$B$293:$B$307,0)),"")</f>
        <v>0</v>
      </c>
    </row>
    <row r="223" spans="1:20" outlineLevel="1" x14ac:dyDescent="0.2">
      <c r="A223" s="74">
        <f t="array" ref="A223">INDEX('Aporte de datos'!$B$293:$B$307,MATCH(0,COUNTIF($A$220:A222,'Aporte de datos'!$B$293:$B$307),0))</f>
        <v>0</v>
      </c>
      <c r="B223" s="27" t="str">
        <f t="shared" si="39"/>
        <v/>
      </c>
      <c r="D223" s="25" t="s">
        <v>2</v>
      </c>
      <c r="E223" s="60" t="str">
        <f>IFERROR(INDEX('Aporte de datos'!$E$293:$E$307,MATCH(B223,'Aporte de datos'!$B$293:$B$307,0)),"")</f>
        <v/>
      </c>
    </row>
    <row r="224" spans="1:20" outlineLevel="1" x14ac:dyDescent="0.2">
      <c r="A224" s="74" t="e">
        <f t="array" ref="A224">INDEX('Aporte de datos'!$B$293:$B$307,MATCH(0,COUNTIF($A$220:A223,'Aporte de datos'!$B$293:$B$307),0))</f>
        <v>#N/A</v>
      </c>
      <c r="B224" s="27" t="str">
        <f t="shared" si="39"/>
        <v/>
      </c>
      <c r="D224" s="25" t="s">
        <v>2</v>
      </c>
      <c r="E224" s="60" t="str">
        <f>IFERROR(INDEX('Aporte de datos'!$E$293:$E$307,MATCH(B224,'Aporte de datos'!$B$293:$B$307,0)),"")</f>
        <v/>
      </c>
    </row>
    <row r="225" spans="1:6" outlineLevel="1" x14ac:dyDescent="0.2">
      <c r="A225" s="74" t="e">
        <f t="array" ref="A225">INDEX('Aporte de datos'!$B$293:$B$307,MATCH(0,COUNTIF($A$220:A224,'Aporte de datos'!$B$293:$B$307),0))</f>
        <v>#N/A</v>
      </c>
      <c r="B225" s="27" t="str">
        <f t="shared" si="39"/>
        <v/>
      </c>
      <c r="D225" s="25" t="s">
        <v>2</v>
      </c>
      <c r="E225" s="60" t="str">
        <f>IFERROR(INDEX('Aporte de datos'!$E$293:$E$307,MATCH(B225,'Aporte de datos'!$B$293:$B$307,0)),"")</f>
        <v/>
      </c>
    </row>
    <row r="226" spans="1:6" outlineLevel="1" x14ac:dyDescent="0.2">
      <c r="A226" s="74" t="e">
        <f t="array" ref="A226">INDEX('Aporte de datos'!$B$293:$B$307,MATCH(0,COUNTIF($A$220:A225,'Aporte de datos'!$B$293:$B$307),0))</f>
        <v>#N/A</v>
      </c>
      <c r="B226" s="27" t="str">
        <f t="shared" si="39"/>
        <v/>
      </c>
      <c r="D226" s="25" t="s">
        <v>2</v>
      </c>
      <c r="E226" s="60" t="str">
        <f>IFERROR(INDEX('Aporte de datos'!$E$293:$E$307,MATCH(B226,'Aporte de datos'!$B$293:$B$307,0)),"")</f>
        <v/>
      </c>
    </row>
    <row r="227" spans="1:6" outlineLevel="1" x14ac:dyDescent="0.2">
      <c r="A227" s="74" t="e">
        <f t="array" ref="A227">INDEX('Aporte de datos'!$B$293:$B$307,MATCH(0,COUNTIF($A$220:A226,'Aporte de datos'!$B$293:$B$307),0))</f>
        <v>#N/A</v>
      </c>
      <c r="B227" s="27" t="str">
        <f t="shared" si="39"/>
        <v/>
      </c>
      <c r="D227" s="25" t="s">
        <v>2</v>
      </c>
      <c r="E227" s="60" t="str">
        <f>IFERROR(INDEX('Aporte de datos'!$E$293:$E$307,MATCH(B227,'Aporte de datos'!$B$293:$B$307,0)),"")</f>
        <v/>
      </c>
    </row>
    <row r="228" spans="1:6" outlineLevel="1" x14ac:dyDescent="0.2">
      <c r="A228" s="74" t="e">
        <f t="array" ref="A228">INDEX('Aporte de datos'!$B$293:$B$307,MATCH(0,COUNTIF($A$220:A227,'Aporte de datos'!$B$293:$B$307),0))</f>
        <v>#N/A</v>
      </c>
      <c r="B228" s="27" t="str">
        <f t="shared" si="39"/>
        <v/>
      </c>
      <c r="D228" s="25" t="s">
        <v>2</v>
      </c>
      <c r="E228" s="60" t="str">
        <f>IFERROR(INDEX('Aporte de datos'!$E$293:$E$307,MATCH(B228,'Aporte de datos'!$B$293:$B$307,0)),"")</f>
        <v/>
      </c>
    </row>
    <row r="229" spans="1:6" outlineLevel="1" x14ac:dyDescent="0.2">
      <c r="A229" s="74" t="e">
        <f t="array" ref="A229">INDEX('Aporte de datos'!$B$293:$B$307,MATCH(0,COUNTIF($A$220:A228,'Aporte de datos'!$B$293:$B$307),0))</f>
        <v>#N/A</v>
      </c>
      <c r="B229" s="27" t="str">
        <f t="shared" si="39"/>
        <v/>
      </c>
      <c r="D229" s="25" t="s">
        <v>2</v>
      </c>
      <c r="E229" s="60" t="str">
        <f>IFERROR(INDEX('Aporte de datos'!$E$293:$E$307,MATCH(B229,'Aporte de datos'!$B$293:$B$307,0)),"")</f>
        <v/>
      </c>
    </row>
    <row r="230" spans="1:6" outlineLevel="1" x14ac:dyDescent="0.2">
      <c r="A230" s="74" t="e">
        <f t="array" ref="A230">INDEX('Aporte de datos'!$B$293:$B$307,MATCH(0,COUNTIF($A$220:A229,'Aporte de datos'!$B$293:$B$307),0))</f>
        <v>#N/A</v>
      </c>
      <c r="B230" s="27" t="str">
        <f t="shared" si="39"/>
        <v/>
      </c>
      <c r="D230" s="25" t="s">
        <v>2</v>
      </c>
      <c r="E230" s="60" t="str">
        <f>IFERROR(INDEX('Aporte de datos'!$E$293:$E$307,MATCH(B230,'Aporte de datos'!$B$293:$B$307,0)),"")</f>
        <v/>
      </c>
    </row>
    <row r="231" spans="1:6" outlineLevel="1" x14ac:dyDescent="0.2">
      <c r="A231" s="74" t="e">
        <f t="array" ref="A231">INDEX('Aporte de datos'!$B$293:$B$307,MATCH(0,COUNTIF($A$220:A230,'Aporte de datos'!$B$293:$B$307),0))</f>
        <v>#N/A</v>
      </c>
      <c r="B231" s="27" t="str">
        <f t="shared" si="39"/>
        <v/>
      </c>
      <c r="D231" s="25" t="s">
        <v>2</v>
      </c>
      <c r="E231" s="60" t="str">
        <f>IFERROR(INDEX('Aporte de datos'!$E$293:$E$307,MATCH(B231,'Aporte de datos'!$B$293:$B$307,0)),"")</f>
        <v/>
      </c>
    </row>
    <row r="232" spans="1:6" outlineLevel="1" x14ac:dyDescent="0.2">
      <c r="A232" s="74" t="e">
        <f t="array" ref="A232">INDEX('Aporte de datos'!$B$293:$B$307,MATCH(0,COUNTIF($A$220:A231,'Aporte de datos'!$B$293:$B$307),0))</f>
        <v>#N/A</v>
      </c>
      <c r="B232" s="27" t="str">
        <f t="shared" si="39"/>
        <v/>
      </c>
      <c r="D232" s="25" t="s">
        <v>2</v>
      </c>
      <c r="E232" s="60" t="str">
        <f>IFERROR(INDEX('Aporte de datos'!$E$293:$E$307,MATCH(B232,'Aporte de datos'!$B$293:$B$307,0)),"")</f>
        <v/>
      </c>
    </row>
    <row r="233" spans="1:6" outlineLevel="1" x14ac:dyDescent="0.2">
      <c r="A233" s="74" t="e">
        <f t="array" ref="A233">INDEX('Aporte de datos'!$B$293:$B$307,MATCH(0,COUNTIF($A$220:A232,'Aporte de datos'!$B$293:$B$307),0))</f>
        <v>#N/A</v>
      </c>
      <c r="B233" s="27" t="str">
        <f t="shared" si="39"/>
        <v/>
      </c>
      <c r="D233" s="25" t="s">
        <v>2</v>
      </c>
      <c r="E233" s="60" t="str">
        <f>IFERROR(INDEX('Aporte de datos'!$E$293:$E$307,MATCH(B233,'Aporte de datos'!$B$293:$B$307,0)),"")</f>
        <v/>
      </c>
    </row>
    <row r="234" spans="1:6" outlineLevel="1" x14ac:dyDescent="0.2">
      <c r="A234" s="74" t="e">
        <f t="array" ref="A234">INDEX('Aporte de datos'!$B$293:$B$307,MATCH(0,COUNTIF($A$220:A233,'Aporte de datos'!$B$293:$B$307),0))</f>
        <v>#N/A</v>
      </c>
      <c r="B234" s="27" t="str">
        <f t="shared" si="39"/>
        <v/>
      </c>
      <c r="D234" s="25" t="s">
        <v>2</v>
      </c>
      <c r="E234" s="60" t="str">
        <f>IFERROR(INDEX('Aporte de datos'!$E$293:$E$307,MATCH(B234,'Aporte de datos'!$B$293:$B$307,0)),"")</f>
        <v/>
      </c>
    </row>
    <row r="235" spans="1:6" outlineLevel="1" x14ac:dyDescent="0.2">
      <c r="A235" s="74" t="e">
        <f t="array" ref="A235">INDEX('Aporte de datos'!$B$293:$B$307,MATCH(0,COUNTIF($A$220:A234,'Aporte de datos'!$B$293:$B$307),0))</f>
        <v>#N/A</v>
      </c>
      <c r="B235" s="27" t="str">
        <f t="shared" si="39"/>
        <v/>
      </c>
      <c r="D235" s="25" t="s">
        <v>2</v>
      </c>
      <c r="E235" s="60" t="str">
        <f>IFERROR(INDEX('Aporte de datos'!$E$293:$E$307,MATCH(B235,'Aporte de datos'!$B$293:$B$307,0)),"")</f>
        <v/>
      </c>
    </row>
    <row r="236" spans="1:6" outlineLevel="1" x14ac:dyDescent="0.2"/>
    <row r="238" spans="1:6" s="23" customFormat="1" x14ac:dyDescent="0.2">
      <c r="B238" s="24" t="s">
        <v>552</v>
      </c>
      <c r="D238" s="37"/>
      <c r="E238" s="37"/>
      <c r="F238" s="37"/>
    </row>
    <row r="239" spans="1:6" outlineLevel="1" x14ac:dyDescent="0.2"/>
    <row r="240" spans="1:6" outlineLevel="1" x14ac:dyDescent="0.2">
      <c r="B240" s="26" t="s">
        <v>480</v>
      </c>
    </row>
    <row r="241" spans="2:36" outlineLevel="1" x14ac:dyDescent="0.2">
      <c r="B241" s="25" t="s">
        <v>371</v>
      </c>
      <c r="E241" s="73">
        <f>'Aporte de datos'!$E$353</f>
        <v>0</v>
      </c>
    </row>
    <row r="242" spans="2:36" outlineLevel="1" x14ac:dyDescent="0.2"/>
    <row r="243" spans="2:36" outlineLevel="1" x14ac:dyDescent="0.2">
      <c r="B243" s="25" t="s">
        <v>201</v>
      </c>
      <c r="D243" s="25" t="s">
        <v>24</v>
      </c>
      <c r="F243" s="51">
        <f>'Centro de compostaje'!F45</f>
        <v>0</v>
      </c>
      <c r="G243" s="51">
        <f>'Centro de compostaje'!G45</f>
        <v>0</v>
      </c>
      <c r="H243" s="51">
        <f>'Centro de compostaje'!H45</f>
        <v>0</v>
      </c>
      <c r="I243" s="51">
        <f>'Centro de compostaje'!I45</f>
        <v>0</v>
      </c>
      <c r="J243" s="51">
        <f>'Centro de compostaje'!J45</f>
        <v>0</v>
      </c>
      <c r="K243" s="51">
        <f>'Centro de compostaje'!K45</f>
        <v>0</v>
      </c>
      <c r="L243" s="51">
        <f>'Centro de compostaje'!L45</f>
        <v>0</v>
      </c>
      <c r="M243" s="51">
        <f>'Centro de compostaje'!M45</f>
        <v>0</v>
      </c>
      <c r="N243" s="51">
        <f>'Centro de compostaje'!N45</f>
        <v>0</v>
      </c>
      <c r="O243" s="51">
        <f>'Centro de compostaje'!O45</f>
        <v>0</v>
      </c>
      <c r="P243" s="51">
        <f>'Centro de compostaje'!P45</f>
        <v>0</v>
      </c>
      <c r="Q243" s="51">
        <f>'Centro de compostaje'!Q45</f>
        <v>0</v>
      </c>
      <c r="R243" s="51">
        <f>'Centro de compostaje'!R45</f>
        <v>0</v>
      </c>
      <c r="S243" s="51">
        <f>'Centro de compostaje'!S45</f>
        <v>0</v>
      </c>
      <c r="T243" s="51">
        <f>'Centro de compostaje'!T45</f>
        <v>0</v>
      </c>
      <c r="U243" s="51">
        <f>'Centro de compostaje'!U45</f>
        <v>0</v>
      </c>
      <c r="V243" s="51">
        <f>'Centro de compostaje'!V45</f>
        <v>0</v>
      </c>
      <c r="W243" s="51">
        <f>'Centro de compostaje'!W45</f>
        <v>0</v>
      </c>
      <c r="X243" s="51">
        <f>'Centro de compostaje'!X45</f>
        <v>0</v>
      </c>
      <c r="Y243" s="51">
        <f>'Centro de compostaje'!Y45</f>
        <v>0</v>
      </c>
      <c r="Z243" s="51">
        <f>'Centro de compostaje'!Z45</f>
        <v>0</v>
      </c>
      <c r="AA243" s="51">
        <f>'Centro de compostaje'!AA45</f>
        <v>0</v>
      </c>
      <c r="AB243" s="51">
        <f>'Centro de compostaje'!AB45</f>
        <v>0</v>
      </c>
      <c r="AC243" s="51">
        <f>'Centro de compostaje'!AC45</f>
        <v>0</v>
      </c>
      <c r="AD243" s="51">
        <f>'Centro de compostaje'!AD45</f>
        <v>0</v>
      </c>
      <c r="AE243" s="51">
        <f>'Centro de compostaje'!AE45</f>
        <v>0</v>
      </c>
      <c r="AF243" s="51">
        <f>'Centro de compostaje'!AF45</f>
        <v>0</v>
      </c>
      <c r="AG243" s="51">
        <f>'Centro de compostaje'!AG45</f>
        <v>0</v>
      </c>
      <c r="AH243" s="51">
        <f>'Centro de compostaje'!AH45</f>
        <v>0</v>
      </c>
      <c r="AI243" s="51">
        <f>'Centro de compostaje'!AI45</f>
        <v>0</v>
      </c>
      <c r="AJ243" s="51">
        <f>'Centro de compostaje'!AJ45</f>
        <v>0</v>
      </c>
    </row>
    <row r="244" spans="2:36" outlineLevel="1" x14ac:dyDescent="0.2">
      <c r="B244" s="25" t="s">
        <v>198</v>
      </c>
      <c r="D244" s="25" t="s">
        <v>173</v>
      </c>
      <c r="F244" s="62">
        <f>'Centro de compostaje'!$E$30*'Centro de compostaje'!$E$31*'Centro de compostaje'!$E$32*365/7</f>
        <v>0</v>
      </c>
      <c r="G244" s="62">
        <f>'Centro de compostaje'!$E$30*'Centro de compostaje'!$E$31*'Centro de compostaje'!$E$32*365/7</f>
        <v>0</v>
      </c>
      <c r="H244" s="62">
        <f>'Centro de compostaje'!$E$30*'Centro de compostaje'!$E$31*'Centro de compostaje'!$E$32*365/7</f>
        <v>0</v>
      </c>
      <c r="I244" s="62">
        <f>'Centro de compostaje'!$E$30*'Centro de compostaje'!$E$31*'Centro de compostaje'!$E$32*365/7</f>
        <v>0</v>
      </c>
      <c r="J244" s="62">
        <f>'Centro de compostaje'!$E$30*'Centro de compostaje'!$E$31*'Centro de compostaje'!$E$32*365/7</f>
        <v>0</v>
      </c>
      <c r="K244" s="62">
        <f>'Centro de compostaje'!$E$30*'Centro de compostaje'!$E$31*'Centro de compostaje'!$E$32*365/7</f>
        <v>0</v>
      </c>
      <c r="L244" s="62">
        <f>'Centro de compostaje'!$E$30*'Centro de compostaje'!$E$31*'Centro de compostaje'!$E$32*365/7</f>
        <v>0</v>
      </c>
      <c r="M244" s="62">
        <f>'Centro de compostaje'!$E$30*'Centro de compostaje'!$E$31*'Centro de compostaje'!$E$32*365/7</f>
        <v>0</v>
      </c>
      <c r="N244" s="62">
        <f>'Centro de compostaje'!$E$30*'Centro de compostaje'!$E$31*'Centro de compostaje'!$E$32*365/7</f>
        <v>0</v>
      </c>
      <c r="O244" s="62">
        <f>'Centro de compostaje'!$E$30*'Centro de compostaje'!$E$31*'Centro de compostaje'!$E$32*365/7</f>
        <v>0</v>
      </c>
      <c r="P244" s="62">
        <f>'Centro de compostaje'!$E$30*'Centro de compostaje'!$E$31*'Centro de compostaje'!$E$32*365/7</f>
        <v>0</v>
      </c>
      <c r="Q244" s="62">
        <f>'Centro de compostaje'!$E$30*'Centro de compostaje'!$E$31*'Centro de compostaje'!$E$32*365/7</f>
        <v>0</v>
      </c>
      <c r="R244" s="62">
        <f>'Centro de compostaje'!$E$30*'Centro de compostaje'!$E$31*'Centro de compostaje'!$E$32*365/7</f>
        <v>0</v>
      </c>
      <c r="S244" s="62">
        <f>'Centro de compostaje'!$E$30*'Centro de compostaje'!$E$31*'Centro de compostaje'!$E$32*365/7</f>
        <v>0</v>
      </c>
      <c r="T244" s="62">
        <f>'Centro de compostaje'!$E$30*'Centro de compostaje'!$E$31*'Centro de compostaje'!$E$32*365/7</f>
        <v>0</v>
      </c>
      <c r="U244" s="62">
        <f>'Centro de compostaje'!$E$30*'Centro de compostaje'!$E$31*'Centro de compostaje'!$E$32*365/7</f>
        <v>0</v>
      </c>
      <c r="V244" s="62">
        <f>'Centro de compostaje'!$E$30*'Centro de compostaje'!$E$31*'Centro de compostaje'!$E$32*365/7</f>
        <v>0</v>
      </c>
      <c r="W244" s="62">
        <f>'Centro de compostaje'!$E$30*'Centro de compostaje'!$E$31*'Centro de compostaje'!$E$32*365/7</f>
        <v>0</v>
      </c>
      <c r="X244" s="62">
        <f>'Centro de compostaje'!$E$30*'Centro de compostaje'!$E$31*'Centro de compostaje'!$E$32*365/7</f>
        <v>0</v>
      </c>
      <c r="Y244" s="62">
        <f>'Centro de compostaje'!$E$30*'Centro de compostaje'!$E$31*'Centro de compostaje'!$E$32*365/7</f>
        <v>0</v>
      </c>
      <c r="Z244" s="62">
        <f>'Centro de compostaje'!$E$30*'Centro de compostaje'!$E$31*'Centro de compostaje'!$E$32*365/7</f>
        <v>0</v>
      </c>
      <c r="AA244" s="62">
        <f>'Centro de compostaje'!$E$30*'Centro de compostaje'!$E$31*'Centro de compostaje'!$E$32*365/7</f>
        <v>0</v>
      </c>
      <c r="AB244" s="62">
        <f>'Centro de compostaje'!$E$30*'Centro de compostaje'!$E$31*'Centro de compostaje'!$E$32*365/7</f>
        <v>0</v>
      </c>
      <c r="AC244" s="62">
        <f>'Centro de compostaje'!$E$30*'Centro de compostaje'!$E$31*'Centro de compostaje'!$E$32*365/7</f>
        <v>0</v>
      </c>
      <c r="AD244" s="62">
        <f>'Centro de compostaje'!$E$30*'Centro de compostaje'!$E$31*'Centro de compostaje'!$E$32*365/7</f>
        <v>0</v>
      </c>
      <c r="AE244" s="62">
        <f>'Centro de compostaje'!$E$30*'Centro de compostaje'!$E$31*'Centro de compostaje'!$E$32*365/7</f>
        <v>0</v>
      </c>
      <c r="AF244" s="62">
        <f>'Centro de compostaje'!$E$30*'Centro de compostaje'!$E$31*'Centro de compostaje'!$E$32*365/7</f>
        <v>0</v>
      </c>
      <c r="AG244" s="62">
        <f>'Centro de compostaje'!$E$30*'Centro de compostaje'!$E$31*'Centro de compostaje'!$E$32*365/7</f>
        <v>0</v>
      </c>
      <c r="AH244" s="62">
        <f>'Centro de compostaje'!$E$30*'Centro de compostaje'!$E$31*'Centro de compostaje'!$E$32*365/7</f>
        <v>0</v>
      </c>
      <c r="AI244" s="62">
        <f>'Centro de compostaje'!$E$30*'Centro de compostaje'!$E$31*'Centro de compostaje'!$E$32*365/7</f>
        <v>0</v>
      </c>
      <c r="AJ244" s="62">
        <f>'Centro de compostaje'!$E$30*'Centro de compostaje'!$E$31*'Centro de compostaje'!$E$32*365/7</f>
        <v>0</v>
      </c>
    </row>
    <row r="245" spans="2:36" outlineLevel="1" x14ac:dyDescent="0.2"/>
    <row r="246" spans="2:36" outlineLevel="1" x14ac:dyDescent="0.2">
      <c r="B246" s="27" t="s">
        <v>483</v>
      </c>
      <c r="D246" s="25" t="s">
        <v>174</v>
      </c>
      <c r="F246" s="62">
        <f>'Centro de compostaje'!F50</f>
        <v>0</v>
      </c>
      <c r="G246" s="62">
        <f>'Centro de compostaje'!G50</f>
        <v>0</v>
      </c>
      <c r="H246" s="62">
        <f>'Centro de compostaje'!H50</f>
        <v>0</v>
      </c>
      <c r="I246" s="62">
        <f>'Centro de compostaje'!I50</f>
        <v>0</v>
      </c>
      <c r="J246" s="62">
        <f>'Centro de compostaje'!J50</f>
        <v>0</v>
      </c>
      <c r="K246" s="62">
        <f>'Centro de compostaje'!K50</f>
        <v>0</v>
      </c>
      <c r="L246" s="62">
        <f>'Centro de compostaje'!L50</f>
        <v>0</v>
      </c>
      <c r="M246" s="62">
        <f>'Centro de compostaje'!M50</f>
        <v>0</v>
      </c>
      <c r="N246" s="62">
        <f>'Centro de compostaje'!N50</f>
        <v>0</v>
      </c>
      <c r="O246" s="62">
        <f>'Centro de compostaje'!O50</f>
        <v>0</v>
      </c>
      <c r="P246" s="62">
        <f>'Centro de compostaje'!P50</f>
        <v>0</v>
      </c>
      <c r="Q246" s="62">
        <f>'Centro de compostaje'!Q50</f>
        <v>0</v>
      </c>
      <c r="R246" s="62">
        <f>'Centro de compostaje'!R50</f>
        <v>0</v>
      </c>
      <c r="S246" s="62">
        <f>'Centro de compostaje'!S50</f>
        <v>0</v>
      </c>
      <c r="T246" s="62">
        <f>'Centro de compostaje'!T50</f>
        <v>0</v>
      </c>
      <c r="U246" s="62">
        <f>'Centro de compostaje'!U50</f>
        <v>0</v>
      </c>
      <c r="V246" s="62">
        <f>'Centro de compostaje'!V50</f>
        <v>0</v>
      </c>
      <c r="W246" s="62">
        <f>'Centro de compostaje'!W50</f>
        <v>0</v>
      </c>
      <c r="X246" s="62">
        <f>'Centro de compostaje'!X50</f>
        <v>0</v>
      </c>
      <c r="Y246" s="62">
        <f>'Centro de compostaje'!Y50</f>
        <v>0</v>
      </c>
      <c r="Z246" s="62">
        <f>'Centro de compostaje'!Z50</f>
        <v>0</v>
      </c>
      <c r="AA246" s="62">
        <f>'Centro de compostaje'!AA50</f>
        <v>0</v>
      </c>
      <c r="AB246" s="62">
        <f>'Centro de compostaje'!AB50</f>
        <v>0</v>
      </c>
      <c r="AC246" s="62">
        <f>'Centro de compostaje'!AC50</f>
        <v>0</v>
      </c>
      <c r="AD246" s="62">
        <f>'Centro de compostaje'!AD50</f>
        <v>0</v>
      </c>
      <c r="AE246" s="62">
        <f>'Centro de compostaje'!AE50</f>
        <v>0</v>
      </c>
      <c r="AF246" s="62">
        <f>'Centro de compostaje'!AF50</f>
        <v>0</v>
      </c>
      <c r="AG246" s="62">
        <f>'Centro de compostaje'!AG50</f>
        <v>0</v>
      </c>
      <c r="AH246" s="62">
        <f>'Centro de compostaje'!AH50</f>
        <v>0</v>
      </c>
      <c r="AI246" s="62">
        <f>'Centro de compostaje'!AI50</f>
        <v>0</v>
      </c>
      <c r="AJ246" s="62">
        <f>'Centro de compostaje'!AJ50</f>
        <v>0</v>
      </c>
    </row>
    <row r="247" spans="2:36" outlineLevel="1" x14ac:dyDescent="0.2">
      <c r="B247" s="27" t="str">
        <f>"Margen ("&amp;TEXT(E241,"0%")&amp;")"</f>
        <v>Margen (0%)</v>
      </c>
      <c r="D247" s="25" t="s">
        <v>174</v>
      </c>
      <c r="F247" s="62">
        <f>F246*$E$241</f>
        <v>0</v>
      </c>
      <c r="G247" s="62">
        <f t="shared" ref="G247:AJ247" si="40">G246*$E$241</f>
        <v>0</v>
      </c>
      <c r="H247" s="62">
        <f t="shared" si="40"/>
        <v>0</v>
      </c>
      <c r="I247" s="62">
        <f t="shared" si="40"/>
        <v>0</v>
      </c>
      <c r="J247" s="62">
        <f t="shared" si="40"/>
        <v>0</v>
      </c>
      <c r="K247" s="62">
        <f t="shared" si="40"/>
        <v>0</v>
      </c>
      <c r="L247" s="62">
        <f t="shared" si="40"/>
        <v>0</v>
      </c>
      <c r="M247" s="62">
        <f t="shared" si="40"/>
        <v>0</v>
      </c>
      <c r="N247" s="62">
        <f t="shared" si="40"/>
        <v>0</v>
      </c>
      <c r="O247" s="62">
        <f t="shared" si="40"/>
        <v>0</v>
      </c>
      <c r="P247" s="62">
        <f t="shared" si="40"/>
        <v>0</v>
      </c>
      <c r="Q247" s="62">
        <f t="shared" si="40"/>
        <v>0</v>
      </c>
      <c r="R247" s="62">
        <f t="shared" si="40"/>
        <v>0</v>
      </c>
      <c r="S247" s="62">
        <f t="shared" si="40"/>
        <v>0</v>
      </c>
      <c r="T247" s="62">
        <f t="shared" si="40"/>
        <v>0</v>
      </c>
      <c r="U247" s="62">
        <f t="shared" si="40"/>
        <v>0</v>
      </c>
      <c r="V247" s="62">
        <f t="shared" si="40"/>
        <v>0</v>
      </c>
      <c r="W247" s="62">
        <f t="shared" si="40"/>
        <v>0</v>
      </c>
      <c r="X247" s="62">
        <f t="shared" si="40"/>
        <v>0</v>
      </c>
      <c r="Y247" s="62">
        <f t="shared" si="40"/>
        <v>0</v>
      </c>
      <c r="Z247" s="62">
        <f t="shared" si="40"/>
        <v>0</v>
      </c>
      <c r="AA247" s="62">
        <f t="shared" si="40"/>
        <v>0</v>
      </c>
      <c r="AB247" s="62">
        <f t="shared" si="40"/>
        <v>0</v>
      </c>
      <c r="AC247" s="62">
        <f t="shared" si="40"/>
        <v>0</v>
      </c>
      <c r="AD247" s="62">
        <f t="shared" si="40"/>
        <v>0</v>
      </c>
      <c r="AE247" s="62">
        <f t="shared" si="40"/>
        <v>0</v>
      </c>
      <c r="AF247" s="62">
        <f t="shared" si="40"/>
        <v>0</v>
      </c>
      <c r="AG247" s="62">
        <f t="shared" si="40"/>
        <v>0</v>
      </c>
      <c r="AH247" s="62">
        <f t="shared" si="40"/>
        <v>0</v>
      </c>
      <c r="AI247" s="62">
        <f t="shared" si="40"/>
        <v>0</v>
      </c>
      <c r="AJ247" s="62">
        <f t="shared" si="40"/>
        <v>0</v>
      </c>
    </row>
    <row r="248" spans="2:36" outlineLevel="1" x14ac:dyDescent="0.2">
      <c r="B248" s="27" t="s">
        <v>177</v>
      </c>
      <c r="D248" s="25" t="s">
        <v>174</v>
      </c>
      <c r="F248" s="62">
        <f>'Centro de compostaje'!F57</f>
        <v>0</v>
      </c>
      <c r="G248" s="62">
        <f>'Centro de compostaje'!G57</f>
        <v>0</v>
      </c>
      <c r="H248" s="62">
        <f>'Centro de compostaje'!H57</f>
        <v>0</v>
      </c>
      <c r="I248" s="62">
        <f>'Centro de compostaje'!I57</f>
        <v>0</v>
      </c>
      <c r="J248" s="62">
        <f>'Centro de compostaje'!J57</f>
        <v>0</v>
      </c>
      <c r="K248" s="62">
        <f>'Centro de compostaje'!K57</f>
        <v>0</v>
      </c>
      <c r="L248" s="62">
        <f>'Centro de compostaje'!L57</f>
        <v>0</v>
      </c>
      <c r="M248" s="62">
        <f>'Centro de compostaje'!M57</f>
        <v>0</v>
      </c>
      <c r="N248" s="62">
        <f>'Centro de compostaje'!N57</f>
        <v>0</v>
      </c>
      <c r="O248" s="62">
        <f>'Centro de compostaje'!O57</f>
        <v>0</v>
      </c>
      <c r="P248" s="62">
        <f>'Centro de compostaje'!P57</f>
        <v>0</v>
      </c>
      <c r="Q248" s="62">
        <f>'Centro de compostaje'!Q57</f>
        <v>0</v>
      </c>
      <c r="R248" s="62">
        <f>'Centro de compostaje'!R57</f>
        <v>0</v>
      </c>
      <c r="S248" s="62">
        <f>'Centro de compostaje'!S57</f>
        <v>0</v>
      </c>
      <c r="T248" s="62">
        <f>'Centro de compostaje'!T57</f>
        <v>0</v>
      </c>
      <c r="U248" s="62">
        <f>'Centro de compostaje'!U57</f>
        <v>0</v>
      </c>
      <c r="V248" s="62">
        <f>'Centro de compostaje'!V57</f>
        <v>0</v>
      </c>
      <c r="W248" s="62">
        <f>'Centro de compostaje'!W57</f>
        <v>0</v>
      </c>
      <c r="X248" s="62">
        <f>'Centro de compostaje'!X57</f>
        <v>0</v>
      </c>
      <c r="Y248" s="62">
        <f>'Centro de compostaje'!Y57</f>
        <v>0</v>
      </c>
      <c r="Z248" s="62">
        <f>'Centro de compostaje'!Z57</f>
        <v>0</v>
      </c>
      <c r="AA248" s="62">
        <f>'Centro de compostaje'!AA57</f>
        <v>0</v>
      </c>
      <c r="AB248" s="62">
        <f>'Centro de compostaje'!AB57</f>
        <v>0</v>
      </c>
      <c r="AC248" s="62">
        <f>'Centro de compostaje'!AC57</f>
        <v>0</v>
      </c>
      <c r="AD248" s="62">
        <f>'Centro de compostaje'!AD57</f>
        <v>0</v>
      </c>
      <c r="AE248" s="62">
        <f>'Centro de compostaje'!AE57</f>
        <v>0</v>
      </c>
      <c r="AF248" s="62">
        <f>'Centro de compostaje'!AF57</f>
        <v>0</v>
      </c>
      <c r="AG248" s="62">
        <f>'Centro de compostaje'!AG57</f>
        <v>0</v>
      </c>
      <c r="AH248" s="62">
        <f>'Centro de compostaje'!AH57</f>
        <v>0</v>
      </c>
      <c r="AI248" s="62">
        <f>'Centro de compostaje'!AI57</f>
        <v>0</v>
      </c>
      <c r="AJ248" s="62">
        <f>'Centro de compostaje'!AJ57</f>
        <v>0</v>
      </c>
    </row>
    <row r="249" spans="2:36" outlineLevel="1" x14ac:dyDescent="0.2">
      <c r="B249" s="27" t="s">
        <v>176</v>
      </c>
      <c r="D249" s="25" t="s">
        <v>174</v>
      </c>
      <c r="F249" s="62">
        <f>'Centro de compostaje'!F58</f>
        <v>0</v>
      </c>
      <c r="G249" s="62">
        <f>'Centro de compostaje'!G58</f>
        <v>0</v>
      </c>
      <c r="H249" s="62">
        <f>'Centro de compostaje'!H58</f>
        <v>0</v>
      </c>
      <c r="I249" s="62">
        <f>'Centro de compostaje'!I58</f>
        <v>0</v>
      </c>
      <c r="J249" s="62">
        <f>'Centro de compostaje'!J58</f>
        <v>0</v>
      </c>
      <c r="K249" s="62">
        <f>'Centro de compostaje'!K58</f>
        <v>0</v>
      </c>
      <c r="L249" s="62">
        <f>'Centro de compostaje'!L58</f>
        <v>0</v>
      </c>
      <c r="M249" s="62">
        <f>'Centro de compostaje'!M58</f>
        <v>0</v>
      </c>
      <c r="N249" s="62">
        <f>'Centro de compostaje'!N58</f>
        <v>0</v>
      </c>
      <c r="O249" s="62">
        <f>'Centro de compostaje'!O58</f>
        <v>0</v>
      </c>
      <c r="P249" s="62">
        <f>'Centro de compostaje'!P58</f>
        <v>0</v>
      </c>
      <c r="Q249" s="62">
        <f>'Centro de compostaje'!Q58</f>
        <v>0</v>
      </c>
      <c r="R249" s="62">
        <f>'Centro de compostaje'!R58</f>
        <v>0</v>
      </c>
      <c r="S249" s="62">
        <f>'Centro de compostaje'!S58</f>
        <v>0</v>
      </c>
      <c r="T249" s="62">
        <f>'Centro de compostaje'!T58</f>
        <v>0</v>
      </c>
      <c r="U249" s="62">
        <f>'Centro de compostaje'!U58</f>
        <v>0</v>
      </c>
      <c r="V249" s="62">
        <f>'Centro de compostaje'!V58</f>
        <v>0</v>
      </c>
      <c r="W249" s="62">
        <f>'Centro de compostaje'!W58</f>
        <v>0</v>
      </c>
      <c r="X249" s="62">
        <f>'Centro de compostaje'!X58</f>
        <v>0</v>
      </c>
      <c r="Y249" s="62">
        <f>'Centro de compostaje'!Y58</f>
        <v>0</v>
      </c>
      <c r="Z249" s="62">
        <f>'Centro de compostaje'!Z58</f>
        <v>0</v>
      </c>
      <c r="AA249" s="62">
        <f>'Centro de compostaje'!AA58</f>
        <v>0</v>
      </c>
      <c r="AB249" s="62">
        <f>'Centro de compostaje'!AB58</f>
        <v>0</v>
      </c>
      <c r="AC249" s="62">
        <f>'Centro de compostaje'!AC58</f>
        <v>0</v>
      </c>
      <c r="AD249" s="62">
        <f>'Centro de compostaje'!AD58</f>
        <v>0</v>
      </c>
      <c r="AE249" s="62">
        <f>'Centro de compostaje'!AE58</f>
        <v>0</v>
      </c>
      <c r="AF249" s="62">
        <f>'Centro de compostaje'!AF58</f>
        <v>0</v>
      </c>
      <c r="AG249" s="62">
        <f>'Centro de compostaje'!AG58</f>
        <v>0</v>
      </c>
      <c r="AH249" s="62">
        <f>'Centro de compostaje'!AH58</f>
        <v>0</v>
      </c>
      <c r="AI249" s="62">
        <f>'Centro de compostaje'!AI58</f>
        <v>0</v>
      </c>
      <c r="AJ249" s="62">
        <f>'Centro de compostaje'!AJ58</f>
        <v>0</v>
      </c>
    </row>
    <row r="250" spans="2:36" outlineLevel="1" x14ac:dyDescent="0.2">
      <c r="B250" s="25" t="s">
        <v>175</v>
      </c>
      <c r="D250" s="25" t="s">
        <v>174</v>
      </c>
      <c r="F250" s="62">
        <f t="shared" ref="F250:AJ250" si="41">IF(F246-F247-F248-F249&lt;0,0,F246-F247-F248-F249)</f>
        <v>0</v>
      </c>
      <c r="G250" s="62">
        <f t="shared" si="41"/>
        <v>0</v>
      </c>
      <c r="H250" s="62">
        <f t="shared" si="41"/>
        <v>0</v>
      </c>
      <c r="I250" s="62">
        <f t="shared" si="41"/>
        <v>0</v>
      </c>
      <c r="J250" s="62">
        <f t="shared" si="41"/>
        <v>0</v>
      </c>
      <c r="K250" s="62">
        <f t="shared" si="41"/>
        <v>0</v>
      </c>
      <c r="L250" s="62">
        <f t="shared" si="41"/>
        <v>0</v>
      </c>
      <c r="M250" s="62">
        <f t="shared" si="41"/>
        <v>0</v>
      </c>
      <c r="N250" s="62">
        <f t="shared" si="41"/>
        <v>0</v>
      </c>
      <c r="O250" s="62">
        <f t="shared" si="41"/>
        <v>0</v>
      </c>
      <c r="P250" s="62">
        <f t="shared" si="41"/>
        <v>0</v>
      </c>
      <c r="Q250" s="62">
        <f t="shared" si="41"/>
        <v>0</v>
      </c>
      <c r="R250" s="62">
        <f t="shared" si="41"/>
        <v>0</v>
      </c>
      <c r="S250" s="62">
        <f t="shared" si="41"/>
        <v>0</v>
      </c>
      <c r="T250" s="62">
        <f t="shared" si="41"/>
        <v>0</v>
      </c>
      <c r="U250" s="62">
        <f t="shared" si="41"/>
        <v>0</v>
      </c>
      <c r="V250" s="62">
        <f t="shared" si="41"/>
        <v>0</v>
      </c>
      <c r="W250" s="62">
        <f t="shared" si="41"/>
        <v>0</v>
      </c>
      <c r="X250" s="62">
        <f t="shared" si="41"/>
        <v>0</v>
      </c>
      <c r="Y250" s="62">
        <f t="shared" si="41"/>
        <v>0</v>
      </c>
      <c r="Z250" s="62">
        <f t="shared" si="41"/>
        <v>0</v>
      </c>
      <c r="AA250" s="62">
        <f t="shared" si="41"/>
        <v>0</v>
      </c>
      <c r="AB250" s="62">
        <f t="shared" si="41"/>
        <v>0</v>
      </c>
      <c r="AC250" s="62">
        <f t="shared" si="41"/>
        <v>0</v>
      </c>
      <c r="AD250" s="62">
        <f t="shared" si="41"/>
        <v>0</v>
      </c>
      <c r="AE250" s="62">
        <f t="shared" si="41"/>
        <v>0</v>
      </c>
      <c r="AF250" s="62">
        <f t="shared" si="41"/>
        <v>0</v>
      </c>
      <c r="AG250" s="62">
        <f t="shared" si="41"/>
        <v>0</v>
      </c>
      <c r="AH250" s="62">
        <f t="shared" si="41"/>
        <v>0</v>
      </c>
      <c r="AI250" s="62">
        <f t="shared" si="41"/>
        <v>0</v>
      </c>
      <c r="AJ250" s="62">
        <f t="shared" si="41"/>
        <v>0</v>
      </c>
    </row>
    <row r="251" spans="2:36" outlineLevel="1" x14ac:dyDescent="0.2"/>
    <row r="252" spans="2:36" s="26" customFormat="1" outlineLevel="1" x14ac:dyDescent="0.2">
      <c r="B252" s="26" t="s">
        <v>65</v>
      </c>
      <c r="D252" s="26" t="s">
        <v>22</v>
      </c>
      <c r="E252" s="57"/>
      <c r="F252" s="68">
        <f t="shared" ref="F252:AJ252" si="42">IFERROR(F250/F244,0)</f>
        <v>0</v>
      </c>
      <c r="G252" s="68">
        <f t="shared" si="42"/>
        <v>0</v>
      </c>
      <c r="H252" s="68">
        <f t="shared" si="42"/>
        <v>0</v>
      </c>
      <c r="I252" s="68">
        <f t="shared" si="42"/>
        <v>0</v>
      </c>
      <c r="J252" s="68">
        <f t="shared" si="42"/>
        <v>0</v>
      </c>
      <c r="K252" s="68">
        <f t="shared" si="42"/>
        <v>0</v>
      </c>
      <c r="L252" s="68">
        <f t="shared" si="42"/>
        <v>0</v>
      </c>
      <c r="M252" s="68">
        <f t="shared" si="42"/>
        <v>0</v>
      </c>
      <c r="N252" s="68">
        <f t="shared" si="42"/>
        <v>0</v>
      </c>
      <c r="O252" s="68">
        <f t="shared" si="42"/>
        <v>0</v>
      </c>
      <c r="P252" s="68">
        <f t="shared" si="42"/>
        <v>0</v>
      </c>
      <c r="Q252" s="68">
        <f t="shared" si="42"/>
        <v>0</v>
      </c>
      <c r="R252" s="68">
        <f t="shared" si="42"/>
        <v>0</v>
      </c>
      <c r="S252" s="68">
        <f t="shared" si="42"/>
        <v>0</v>
      </c>
      <c r="T252" s="68">
        <f t="shared" si="42"/>
        <v>0</v>
      </c>
      <c r="U252" s="68">
        <f t="shared" si="42"/>
        <v>0</v>
      </c>
      <c r="V252" s="68">
        <f t="shared" si="42"/>
        <v>0</v>
      </c>
      <c r="W252" s="68">
        <f t="shared" si="42"/>
        <v>0</v>
      </c>
      <c r="X252" s="68">
        <f t="shared" si="42"/>
        <v>0</v>
      </c>
      <c r="Y252" s="68">
        <f t="shared" si="42"/>
        <v>0</v>
      </c>
      <c r="Z252" s="68">
        <f t="shared" si="42"/>
        <v>0</v>
      </c>
      <c r="AA252" s="68">
        <f t="shared" si="42"/>
        <v>0</v>
      </c>
      <c r="AB252" s="68">
        <f t="shared" si="42"/>
        <v>0</v>
      </c>
      <c r="AC252" s="68">
        <f t="shared" si="42"/>
        <v>0</v>
      </c>
      <c r="AD252" s="68">
        <f t="shared" si="42"/>
        <v>0</v>
      </c>
      <c r="AE252" s="68">
        <f t="shared" si="42"/>
        <v>0</v>
      </c>
      <c r="AF252" s="68">
        <f t="shared" si="42"/>
        <v>0</v>
      </c>
      <c r="AG252" s="68">
        <f t="shared" si="42"/>
        <v>0</v>
      </c>
      <c r="AH252" s="68">
        <f t="shared" si="42"/>
        <v>0</v>
      </c>
      <c r="AI252" s="68">
        <f t="shared" si="42"/>
        <v>0</v>
      </c>
      <c r="AJ252" s="68">
        <f t="shared" si="42"/>
        <v>0</v>
      </c>
    </row>
    <row r="253" spans="2:36" outlineLevel="1" x14ac:dyDescent="0.2">
      <c r="B253" s="27" t="s">
        <v>20</v>
      </c>
      <c r="D253" s="25" t="s">
        <v>22</v>
      </c>
      <c r="F253" s="62">
        <f>'Aporte de datos'!$E$18</f>
        <v>0</v>
      </c>
      <c r="G253" s="62">
        <f>'Aporte de datos'!$E$18</f>
        <v>0</v>
      </c>
      <c r="H253" s="62">
        <f>'Aporte de datos'!$E$18</f>
        <v>0</v>
      </c>
      <c r="I253" s="62">
        <f>'Aporte de datos'!$E$18</f>
        <v>0</v>
      </c>
      <c r="J253" s="62">
        <f>'Aporte de datos'!$E$18</f>
        <v>0</v>
      </c>
      <c r="K253" s="62">
        <f>'Aporte de datos'!$E$18</f>
        <v>0</v>
      </c>
      <c r="L253" s="62">
        <f>'Aporte de datos'!$E$18</f>
        <v>0</v>
      </c>
      <c r="M253" s="62">
        <f>'Aporte de datos'!$E$18</f>
        <v>0</v>
      </c>
      <c r="N253" s="62">
        <f>'Aporte de datos'!$E$18</f>
        <v>0</v>
      </c>
      <c r="O253" s="62">
        <f>'Aporte de datos'!$E$18</f>
        <v>0</v>
      </c>
      <c r="P253" s="62">
        <f>'Aporte de datos'!$E$18</f>
        <v>0</v>
      </c>
      <c r="Q253" s="62">
        <f>'Aporte de datos'!$E$18</f>
        <v>0</v>
      </c>
      <c r="R253" s="62">
        <f>'Aporte de datos'!$E$18</f>
        <v>0</v>
      </c>
      <c r="S253" s="62">
        <f>'Aporte de datos'!$E$18</f>
        <v>0</v>
      </c>
      <c r="T253" s="62">
        <f>'Aporte de datos'!$E$18</f>
        <v>0</v>
      </c>
      <c r="U253" s="62">
        <f>'Aporte de datos'!$E$18</f>
        <v>0</v>
      </c>
      <c r="V253" s="62">
        <f>'Aporte de datos'!$E$18</f>
        <v>0</v>
      </c>
      <c r="W253" s="62">
        <f>'Aporte de datos'!$E$18</f>
        <v>0</v>
      </c>
      <c r="X253" s="62">
        <f>'Aporte de datos'!$E$18</f>
        <v>0</v>
      </c>
      <c r="Y253" s="62">
        <f>'Aporte de datos'!$E$18</f>
        <v>0</v>
      </c>
      <c r="Z253" s="62">
        <f>'Aporte de datos'!$E$18</f>
        <v>0</v>
      </c>
      <c r="AA253" s="62">
        <f>'Aporte de datos'!$E$18</f>
        <v>0</v>
      </c>
      <c r="AB253" s="62">
        <f>'Aporte de datos'!$E$18</f>
        <v>0</v>
      </c>
      <c r="AC253" s="62">
        <f>'Aporte de datos'!$E$18</f>
        <v>0</v>
      </c>
      <c r="AD253" s="62">
        <f>'Aporte de datos'!$E$18</f>
        <v>0</v>
      </c>
      <c r="AE253" s="62">
        <f>'Aporte de datos'!$E$18</f>
        <v>0</v>
      </c>
      <c r="AF253" s="62">
        <f>'Aporte de datos'!$E$18</f>
        <v>0</v>
      </c>
      <c r="AG253" s="62">
        <f>'Aporte de datos'!$E$18</f>
        <v>0</v>
      </c>
      <c r="AH253" s="62">
        <f>'Aporte de datos'!$E$18</f>
        <v>0</v>
      </c>
      <c r="AI253" s="62">
        <f>'Aporte de datos'!$E$18</f>
        <v>0</v>
      </c>
      <c r="AJ253" s="62">
        <f>'Aporte de datos'!$E$18</f>
        <v>0</v>
      </c>
    </row>
    <row r="254" spans="2:36" s="26" customFormat="1" outlineLevel="1" x14ac:dyDescent="0.2">
      <c r="B254" s="27"/>
      <c r="E254" s="57"/>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row>
    <row r="255" spans="2:36" s="26" customFormat="1" outlineLevel="1" x14ac:dyDescent="0.2">
      <c r="E255" s="57"/>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row>
    <row r="256" spans="2:36" s="26" customFormat="1" outlineLevel="1" x14ac:dyDescent="0.2">
      <c r="E256" s="57"/>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row>
    <row r="257" spans="5:36" s="26" customFormat="1" outlineLevel="1" x14ac:dyDescent="0.2">
      <c r="E257" s="57"/>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row>
    <row r="258" spans="5:36" s="26" customFormat="1" outlineLevel="1" x14ac:dyDescent="0.2">
      <c r="E258" s="57"/>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row>
    <row r="259" spans="5:36" s="26" customFormat="1" outlineLevel="1" x14ac:dyDescent="0.2">
      <c r="E259" s="57"/>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row>
    <row r="260" spans="5:36" s="26" customFormat="1" outlineLevel="1" x14ac:dyDescent="0.2">
      <c r="E260" s="57"/>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row>
    <row r="261" spans="5:36" s="26" customFormat="1" outlineLevel="1" x14ac:dyDescent="0.2">
      <c r="E261" s="57"/>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row>
    <row r="262" spans="5:36" s="26" customFormat="1" outlineLevel="1" x14ac:dyDescent="0.2">
      <c r="E262" s="57"/>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row>
    <row r="263" spans="5:36" s="26" customFormat="1" outlineLevel="1" x14ac:dyDescent="0.2">
      <c r="E263" s="57"/>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row>
    <row r="264" spans="5:36" s="26" customFormat="1" outlineLevel="1" x14ac:dyDescent="0.2">
      <c r="E264" s="57"/>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row>
    <row r="265" spans="5:36" s="26" customFormat="1" outlineLevel="1" x14ac:dyDescent="0.2">
      <c r="E265" s="57"/>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row>
    <row r="266" spans="5:36" s="26" customFormat="1" outlineLevel="1" x14ac:dyDescent="0.2">
      <c r="E266" s="57"/>
      <c r="F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row>
    <row r="267" spans="5:36" s="26" customFormat="1" outlineLevel="1" x14ac:dyDescent="0.2">
      <c r="E267" s="57"/>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c r="AG267" s="68"/>
      <c r="AH267" s="68"/>
      <c r="AI267" s="68"/>
      <c r="AJ267" s="68"/>
    </row>
    <row r="268" spans="5:36" s="26" customFormat="1" outlineLevel="1" x14ac:dyDescent="0.2">
      <c r="E268" s="57"/>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row>
    <row r="269" spans="5:36" s="26" customFormat="1" outlineLevel="1" x14ac:dyDescent="0.2">
      <c r="E269" s="57"/>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row>
    <row r="270" spans="5:36" s="26" customFormat="1" outlineLevel="1" x14ac:dyDescent="0.2">
      <c r="E270" s="57"/>
      <c r="F270" s="68"/>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row>
    <row r="271" spans="5:36" s="26" customFormat="1" outlineLevel="1" x14ac:dyDescent="0.2">
      <c r="E271" s="57"/>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c r="AG271" s="68"/>
      <c r="AH271" s="68"/>
      <c r="AI271" s="68"/>
      <c r="AJ271" s="68"/>
    </row>
    <row r="272" spans="5:36" outlineLevel="1" x14ac:dyDescent="0.2"/>
    <row r="273" spans="1:5" outlineLevel="1" x14ac:dyDescent="0.2"/>
    <row r="274" spans="1:5" outlineLevel="1" x14ac:dyDescent="0.2"/>
    <row r="275" spans="1:5" outlineLevel="1" x14ac:dyDescent="0.2"/>
    <row r="276" spans="1:5" outlineLevel="1" x14ac:dyDescent="0.2"/>
    <row r="277" spans="1:5" outlineLevel="1" x14ac:dyDescent="0.2">
      <c r="B277" s="26" t="s">
        <v>372</v>
      </c>
      <c r="E277" s="40">
        <f>SUM(E278:E292)</f>
        <v>0</v>
      </c>
    </row>
    <row r="278" spans="1:5" outlineLevel="1" x14ac:dyDescent="0.2">
      <c r="A278" s="75" t="str">
        <f t="array" ref="A278">INDEX('Aporte de datos'!$B$376:$B$390,MATCH(0,COUNTIF($A$277:A277,'Aporte de datos'!$B$376:$B$390),0))</f>
        <v>Gastos de empleo</v>
      </c>
      <c r="B278" s="27" t="str">
        <f t="shared" ref="B278:B292" si="43">IF(OR(IFERROR(A278=0,FALSE),ISERROR(A278)),"",A278)</f>
        <v>Gastos de empleo</v>
      </c>
      <c r="D278" s="25" t="s">
        <v>174</v>
      </c>
      <c r="E278" s="60">
        <f>IFERROR(INDEX('Aporte de datos'!$E$376:$E$390,MATCH(B278,'Aporte de datos'!$B$376:$B$390,0)),"")</f>
        <v>0</v>
      </c>
    </row>
    <row r="279" spans="1:5" outlineLevel="1" x14ac:dyDescent="0.2">
      <c r="A279" s="75" t="str">
        <f t="array" ref="A279">INDEX('Aporte de datos'!$B$376:$B$390,MATCH(0,COUNTIF($A$277:A278,'Aporte de datos'!$B$376:$B$390),0))</f>
        <v>Gastos de transporte al comprador</v>
      </c>
      <c r="B279" s="27" t="str">
        <f t="shared" si="43"/>
        <v>Gastos de transporte al comprador</v>
      </c>
      <c r="D279" s="25" t="s">
        <v>174</v>
      </c>
      <c r="E279" s="60">
        <f>IFERROR(INDEX('Aporte de datos'!$E$376:$E$390,MATCH(B279,'Aporte de datos'!$B$376:$B$390,0)),"")</f>
        <v>0</v>
      </c>
    </row>
    <row r="280" spans="1:5" outlineLevel="1" x14ac:dyDescent="0.2">
      <c r="A280" s="75" t="str">
        <f t="array" ref="A280">INDEX('Aporte de datos'!$B$376:$B$390,MATCH(0,COUNTIF($A$277:A279,'Aporte de datos'!$B$376:$B$390),0))</f>
        <v>Costo 1</v>
      </c>
      <c r="B280" s="27" t="str">
        <f t="shared" si="43"/>
        <v>Costo 1</v>
      </c>
      <c r="D280" s="25" t="s">
        <v>174</v>
      </c>
      <c r="E280" s="60">
        <f>IFERROR(INDEX('Aporte de datos'!$E$376:$E$390,MATCH(B280,'Aporte de datos'!$B$376:$B$390,0)),"")</f>
        <v>0</v>
      </c>
    </row>
    <row r="281" spans="1:5" outlineLevel="1" x14ac:dyDescent="0.2">
      <c r="A281" s="75" t="str">
        <f t="array" ref="A281">INDEX('Aporte de datos'!$B$376:$B$390,MATCH(0,COUNTIF($A$277:A280,'Aporte de datos'!$B$376:$B$390),0))</f>
        <v>Costo 2</v>
      </c>
      <c r="B281" s="27" t="str">
        <f t="shared" si="43"/>
        <v>Costo 2</v>
      </c>
      <c r="D281" s="25" t="s">
        <v>174</v>
      </c>
      <c r="E281" s="60">
        <f>IFERROR(INDEX('Aporte de datos'!$E$376:$E$390,MATCH(B281,'Aporte de datos'!$B$376:$B$390,0)),"")</f>
        <v>0</v>
      </c>
    </row>
    <row r="282" spans="1:5" outlineLevel="1" x14ac:dyDescent="0.2">
      <c r="A282" s="75">
        <f t="array" ref="A282">INDEX('Aporte de datos'!$B$376:$B$390,MATCH(0,COUNTIF($A$277:A281,'Aporte de datos'!$B$376:$B$390),0))</f>
        <v>0</v>
      </c>
      <c r="B282" s="27" t="str">
        <f t="shared" si="43"/>
        <v/>
      </c>
      <c r="D282" s="25" t="s">
        <v>174</v>
      </c>
      <c r="E282" s="60" t="str">
        <f>IFERROR(INDEX('Aporte de datos'!$E$376:$E$390,MATCH(B282,'Aporte de datos'!$B$376:$B$390,0)),"")</f>
        <v/>
      </c>
    </row>
    <row r="283" spans="1:5" outlineLevel="1" x14ac:dyDescent="0.2">
      <c r="A283" s="75" t="e">
        <f t="array" ref="A283">INDEX('Aporte de datos'!$B$376:$B$390,MATCH(0,COUNTIF($A$277:A282,'Aporte de datos'!$B$376:$B$390),0))</f>
        <v>#N/A</v>
      </c>
      <c r="B283" s="27" t="str">
        <f t="shared" si="43"/>
        <v/>
      </c>
      <c r="D283" s="25" t="s">
        <v>174</v>
      </c>
      <c r="E283" s="60" t="str">
        <f>IFERROR(INDEX('Aporte de datos'!$E$376:$E$390,MATCH(B283,'Aporte de datos'!$B$376:$B$390,0)),"")</f>
        <v/>
      </c>
    </row>
    <row r="284" spans="1:5" outlineLevel="1" x14ac:dyDescent="0.2">
      <c r="A284" s="75" t="e">
        <f t="array" ref="A284">INDEX('Aporte de datos'!$B$376:$B$390,MATCH(0,COUNTIF($A$277:A283,'Aporte de datos'!$B$376:$B$390),0))</f>
        <v>#N/A</v>
      </c>
      <c r="B284" s="27" t="str">
        <f t="shared" si="43"/>
        <v/>
      </c>
      <c r="D284" s="25" t="s">
        <v>174</v>
      </c>
      <c r="E284" s="60" t="str">
        <f>IFERROR(INDEX('Aporte de datos'!$E$376:$E$390,MATCH(B284,'Aporte de datos'!$B$376:$B$390,0)),"")</f>
        <v/>
      </c>
    </row>
    <row r="285" spans="1:5" outlineLevel="1" x14ac:dyDescent="0.2">
      <c r="A285" s="75" t="e">
        <f t="array" ref="A285">INDEX('Aporte de datos'!$B$376:$B$390,MATCH(0,COUNTIF($A$277:A284,'Aporte de datos'!$B$376:$B$390),0))</f>
        <v>#N/A</v>
      </c>
      <c r="B285" s="27" t="str">
        <f t="shared" si="43"/>
        <v/>
      </c>
      <c r="D285" s="25" t="s">
        <v>174</v>
      </c>
      <c r="E285" s="60" t="str">
        <f>IFERROR(INDEX('Aporte de datos'!$E$376:$E$390,MATCH(B285,'Aporte de datos'!$B$376:$B$390,0)),"")</f>
        <v/>
      </c>
    </row>
    <row r="286" spans="1:5" outlineLevel="1" x14ac:dyDescent="0.2">
      <c r="A286" s="75" t="e">
        <f t="array" ref="A286">INDEX('Aporte de datos'!$B$376:$B$390,MATCH(0,COUNTIF($A$277:A285,'Aporte de datos'!$B$376:$B$390),0))</f>
        <v>#N/A</v>
      </c>
      <c r="B286" s="27" t="str">
        <f t="shared" si="43"/>
        <v/>
      </c>
      <c r="D286" s="25" t="s">
        <v>174</v>
      </c>
      <c r="E286" s="60" t="str">
        <f>IFERROR(INDEX('Aporte de datos'!$E$376:$E$390,MATCH(B286,'Aporte de datos'!$B$376:$B$390,0)),"")</f>
        <v/>
      </c>
    </row>
    <row r="287" spans="1:5" outlineLevel="1" x14ac:dyDescent="0.2">
      <c r="A287" s="75" t="e">
        <f t="array" ref="A287">INDEX('Aporte de datos'!$B$376:$B$390,MATCH(0,COUNTIF($A$277:A286,'Aporte de datos'!$B$376:$B$390),0))</f>
        <v>#N/A</v>
      </c>
      <c r="B287" s="27" t="str">
        <f t="shared" si="43"/>
        <v/>
      </c>
      <c r="D287" s="25" t="s">
        <v>174</v>
      </c>
      <c r="E287" s="60" t="str">
        <f>IFERROR(INDEX('Aporte de datos'!$E$376:$E$390,MATCH(B287,'Aporte de datos'!$B$376:$B$390,0)),"")</f>
        <v/>
      </c>
    </row>
    <row r="288" spans="1:5" outlineLevel="1" x14ac:dyDescent="0.2">
      <c r="A288" s="75" t="e">
        <f t="array" ref="A288">INDEX('Aporte de datos'!$B$376:$B$390,MATCH(0,COUNTIF($A$277:A287,'Aporte de datos'!$B$376:$B$390),0))</f>
        <v>#N/A</v>
      </c>
      <c r="B288" s="27" t="str">
        <f t="shared" si="43"/>
        <v/>
      </c>
      <c r="D288" s="25" t="s">
        <v>174</v>
      </c>
      <c r="E288" s="60" t="str">
        <f>IFERROR(INDEX('Aporte de datos'!$E$376:$E$390,MATCH(B288,'Aporte de datos'!$B$376:$B$390,0)),"")</f>
        <v/>
      </c>
    </row>
    <row r="289" spans="1:5" outlineLevel="1" x14ac:dyDescent="0.2">
      <c r="A289" s="75" t="e">
        <f t="array" ref="A289">INDEX('Aporte de datos'!$B$376:$B$390,MATCH(0,COUNTIF($A$277:A288,'Aporte de datos'!$B$376:$B$390),0))</f>
        <v>#N/A</v>
      </c>
      <c r="B289" s="27" t="str">
        <f t="shared" si="43"/>
        <v/>
      </c>
      <c r="D289" s="25" t="s">
        <v>174</v>
      </c>
      <c r="E289" s="60" t="str">
        <f>IFERROR(INDEX('Aporte de datos'!$E$376:$E$390,MATCH(B289,'Aporte de datos'!$B$376:$B$390,0)),"")</f>
        <v/>
      </c>
    </row>
    <row r="290" spans="1:5" outlineLevel="1" x14ac:dyDescent="0.2">
      <c r="A290" s="75" t="e">
        <f t="array" ref="A290">INDEX('Aporte de datos'!$B$376:$B$390,MATCH(0,COUNTIF($A$277:A289,'Aporte de datos'!$B$376:$B$390),0))</f>
        <v>#N/A</v>
      </c>
      <c r="B290" s="27" t="str">
        <f t="shared" si="43"/>
        <v/>
      </c>
      <c r="D290" s="25" t="s">
        <v>174</v>
      </c>
      <c r="E290" s="60" t="str">
        <f>IFERROR(INDEX('Aporte de datos'!$E$376:$E$390,MATCH(B290,'Aporte de datos'!$B$376:$B$390,0)),"")</f>
        <v/>
      </c>
    </row>
    <row r="291" spans="1:5" outlineLevel="1" x14ac:dyDescent="0.2">
      <c r="A291" s="75" t="e">
        <f t="array" ref="A291">INDEX('Aporte de datos'!$B$376:$B$390,MATCH(0,COUNTIF($A$277:A290,'Aporte de datos'!$B$376:$B$390),0))</f>
        <v>#N/A</v>
      </c>
      <c r="B291" s="27" t="str">
        <f t="shared" si="43"/>
        <v/>
      </c>
      <c r="D291" s="25" t="s">
        <v>174</v>
      </c>
      <c r="E291" s="60" t="str">
        <f>IFERROR(INDEX('Aporte de datos'!$E$376:$E$390,MATCH(B291,'Aporte de datos'!$B$376:$B$390,0)),"")</f>
        <v/>
      </c>
    </row>
    <row r="292" spans="1:5" outlineLevel="1" x14ac:dyDescent="0.2">
      <c r="A292" s="75" t="e">
        <f t="array" ref="A292">INDEX('Aporte de datos'!$B$376:$B$390,MATCH(0,COUNTIF($A$277:A291,'Aporte de datos'!$B$376:$B$390),0))</f>
        <v>#N/A</v>
      </c>
      <c r="B292" s="27" t="str">
        <f t="shared" si="43"/>
        <v/>
      </c>
      <c r="D292" s="25" t="s">
        <v>174</v>
      </c>
      <c r="E292" s="60" t="str">
        <f>IFERROR(INDEX('Aporte de datos'!$E$376:$E$390,MATCH(B292,'Aporte de datos'!$B$376:$B$390,0)),"")</f>
        <v/>
      </c>
    </row>
    <row r="293" spans="1:5" outlineLevel="1" x14ac:dyDescent="0.2"/>
    <row r="294" spans="1:5" outlineLevel="1" x14ac:dyDescent="0.2">
      <c r="B294" s="26" t="s">
        <v>68</v>
      </c>
      <c r="E294" s="40">
        <f>SUM(E295:E309)</f>
        <v>0</v>
      </c>
    </row>
    <row r="295" spans="1:5" outlineLevel="1" x14ac:dyDescent="0.2">
      <c r="A295" s="74" t="str">
        <f t="array" ref="A295">INDEX('Aporte de datos'!$B$359:$B$373,MATCH(0,COUNTIF($A$294:A294,'Aporte de datos'!$B$359:$B$373),0))</f>
        <v>Inversión 1</v>
      </c>
      <c r="B295" s="27" t="str">
        <f t="shared" ref="B295:B309" si="44">IF(OR(IFERROR(A295=0,FALSE),ISERROR(A295)),"",A295)</f>
        <v>Inversión 1</v>
      </c>
      <c r="D295" s="25" t="s">
        <v>2</v>
      </c>
      <c r="E295" s="60">
        <f>IFERROR(INDEX('Aporte de datos'!$E$359:$E$373,MATCH(B295,'Aporte de datos'!$B$359:$B$373,0)),"")</f>
        <v>0</v>
      </c>
    </row>
    <row r="296" spans="1:5" outlineLevel="1" x14ac:dyDescent="0.2">
      <c r="A296" s="74" t="str">
        <f t="array" ref="A296">INDEX('Aporte de datos'!$B$359:$B$373,MATCH(0,COUNTIF($A$294:A295,'Aporte de datos'!$B$359:$B$373),0))</f>
        <v>Inversión 2</v>
      </c>
      <c r="B296" s="27" t="str">
        <f t="shared" si="44"/>
        <v>Inversión 2</v>
      </c>
      <c r="D296" s="25" t="s">
        <v>2</v>
      </c>
      <c r="E296" s="60">
        <f>IFERROR(INDEX('Aporte de datos'!$E$359:$E$373,MATCH(B296,'Aporte de datos'!$B$359:$B$373,0)),"")</f>
        <v>0</v>
      </c>
    </row>
    <row r="297" spans="1:5" outlineLevel="1" x14ac:dyDescent="0.2">
      <c r="A297" s="74">
        <f t="array" ref="A297">INDEX('Aporte de datos'!$B$359:$B$373,MATCH(0,COUNTIF($A$294:A296,'Aporte de datos'!$B$359:$B$373),0))</f>
        <v>0</v>
      </c>
      <c r="B297" s="27" t="str">
        <f t="shared" si="44"/>
        <v/>
      </c>
      <c r="D297" s="25" t="s">
        <v>2</v>
      </c>
      <c r="E297" s="60" t="str">
        <f>IFERROR(INDEX('Aporte de datos'!$E$359:$E$373,MATCH(B297,'Aporte de datos'!$B$359:$B$373,0)),"")</f>
        <v/>
      </c>
    </row>
    <row r="298" spans="1:5" outlineLevel="1" x14ac:dyDescent="0.2">
      <c r="A298" s="74" t="e">
        <f t="array" ref="A298">INDEX('Aporte de datos'!$B$359:$B$373,MATCH(0,COUNTIF($A$294:A297,'Aporte de datos'!$B$359:$B$373),0))</f>
        <v>#N/A</v>
      </c>
      <c r="B298" s="27" t="str">
        <f t="shared" si="44"/>
        <v/>
      </c>
      <c r="D298" s="25" t="s">
        <v>2</v>
      </c>
      <c r="E298" s="60" t="str">
        <f>IFERROR(INDEX('Aporte de datos'!$E$359:$E$373,MATCH(B298,'Aporte de datos'!$B$359:$B$373,0)),"")</f>
        <v/>
      </c>
    </row>
    <row r="299" spans="1:5" outlineLevel="1" x14ac:dyDescent="0.2">
      <c r="A299" s="74" t="e">
        <f t="array" ref="A299">INDEX('Aporte de datos'!$B$359:$B$373,MATCH(0,COUNTIF($A$294:A298,'Aporte de datos'!$B$359:$B$373),0))</f>
        <v>#N/A</v>
      </c>
      <c r="B299" s="27" t="str">
        <f t="shared" si="44"/>
        <v/>
      </c>
      <c r="D299" s="25" t="s">
        <v>2</v>
      </c>
      <c r="E299" s="60" t="str">
        <f>IFERROR(INDEX('Aporte de datos'!$E$359:$E$373,MATCH(B299,'Aporte de datos'!$B$359:$B$373,0)),"")</f>
        <v/>
      </c>
    </row>
    <row r="300" spans="1:5" outlineLevel="1" x14ac:dyDescent="0.2">
      <c r="A300" s="74" t="e">
        <f t="array" ref="A300">INDEX('Aporte de datos'!$B$359:$B$373,MATCH(0,COUNTIF($A$294:A299,'Aporte de datos'!$B$359:$B$373),0))</f>
        <v>#N/A</v>
      </c>
      <c r="B300" s="27" t="str">
        <f t="shared" si="44"/>
        <v/>
      </c>
      <c r="D300" s="25" t="s">
        <v>2</v>
      </c>
      <c r="E300" s="60" t="str">
        <f>IFERROR(INDEX('Aporte de datos'!$E$359:$E$373,MATCH(B300,'Aporte de datos'!$B$359:$B$373,0)),"")</f>
        <v/>
      </c>
    </row>
    <row r="301" spans="1:5" outlineLevel="1" x14ac:dyDescent="0.2">
      <c r="A301" s="74" t="e">
        <f t="array" ref="A301">INDEX('Aporte de datos'!$B$359:$B$373,MATCH(0,COUNTIF($A$294:A300,'Aporte de datos'!$B$359:$B$373),0))</f>
        <v>#N/A</v>
      </c>
      <c r="B301" s="27" t="str">
        <f t="shared" si="44"/>
        <v/>
      </c>
      <c r="D301" s="25" t="s">
        <v>2</v>
      </c>
      <c r="E301" s="60" t="str">
        <f>IFERROR(INDEX('Aporte de datos'!$E$359:$E$373,MATCH(B301,'Aporte de datos'!$B$359:$B$373,0)),"")</f>
        <v/>
      </c>
    </row>
    <row r="302" spans="1:5" outlineLevel="1" x14ac:dyDescent="0.2">
      <c r="A302" s="74" t="e">
        <f t="array" ref="A302">INDEX('Aporte de datos'!$B$359:$B$373,MATCH(0,COUNTIF($A$294:A301,'Aporte de datos'!$B$359:$B$373),0))</f>
        <v>#N/A</v>
      </c>
      <c r="B302" s="27" t="str">
        <f t="shared" si="44"/>
        <v/>
      </c>
      <c r="D302" s="25" t="s">
        <v>2</v>
      </c>
      <c r="E302" s="60" t="str">
        <f>IFERROR(INDEX('Aporte de datos'!$E$359:$E$373,MATCH(B302,'Aporte de datos'!$B$359:$B$373,0)),"")</f>
        <v/>
      </c>
    </row>
    <row r="303" spans="1:5" outlineLevel="1" x14ac:dyDescent="0.2">
      <c r="A303" s="74" t="e">
        <f t="array" ref="A303">INDEX('Aporte de datos'!$B$359:$B$373,MATCH(0,COUNTIF($A$294:A302,'Aporte de datos'!$B$359:$B$373),0))</f>
        <v>#N/A</v>
      </c>
      <c r="B303" s="27" t="str">
        <f t="shared" si="44"/>
        <v/>
      </c>
      <c r="D303" s="25" t="s">
        <v>2</v>
      </c>
      <c r="E303" s="60" t="str">
        <f>IFERROR(INDEX('Aporte de datos'!$E$359:$E$373,MATCH(B303,'Aporte de datos'!$B$359:$B$373,0)),"")</f>
        <v/>
      </c>
    </row>
    <row r="304" spans="1:5" outlineLevel="1" x14ac:dyDescent="0.2">
      <c r="A304" s="74" t="e">
        <f t="array" ref="A304">INDEX('Aporte de datos'!$B$359:$B$373,MATCH(0,COUNTIF($A$294:A303,'Aporte de datos'!$B$359:$B$373),0))</f>
        <v>#N/A</v>
      </c>
      <c r="B304" s="27" t="str">
        <f t="shared" si="44"/>
        <v/>
      </c>
      <c r="D304" s="25" t="s">
        <v>2</v>
      </c>
      <c r="E304" s="60" t="str">
        <f>IFERROR(INDEX('Aporte de datos'!$E$359:$E$373,MATCH(B304,'Aporte de datos'!$B$359:$B$373,0)),"")</f>
        <v/>
      </c>
    </row>
    <row r="305" spans="1:6" outlineLevel="1" x14ac:dyDescent="0.2">
      <c r="A305" s="74" t="e">
        <f t="array" ref="A305">INDEX('Aporte de datos'!$B$359:$B$373,MATCH(0,COUNTIF($A$294:A304,'Aporte de datos'!$B$359:$B$373),0))</f>
        <v>#N/A</v>
      </c>
      <c r="B305" s="27" t="str">
        <f t="shared" si="44"/>
        <v/>
      </c>
      <c r="D305" s="25" t="s">
        <v>2</v>
      </c>
      <c r="E305" s="60" t="str">
        <f>IFERROR(INDEX('Aporte de datos'!$E$359:$E$373,MATCH(B305,'Aporte de datos'!$B$359:$B$373,0)),"")</f>
        <v/>
      </c>
    </row>
    <row r="306" spans="1:6" outlineLevel="1" x14ac:dyDescent="0.2">
      <c r="A306" s="74" t="e">
        <f t="array" ref="A306">INDEX('Aporte de datos'!$B$359:$B$373,MATCH(0,COUNTIF($A$294:A305,'Aporte de datos'!$B$359:$B$373),0))</f>
        <v>#N/A</v>
      </c>
      <c r="B306" s="27" t="str">
        <f t="shared" si="44"/>
        <v/>
      </c>
      <c r="D306" s="25" t="s">
        <v>2</v>
      </c>
      <c r="E306" s="60" t="str">
        <f>IFERROR(INDEX('Aporte de datos'!$E$359:$E$373,MATCH(B306,'Aporte de datos'!$B$359:$B$373,0)),"")</f>
        <v/>
      </c>
    </row>
    <row r="307" spans="1:6" outlineLevel="1" x14ac:dyDescent="0.2">
      <c r="A307" s="74" t="e">
        <f t="array" ref="A307">INDEX('Aporte de datos'!$B$359:$B$373,MATCH(0,COUNTIF($A$294:A306,'Aporte de datos'!$B$359:$B$373),0))</f>
        <v>#N/A</v>
      </c>
      <c r="B307" s="27" t="str">
        <f t="shared" si="44"/>
        <v/>
      </c>
      <c r="D307" s="25" t="s">
        <v>2</v>
      </c>
      <c r="E307" s="60" t="str">
        <f>IFERROR(INDEX('Aporte de datos'!$E$359:$E$373,MATCH(B307,'Aporte de datos'!$B$359:$B$373,0)),"")</f>
        <v/>
      </c>
    </row>
    <row r="308" spans="1:6" outlineLevel="1" x14ac:dyDescent="0.2">
      <c r="A308" s="74" t="e">
        <f t="array" ref="A308">INDEX('Aporte de datos'!$B$359:$B$373,MATCH(0,COUNTIF($A$294:A307,'Aporte de datos'!$B$359:$B$373),0))</f>
        <v>#N/A</v>
      </c>
      <c r="B308" s="27" t="str">
        <f t="shared" si="44"/>
        <v/>
      </c>
      <c r="D308" s="25" t="s">
        <v>2</v>
      </c>
      <c r="E308" s="60" t="str">
        <f>IFERROR(INDEX('Aporte de datos'!$E$359:$E$373,MATCH(B308,'Aporte de datos'!$B$359:$B$373,0)),"")</f>
        <v/>
      </c>
    </row>
    <row r="309" spans="1:6" outlineLevel="1" x14ac:dyDescent="0.2">
      <c r="A309" s="74" t="e">
        <f t="array" ref="A309">INDEX('Aporte de datos'!$B$359:$B$373,MATCH(0,COUNTIF($A$294:A308,'Aporte de datos'!$B$359:$B$373),0))</f>
        <v>#N/A</v>
      </c>
      <c r="B309" s="27" t="str">
        <f t="shared" si="44"/>
        <v/>
      </c>
      <c r="D309" s="25" t="s">
        <v>2</v>
      </c>
      <c r="E309" s="60" t="str">
        <f>IFERROR(INDEX('Aporte de datos'!$E$359:$E$373,MATCH(B309,'Aporte de datos'!$B$359:$B$373,0)),"")</f>
        <v/>
      </c>
    </row>
    <row r="310" spans="1:6" outlineLevel="1" x14ac:dyDescent="0.2"/>
    <row r="312" spans="1:6" s="23" customFormat="1" x14ac:dyDescent="0.2">
      <c r="B312" s="24" t="s">
        <v>553</v>
      </c>
      <c r="D312" s="37"/>
      <c r="E312" s="37"/>
      <c r="F312" s="37"/>
    </row>
    <row r="313" spans="1:6" outlineLevel="1" x14ac:dyDescent="0.2"/>
    <row r="314" spans="1:6" outlineLevel="1" x14ac:dyDescent="0.2">
      <c r="B314" s="26" t="s">
        <v>372</v>
      </c>
      <c r="E314" s="40">
        <f>SUM(E315:E329)</f>
        <v>0</v>
      </c>
    </row>
    <row r="315" spans="1:6" outlineLevel="1" x14ac:dyDescent="0.2">
      <c r="A315" s="74" t="str">
        <f t="array" ref="A315">INDEX('Aporte de datos'!$B$429:$B$443,MATCH(0,COUNTIF($A$314:A314,'Aporte de datos'!$B$429:$B$443),0))</f>
        <v>Gastos de empleo</v>
      </c>
      <c r="B315" s="27" t="str">
        <f t="shared" ref="B315:B329" si="45">IF(OR(IFERROR(A315=0,FALSE),ISERROR(A315)),"",A315)</f>
        <v>Gastos de empleo</v>
      </c>
      <c r="D315" s="25" t="s">
        <v>174</v>
      </c>
      <c r="E315" s="60">
        <f>IFERROR(INDEX('Aporte de datos'!$E$429:$E$443,MATCH(B315,'Aporte de datos'!$B$429:$B$443,0)),"")</f>
        <v>0</v>
      </c>
    </row>
    <row r="316" spans="1:6" outlineLevel="1" x14ac:dyDescent="0.2">
      <c r="A316" s="74" t="str">
        <f t="array" ref="A316">INDEX('Aporte de datos'!$B$429:$B$443,MATCH(0,COUNTIF($A$314:A315,'Aporte de datos'!$B$429:$B$443),0))</f>
        <v>Costo 1</v>
      </c>
      <c r="B316" s="27" t="str">
        <f t="shared" si="45"/>
        <v>Costo 1</v>
      </c>
      <c r="D316" s="25" t="s">
        <v>174</v>
      </c>
      <c r="E316" s="60">
        <f>IFERROR(INDEX('Aporte de datos'!$E$429:$E$443,MATCH(B316,'Aporte de datos'!$B$429:$B$443,0)),"")</f>
        <v>0</v>
      </c>
    </row>
    <row r="317" spans="1:6" outlineLevel="1" x14ac:dyDescent="0.2">
      <c r="A317" s="74" t="str">
        <f t="array" ref="A317">INDEX('Aporte de datos'!$B$429:$B$443,MATCH(0,COUNTIF($A$314:A316,'Aporte de datos'!$B$429:$B$443),0))</f>
        <v>Costo 2</v>
      </c>
      <c r="B317" s="27" t="str">
        <f t="shared" si="45"/>
        <v>Costo 2</v>
      </c>
      <c r="D317" s="25" t="s">
        <v>174</v>
      </c>
      <c r="E317" s="60">
        <f>IFERROR(INDEX('Aporte de datos'!$E$429:$E$443,MATCH(B317,'Aporte de datos'!$B$429:$B$443,0)),"")</f>
        <v>0</v>
      </c>
    </row>
    <row r="318" spans="1:6" outlineLevel="1" x14ac:dyDescent="0.2">
      <c r="A318" s="74">
        <f t="array" ref="A318">INDEX('Aporte de datos'!$B$429:$B$443,MATCH(0,COUNTIF($A$314:A317,'Aporte de datos'!$B$429:$B$443),0))</f>
        <v>0</v>
      </c>
      <c r="B318" s="27" t="str">
        <f t="shared" si="45"/>
        <v/>
      </c>
      <c r="D318" s="25" t="s">
        <v>174</v>
      </c>
      <c r="E318" s="60" t="str">
        <f>IFERROR(INDEX('Aporte de datos'!$E$429:$E$443,MATCH(B318,'Aporte de datos'!$B$429:$B$443,0)),"")</f>
        <v/>
      </c>
    </row>
    <row r="319" spans="1:6" outlineLevel="1" x14ac:dyDescent="0.2">
      <c r="A319" s="74" t="e">
        <f t="array" ref="A319">INDEX('Aporte de datos'!$B$429:$B$443,MATCH(0,COUNTIF($A$314:A318,'Aporte de datos'!$B$429:$B$443),0))</f>
        <v>#N/A</v>
      </c>
      <c r="B319" s="27" t="str">
        <f t="shared" si="45"/>
        <v/>
      </c>
      <c r="D319" s="25" t="s">
        <v>174</v>
      </c>
      <c r="E319" s="60" t="str">
        <f>IFERROR(INDEX('Aporte de datos'!$E$429:$E$443,MATCH(B319,'Aporte de datos'!$B$429:$B$443,0)),"")</f>
        <v/>
      </c>
    </row>
    <row r="320" spans="1:6" outlineLevel="1" x14ac:dyDescent="0.2">
      <c r="A320" s="74" t="e">
        <f t="array" ref="A320">INDEX('Aporte de datos'!$B$429:$B$443,MATCH(0,COUNTIF($A$314:A319,'Aporte de datos'!$B$429:$B$443),0))</f>
        <v>#N/A</v>
      </c>
      <c r="B320" s="27" t="str">
        <f t="shared" si="45"/>
        <v/>
      </c>
      <c r="D320" s="25" t="s">
        <v>174</v>
      </c>
      <c r="E320" s="60" t="str">
        <f>IFERROR(INDEX('Aporte de datos'!$E$429:$E$443,MATCH(B320,'Aporte de datos'!$B$429:$B$443,0)),"")</f>
        <v/>
      </c>
    </row>
    <row r="321" spans="1:5" outlineLevel="1" x14ac:dyDescent="0.2">
      <c r="A321" s="74" t="e">
        <f t="array" ref="A321">INDEX('Aporte de datos'!$B$429:$B$443,MATCH(0,COUNTIF($A$314:A320,'Aporte de datos'!$B$429:$B$443),0))</f>
        <v>#N/A</v>
      </c>
      <c r="B321" s="27" t="str">
        <f t="shared" si="45"/>
        <v/>
      </c>
      <c r="D321" s="25" t="s">
        <v>174</v>
      </c>
      <c r="E321" s="60" t="str">
        <f>IFERROR(INDEX('Aporte de datos'!$E$429:$E$443,MATCH(B321,'Aporte de datos'!$B$429:$B$443,0)),"")</f>
        <v/>
      </c>
    </row>
    <row r="322" spans="1:5" outlineLevel="1" x14ac:dyDescent="0.2">
      <c r="A322" s="74" t="e">
        <f t="array" ref="A322">INDEX('Aporte de datos'!$B$429:$B$443,MATCH(0,COUNTIF($A$314:A321,'Aporte de datos'!$B$429:$B$443),0))</f>
        <v>#N/A</v>
      </c>
      <c r="B322" s="27" t="str">
        <f t="shared" si="45"/>
        <v/>
      </c>
      <c r="D322" s="25" t="s">
        <v>174</v>
      </c>
      <c r="E322" s="60" t="str">
        <f>IFERROR(INDEX('Aporte de datos'!$E$429:$E$443,MATCH(B322,'Aporte de datos'!$B$429:$B$443,0)),"")</f>
        <v/>
      </c>
    </row>
    <row r="323" spans="1:5" outlineLevel="1" x14ac:dyDescent="0.2">
      <c r="A323" s="74" t="e">
        <f t="array" ref="A323">INDEX('Aporte de datos'!$B$429:$B$443,MATCH(0,COUNTIF($A$314:A322,'Aporte de datos'!$B$429:$B$443),0))</f>
        <v>#N/A</v>
      </c>
      <c r="B323" s="27" t="str">
        <f t="shared" si="45"/>
        <v/>
      </c>
      <c r="D323" s="25" t="s">
        <v>174</v>
      </c>
      <c r="E323" s="60" t="str">
        <f>IFERROR(INDEX('Aporte de datos'!$E$429:$E$443,MATCH(B323,'Aporte de datos'!$B$429:$B$443,0)),"")</f>
        <v/>
      </c>
    </row>
    <row r="324" spans="1:5" outlineLevel="1" x14ac:dyDescent="0.2">
      <c r="A324" s="74" t="e">
        <f t="array" ref="A324">INDEX('Aporte de datos'!$B$429:$B$443,MATCH(0,COUNTIF($A$314:A323,'Aporte de datos'!$B$429:$B$443),0))</f>
        <v>#N/A</v>
      </c>
      <c r="B324" s="27" t="str">
        <f t="shared" si="45"/>
        <v/>
      </c>
      <c r="D324" s="25" t="s">
        <v>174</v>
      </c>
      <c r="E324" s="60" t="str">
        <f>IFERROR(INDEX('Aporte de datos'!$E$429:$E$443,MATCH(B324,'Aporte de datos'!$B$429:$B$443,0)),"")</f>
        <v/>
      </c>
    </row>
    <row r="325" spans="1:5" outlineLevel="1" x14ac:dyDescent="0.2">
      <c r="A325" s="74" t="e">
        <f t="array" ref="A325">INDEX('Aporte de datos'!$B$429:$B$443,MATCH(0,COUNTIF($A$314:A324,'Aporte de datos'!$B$429:$B$443),0))</f>
        <v>#N/A</v>
      </c>
      <c r="B325" s="27" t="str">
        <f t="shared" si="45"/>
        <v/>
      </c>
      <c r="D325" s="25" t="s">
        <v>174</v>
      </c>
      <c r="E325" s="60" t="str">
        <f>IFERROR(INDEX('Aporte de datos'!$E$429:$E$443,MATCH(B325,'Aporte de datos'!$B$429:$B$443,0)),"")</f>
        <v/>
      </c>
    </row>
    <row r="326" spans="1:5" outlineLevel="1" x14ac:dyDescent="0.2">
      <c r="A326" s="74" t="e">
        <f t="array" ref="A326">INDEX('Aporte de datos'!$B$429:$B$443,MATCH(0,COUNTIF($A$314:A325,'Aporte de datos'!$B$429:$B$443),0))</f>
        <v>#N/A</v>
      </c>
      <c r="B326" s="27" t="str">
        <f t="shared" si="45"/>
        <v/>
      </c>
      <c r="D326" s="25" t="s">
        <v>174</v>
      </c>
      <c r="E326" s="60" t="str">
        <f>IFERROR(INDEX('Aporte de datos'!$E$429:$E$443,MATCH(B326,'Aporte de datos'!$B$429:$B$443,0)),"")</f>
        <v/>
      </c>
    </row>
    <row r="327" spans="1:5" outlineLevel="1" x14ac:dyDescent="0.2">
      <c r="A327" s="74" t="e">
        <f t="array" ref="A327">INDEX('Aporte de datos'!$B$429:$B$443,MATCH(0,COUNTIF($A$314:A326,'Aporte de datos'!$B$429:$B$443),0))</f>
        <v>#N/A</v>
      </c>
      <c r="B327" s="27" t="str">
        <f t="shared" si="45"/>
        <v/>
      </c>
      <c r="D327" s="25" t="s">
        <v>174</v>
      </c>
      <c r="E327" s="60" t="str">
        <f>IFERROR(INDEX('Aporte de datos'!$E$429:$E$443,MATCH(B327,'Aporte de datos'!$B$429:$B$443,0)),"")</f>
        <v/>
      </c>
    </row>
    <row r="328" spans="1:5" outlineLevel="1" x14ac:dyDescent="0.2">
      <c r="A328" s="74" t="e">
        <f t="array" ref="A328">INDEX('Aporte de datos'!$B$429:$B$443,MATCH(0,COUNTIF($A$314:A327,'Aporte de datos'!$B$429:$B$443),0))</f>
        <v>#N/A</v>
      </c>
      <c r="B328" s="27" t="str">
        <f t="shared" si="45"/>
        <v/>
      </c>
      <c r="D328" s="25" t="s">
        <v>174</v>
      </c>
      <c r="E328" s="60" t="str">
        <f>IFERROR(INDEX('Aporte de datos'!$E$429:$E$443,MATCH(B328,'Aporte de datos'!$B$429:$B$443,0)),"")</f>
        <v/>
      </c>
    </row>
    <row r="329" spans="1:5" outlineLevel="1" x14ac:dyDescent="0.2">
      <c r="A329" s="74" t="e">
        <f t="array" ref="A329">INDEX('Aporte de datos'!$B$429:$B$443,MATCH(0,COUNTIF($A$314:A328,'Aporte de datos'!$B$429:$B$443),0))</f>
        <v>#N/A</v>
      </c>
      <c r="B329" s="27" t="str">
        <f t="shared" si="45"/>
        <v/>
      </c>
      <c r="D329" s="25" t="s">
        <v>174</v>
      </c>
      <c r="E329" s="60" t="str">
        <f>IFERROR(INDEX('Aporte de datos'!$E$429:$E$443,MATCH(B329,'Aporte de datos'!$B$429:$B$443,0)),"")</f>
        <v/>
      </c>
    </row>
    <row r="330" spans="1:5" outlineLevel="1" x14ac:dyDescent="0.2"/>
    <row r="331" spans="1:5" outlineLevel="1" x14ac:dyDescent="0.2">
      <c r="B331" s="26" t="s">
        <v>68</v>
      </c>
      <c r="E331" s="40">
        <f>SUM(E332:E346)</f>
        <v>0</v>
      </c>
    </row>
    <row r="332" spans="1:5" outlineLevel="1" x14ac:dyDescent="0.2">
      <c r="A332" s="74" t="str">
        <f t="array" ref="A332">INDEX('Aporte de datos'!$B$412:$B$426,MATCH(0,COUNTIF($A$331:A331,'Aporte de datos'!$B$412:$B$426),0))</f>
        <v>Inversión 1</v>
      </c>
      <c r="B332" s="27" t="str">
        <f t="shared" ref="B332:B346" si="46">IF(OR(IFERROR(A332=0,FALSE),ISERROR(A332)),"",A332)</f>
        <v>Inversión 1</v>
      </c>
      <c r="D332" s="25" t="s">
        <v>2</v>
      </c>
      <c r="E332" s="60">
        <f>IFERROR(INDEX('Aporte de datos'!$E$412:$E$426,MATCH(B332,'Aporte de datos'!$B$412:$B$426,0)),"")</f>
        <v>0</v>
      </c>
    </row>
    <row r="333" spans="1:5" outlineLevel="1" x14ac:dyDescent="0.2">
      <c r="A333" s="74" t="str">
        <f t="array" ref="A333">INDEX('Aporte de datos'!$B$412:$B$426,MATCH(0,COUNTIF($A$331:A332,'Aporte de datos'!$B$412:$B$426),0))</f>
        <v>Inversión 2</v>
      </c>
      <c r="B333" s="27" t="str">
        <f t="shared" si="46"/>
        <v>Inversión 2</v>
      </c>
      <c r="D333" s="25" t="s">
        <v>2</v>
      </c>
      <c r="E333" s="60">
        <f>IFERROR(INDEX('Aporte de datos'!$E$412:$E$426,MATCH(B333,'Aporte de datos'!$B$412:$B$426,0)),"")</f>
        <v>0</v>
      </c>
    </row>
    <row r="334" spans="1:5" outlineLevel="1" x14ac:dyDescent="0.2">
      <c r="A334" s="74">
        <f t="array" ref="A334">INDEX('Aporte de datos'!$B$412:$B$426,MATCH(0,COUNTIF($A$331:A333,'Aporte de datos'!$B$412:$B$426),0))</f>
        <v>0</v>
      </c>
      <c r="B334" s="27" t="str">
        <f t="shared" si="46"/>
        <v/>
      </c>
      <c r="D334" s="25" t="s">
        <v>2</v>
      </c>
      <c r="E334" s="60" t="str">
        <f>IFERROR(INDEX('Aporte de datos'!$E$412:$E$426,MATCH(B334,'Aporte de datos'!$B$412:$B$426,0)),"")</f>
        <v/>
      </c>
    </row>
    <row r="335" spans="1:5" outlineLevel="1" x14ac:dyDescent="0.2">
      <c r="A335" s="74" t="e">
        <f t="array" ref="A335">INDEX('Aporte de datos'!$B$412:$B$426,MATCH(0,COUNTIF($A$331:A334,'Aporte de datos'!$B$412:$B$426),0))</f>
        <v>#N/A</v>
      </c>
      <c r="B335" s="27" t="str">
        <f t="shared" si="46"/>
        <v/>
      </c>
      <c r="D335" s="25" t="s">
        <v>2</v>
      </c>
      <c r="E335" s="60" t="str">
        <f>IFERROR(INDEX('Aporte de datos'!$E$412:$E$426,MATCH(B335,'Aporte de datos'!$B$412:$B$426,0)),"")</f>
        <v/>
      </c>
    </row>
    <row r="336" spans="1:5" outlineLevel="1" x14ac:dyDescent="0.2">
      <c r="A336" s="74" t="e">
        <f t="array" ref="A336">INDEX('Aporte de datos'!$B$412:$B$426,MATCH(0,COUNTIF($A$331:A335,'Aporte de datos'!$B$412:$B$426),0))</f>
        <v>#N/A</v>
      </c>
      <c r="B336" s="27" t="str">
        <f t="shared" si="46"/>
        <v/>
      </c>
      <c r="D336" s="25" t="s">
        <v>2</v>
      </c>
      <c r="E336" s="60" t="str">
        <f>IFERROR(INDEX('Aporte de datos'!$E$412:$E$426,MATCH(B336,'Aporte de datos'!$B$412:$B$426,0)),"")</f>
        <v/>
      </c>
    </row>
    <row r="337" spans="1:6" outlineLevel="1" x14ac:dyDescent="0.2">
      <c r="A337" s="74" t="e">
        <f t="array" ref="A337">INDEX('Aporte de datos'!$B$412:$B$426,MATCH(0,COUNTIF($A$331:A336,'Aporte de datos'!$B$412:$B$426),0))</f>
        <v>#N/A</v>
      </c>
      <c r="B337" s="27" t="str">
        <f t="shared" si="46"/>
        <v/>
      </c>
      <c r="D337" s="25" t="s">
        <v>2</v>
      </c>
      <c r="E337" s="60" t="str">
        <f>IFERROR(INDEX('Aporte de datos'!$E$412:$E$426,MATCH(B337,'Aporte de datos'!$B$412:$B$426,0)),"")</f>
        <v/>
      </c>
    </row>
    <row r="338" spans="1:6" outlineLevel="1" x14ac:dyDescent="0.2">
      <c r="A338" s="74" t="e">
        <f t="array" ref="A338">INDEX('Aporte de datos'!$B$412:$B$426,MATCH(0,COUNTIF($A$331:A337,'Aporte de datos'!$B$412:$B$426),0))</f>
        <v>#N/A</v>
      </c>
      <c r="B338" s="27" t="str">
        <f t="shared" si="46"/>
        <v/>
      </c>
      <c r="D338" s="25" t="s">
        <v>2</v>
      </c>
      <c r="E338" s="60" t="str">
        <f>IFERROR(INDEX('Aporte de datos'!$E$412:$E$426,MATCH(B338,'Aporte de datos'!$B$412:$B$426,0)),"")</f>
        <v/>
      </c>
    </row>
    <row r="339" spans="1:6" outlineLevel="1" x14ac:dyDescent="0.2">
      <c r="A339" s="74" t="e">
        <f t="array" ref="A339">INDEX('Aporte de datos'!$B$412:$B$426,MATCH(0,COUNTIF($A$331:A338,'Aporte de datos'!$B$412:$B$426),0))</f>
        <v>#N/A</v>
      </c>
      <c r="B339" s="27" t="str">
        <f t="shared" si="46"/>
        <v/>
      </c>
      <c r="D339" s="25" t="s">
        <v>2</v>
      </c>
      <c r="E339" s="60" t="str">
        <f>IFERROR(INDEX('Aporte de datos'!$E$412:$E$426,MATCH(B339,'Aporte de datos'!$B$412:$B$426,0)),"")</f>
        <v/>
      </c>
    </row>
    <row r="340" spans="1:6" outlineLevel="1" x14ac:dyDescent="0.2">
      <c r="A340" s="74" t="e">
        <f t="array" ref="A340">INDEX('Aporte de datos'!$B$412:$B$426,MATCH(0,COUNTIF($A$331:A339,'Aporte de datos'!$B$412:$B$426),0))</f>
        <v>#N/A</v>
      </c>
      <c r="B340" s="27" t="str">
        <f t="shared" si="46"/>
        <v/>
      </c>
      <c r="D340" s="25" t="s">
        <v>2</v>
      </c>
      <c r="E340" s="60" t="str">
        <f>IFERROR(INDEX('Aporte de datos'!$E$412:$E$426,MATCH(B340,'Aporte de datos'!$B$412:$B$426,0)),"")</f>
        <v/>
      </c>
    </row>
    <row r="341" spans="1:6" outlineLevel="1" x14ac:dyDescent="0.2">
      <c r="A341" s="74" t="e">
        <f t="array" ref="A341">INDEX('Aporte de datos'!$B$412:$B$426,MATCH(0,COUNTIF($A$331:A340,'Aporte de datos'!$B$412:$B$426),0))</f>
        <v>#N/A</v>
      </c>
      <c r="B341" s="27" t="str">
        <f t="shared" si="46"/>
        <v/>
      </c>
      <c r="D341" s="25" t="s">
        <v>2</v>
      </c>
      <c r="E341" s="60" t="str">
        <f>IFERROR(INDEX('Aporte de datos'!$E$412:$E$426,MATCH(B341,'Aporte de datos'!$B$412:$B$426,0)),"")</f>
        <v/>
      </c>
    </row>
    <row r="342" spans="1:6" outlineLevel="1" x14ac:dyDescent="0.2">
      <c r="A342" s="74" t="e">
        <f t="array" ref="A342">INDEX('Aporte de datos'!$B$412:$B$426,MATCH(0,COUNTIF($A$331:A341,'Aporte de datos'!$B$412:$B$426),0))</f>
        <v>#N/A</v>
      </c>
      <c r="B342" s="27" t="str">
        <f t="shared" si="46"/>
        <v/>
      </c>
      <c r="D342" s="25" t="s">
        <v>2</v>
      </c>
      <c r="E342" s="60" t="str">
        <f>IFERROR(INDEX('Aporte de datos'!$E$412:$E$426,MATCH(B342,'Aporte de datos'!$B$412:$B$426,0)),"")</f>
        <v/>
      </c>
    </row>
    <row r="343" spans="1:6" outlineLevel="1" x14ac:dyDescent="0.2">
      <c r="A343" s="74" t="e">
        <f t="array" ref="A343">INDEX('Aporte de datos'!$B$412:$B$426,MATCH(0,COUNTIF($A$331:A342,'Aporte de datos'!$B$412:$B$426),0))</f>
        <v>#N/A</v>
      </c>
      <c r="B343" s="27" t="str">
        <f t="shared" si="46"/>
        <v/>
      </c>
      <c r="D343" s="25" t="s">
        <v>2</v>
      </c>
      <c r="E343" s="60" t="str">
        <f>IFERROR(INDEX('Aporte de datos'!$E$412:$E$426,MATCH(B343,'Aporte de datos'!$B$412:$B$426,0)),"")</f>
        <v/>
      </c>
    </row>
    <row r="344" spans="1:6" outlineLevel="1" x14ac:dyDescent="0.2">
      <c r="A344" s="74" t="e">
        <f t="array" ref="A344">INDEX('Aporte de datos'!$B$412:$B$426,MATCH(0,COUNTIF($A$331:A343,'Aporte de datos'!$B$412:$B$426),0))</f>
        <v>#N/A</v>
      </c>
      <c r="B344" s="27" t="str">
        <f t="shared" si="46"/>
        <v/>
      </c>
      <c r="D344" s="25" t="s">
        <v>2</v>
      </c>
      <c r="E344" s="60" t="str">
        <f>IFERROR(INDEX('Aporte de datos'!$E$412:$E$426,MATCH(B344,'Aporte de datos'!$B$412:$B$426,0)),"")</f>
        <v/>
      </c>
    </row>
    <row r="345" spans="1:6" outlineLevel="1" x14ac:dyDescent="0.2">
      <c r="A345" s="74" t="e">
        <f t="array" ref="A345">INDEX('Aporte de datos'!$B$412:$B$426,MATCH(0,COUNTIF($A$331:A344,'Aporte de datos'!$B$412:$B$426),0))</f>
        <v>#N/A</v>
      </c>
      <c r="B345" s="27" t="str">
        <f t="shared" si="46"/>
        <v/>
      </c>
      <c r="D345" s="25" t="s">
        <v>2</v>
      </c>
      <c r="E345" s="60" t="str">
        <f>IFERROR(INDEX('Aporte de datos'!$E$412:$E$426,MATCH(B345,'Aporte de datos'!$B$412:$B$426,0)),"")</f>
        <v/>
      </c>
    </row>
    <row r="346" spans="1:6" outlineLevel="1" x14ac:dyDescent="0.2">
      <c r="A346" s="74" t="e">
        <f t="array" ref="A346">INDEX('Aporte de datos'!$B$412:$B$426,MATCH(0,COUNTIF($A$331:A345,'Aporte de datos'!$B$412:$B$426),0))</f>
        <v>#N/A</v>
      </c>
      <c r="B346" s="27" t="str">
        <f t="shared" si="46"/>
        <v/>
      </c>
      <c r="D346" s="25" t="s">
        <v>2</v>
      </c>
      <c r="E346" s="60" t="str">
        <f>IFERROR(INDEX('Aporte de datos'!$E$412:$E$426,MATCH(B346,'Aporte de datos'!$B$412:$B$426,0)),"")</f>
        <v/>
      </c>
    </row>
    <row r="347" spans="1:6" outlineLevel="1" x14ac:dyDescent="0.2"/>
    <row r="349" spans="1:6" s="23" customFormat="1" x14ac:dyDescent="0.2">
      <c r="B349" s="24" t="s">
        <v>554</v>
      </c>
      <c r="D349" s="37"/>
      <c r="E349" s="37"/>
      <c r="F349" s="37"/>
    </row>
    <row r="350" spans="1:6" outlineLevel="1" x14ac:dyDescent="0.2"/>
    <row r="351" spans="1:6" outlineLevel="1" x14ac:dyDescent="0.2">
      <c r="B351" s="26" t="s">
        <v>372</v>
      </c>
      <c r="E351" s="40">
        <f>SUM(E352:E366)</f>
        <v>0</v>
      </c>
    </row>
    <row r="352" spans="1:6" outlineLevel="1" x14ac:dyDescent="0.2">
      <c r="A352" s="74" t="str">
        <f t="array" ref="A352">INDEX('Aporte de datos'!$B$508:$B$522,MATCH(0,COUNTIF($A$351:A351,'Aporte de datos'!$B$508:$B$522),0))</f>
        <v>Personal de operacion del incinerador</v>
      </c>
      <c r="B352" s="27" t="str">
        <f t="shared" ref="B352:B366" si="47">IF(OR(IFERROR(A352=0,FALSE),ISERROR(A352)),"",A352)</f>
        <v>Personal de operacion del incinerador</v>
      </c>
      <c r="D352" s="25" t="s">
        <v>174</v>
      </c>
      <c r="E352" s="60">
        <f>IFERROR(INDEX('Aporte de datos'!$E$508:$E$522,MATCH(B352,'Aporte de datos'!$B$508:$B$522,0)),"")</f>
        <v>0</v>
      </c>
    </row>
    <row r="353" spans="1:5" outlineLevel="1" x14ac:dyDescent="0.2">
      <c r="A353" s="74" t="str">
        <f t="array" ref="A353">INDEX('Aporte de datos'!$B$508:$B$522,MATCH(0,COUNTIF($A$351:A352,'Aporte de datos'!$B$508:$B$522),0))</f>
        <v>Consumo de gasolina</v>
      </c>
      <c r="B353" s="27" t="str">
        <f t="shared" si="47"/>
        <v>Consumo de gasolina</v>
      </c>
      <c r="D353" s="25" t="s">
        <v>174</v>
      </c>
      <c r="E353" s="60">
        <f>IFERROR(INDEX('Aporte de datos'!$E$508:$E$522,MATCH(B353,'Aporte de datos'!$B$508:$B$522,0)),"")</f>
        <v>0</v>
      </c>
    </row>
    <row r="354" spans="1:5" outlineLevel="1" x14ac:dyDescent="0.2">
      <c r="A354" s="74" t="str">
        <f t="array" ref="A354">INDEX('Aporte de datos'!$B$508:$B$522,MATCH(0,COUNTIF($A$351:A353,'Aporte de datos'!$B$508:$B$522),0))</f>
        <v>Mantenimiento del incinerador</v>
      </c>
      <c r="B354" s="27" t="str">
        <f t="shared" si="47"/>
        <v>Mantenimiento del incinerador</v>
      </c>
      <c r="D354" s="25" t="s">
        <v>174</v>
      </c>
      <c r="E354" s="60">
        <f>IFERROR(INDEX('Aporte de datos'!$E$508:$E$522,MATCH(B354,'Aporte de datos'!$B$508:$B$522,0)),"")</f>
        <v>0</v>
      </c>
    </row>
    <row r="355" spans="1:5" outlineLevel="1" x14ac:dyDescent="0.2">
      <c r="A355" s="74" t="str">
        <f t="array" ref="A355">INDEX('Aporte de datos'!$B$508:$B$522,MATCH(0,COUNTIF($A$351:A354,'Aporte de datos'!$B$508:$B$522),0))</f>
        <v>Camión - consumo por el transporte de cenizas</v>
      </c>
      <c r="B355" s="27" t="str">
        <f t="shared" si="47"/>
        <v>Camión - consumo por el transporte de cenizas</v>
      </c>
      <c r="D355" s="25" t="s">
        <v>174</v>
      </c>
      <c r="E355" s="60">
        <f>IFERROR(INDEX('Aporte de datos'!$E$508:$E$522,MATCH(B355,'Aporte de datos'!$B$508:$B$522,0)),"")</f>
        <v>0</v>
      </c>
    </row>
    <row r="356" spans="1:5" outlineLevel="1" x14ac:dyDescent="0.2">
      <c r="A356" s="74" t="str">
        <f t="array" ref="A356">INDEX('Aporte de datos'!$B$508:$B$522,MATCH(0,COUNTIF($A$351:A355,'Aporte de datos'!$B$508:$B$522),0))</f>
        <v>Motocargas - consumo por el transporte de cenizas</v>
      </c>
      <c r="B356" s="27" t="str">
        <f t="shared" si="47"/>
        <v>Motocargas - consumo por el transporte de cenizas</v>
      </c>
      <c r="D356" s="25" t="s">
        <v>174</v>
      </c>
      <c r="E356" s="60">
        <f>IFERROR(INDEX('Aporte de datos'!$E$508:$E$522,MATCH(B356,'Aporte de datos'!$B$508:$B$522,0)),"")</f>
        <v>0</v>
      </c>
    </row>
    <row r="357" spans="1:5" outlineLevel="1" x14ac:dyDescent="0.2">
      <c r="A357" s="74" t="str">
        <f t="array" ref="A357">INDEX('Aporte de datos'!$B$508:$B$522,MATCH(0,COUNTIF($A$351:A356,'Aporte de datos'!$B$508:$B$522),0))</f>
        <v>Personal del transporte de cenizas</v>
      </c>
      <c r="B357" s="27" t="str">
        <f t="shared" si="47"/>
        <v>Personal del transporte de cenizas</v>
      </c>
      <c r="D357" s="25" t="s">
        <v>174</v>
      </c>
      <c r="E357" s="60">
        <f>IFERROR(INDEX('Aporte de datos'!$E$508:$E$522,MATCH(B357,'Aporte de datos'!$B$508:$B$522,0)),"")</f>
        <v>0</v>
      </c>
    </row>
    <row r="358" spans="1:5" outlineLevel="1" x14ac:dyDescent="0.2">
      <c r="A358" s="74" t="str">
        <f t="array" ref="A358">INDEX('Aporte de datos'!$B$508:$B$522,MATCH(0,COUNTIF($A$351:A357,'Aporte de datos'!$B$508:$B$522),0))</f>
        <v>Costo 1</v>
      </c>
      <c r="B358" s="27" t="str">
        <f t="shared" si="47"/>
        <v>Costo 1</v>
      </c>
      <c r="D358" s="25" t="s">
        <v>174</v>
      </c>
      <c r="E358" s="60">
        <f>IFERROR(INDEX('Aporte de datos'!$E$508:$E$522,MATCH(B358,'Aporte de datos'!$B$508:$B$522,0)),"")</f>
        <v>0</v>
      </c>
    </row>
    <row r="359" spans="1:5" outlineLevel="1" x14ac:dyDescent="0.2">
      <c r="A359" s="74" t="str">
        <f t="array" ref="A359">INDEX('Aporte de datos'!$B$508:$B$522,MATCH(0,COUNTIF($A$351:A358,'Aporte de datos'!$B$508:$B$522),0))</f>
        <v>Costo 2</v>
      </c>
      <c r="B359" s="27" t="str">
        <f t="shared" si="47"/>
        <v>Costo 2</v>
      </c>
      <c r="D359" s="25" t="s">
        <v>174</v>
      </c>
      <c r="E359" s="60">
        <f>IFERROR(INDEX('Aporte de datos'!$E$508:$E$522,MATCH(B359,'Aporte de datos'!$B$508:$B$522,0)),"")</f>
        <v>0</v>
      </c>
    </row>
    <row r="360" spans="1:5" outlineLevel="1" x14ac:dyDescent="0.2">
      <c r="A360" s="74">
        <f t="array" ref="A360">INDEX('Aporte de datos'!$B$508:$B$522,MATCH(0,COUNTIF($A$351:A359,'Aporte de datos'!$B$508:$B$522),0))</f>
        <v>0</v>
      </c>
      <c r="B360" s="27" t="str">
        <f t="shared" si="47"/>
        <v/>
      </c>
      <c r="D360" s="25" t="s">
        <v>174</v>
      </c>
      <c r="E360" s="60" t="str">
        <f>IFERROR(INDEX('Aporte de datos'!$E$508:$E$522,MATCH(B360,'Aporte de datos'!$B$508:$B$522,0)),"")</f>
        <v/>
      </c>
    </row>
    <row r="361" spans="1:5" outlineLevel="1" x14ac:dyDescent="0.2">
      <c r="A361" s="74" t="e">
        <f t="array" ref="A361">INDEX('Aporte de datos'!$B$508:$B$522,MATCH(0,COUNTIF($A$351:A360,'Aporte de datos'!$B$508:$B$522),0))</f>
        <v>#N/A</v>
      </c>
      <c r="B361" s="27" t="str">
        <f t="shared" si="47"/>
        <v/>
      </c>
      <c r="D361" s="25" t="s">
        <v>174</v>
      </c>
      <c r="E361" s="60" t="str">
        <f>IFERROR(INDEX('Aporte de datos'!$E$508:$E$522,MATCH(B361,'Aporte de datos'!$B$508:$B$522,0)),"")</f>
        <v/>
      </c>
    </row>
    <row r="362" spans="1:5" outlineLevel="1" x14ac:dyDescent="0.2">
      <c r="A362" s="74" t="e">
        <f t="array" ref="A362">INDEX('Aporte de datos'!$B$508:$B$522,MATCH(0,COUNTIF($A$351:A361,'Aporte de datos'!$B$508:$B$522),0))</f>
        <v>#N/A</v>
      </c>
      <c r="B362" s="27" t="str">
        <f t="shared" si="47"/>
        <v/>
      </c>
      <c r="D362" s="25" t="s">
        <v>174</v>
      </c>
      <c r="E362" s="60" t="str">
        <f>IFERROR(INDEX('Aporte de datos'!$E$508:$E$522,MATCH(B362,'Aporte de datos'!$B$508:$B$522,0)),"")</f>
        <v/>
      </c>
    </row>
    <row r="363" spans="1:5" outlineLevel="1" x14ac:dyDescent="0.2">
      <c r="A363" s="74" t="e">
        <f t="array" ref="A363">INDEX('Aporte de datos'!$B$508:$B$522,MATCH(0,COUNTIF($A$351:A362,'Aporte de datos'!$B$508:$B$522),0))</f>
        <v>#N/A</v>
      </c>
      <c r="B363" s="27" t="str">
        <f t="shared" si="47"/>
        <v/>
      </c>
      <c r="D363" s="25" t="s">
        <v>174</v>
      </c>
      <c r="E363" s="60" t="str">
        <f>IFERROR(INDEX('Aporte de datos'!$E$508:$E$522,MATCH(B363,'Aporte de datos'!$B$508:$B$522,0)),"")</f>
        <v/>
      </c>
    </row>
    <row r="364" spans="1:5" outlineLevel="1" x14ac:dyDescent="0.2">
      <c r="A364" s="74" t="e">
        <f t="array" ref="A364">INDEX('Aporte de datos'!$B$508:$B$522,MATCH(0,COUNTIF($A$351:A363,'Aporte de datos'!$B$508:$B$522),0))</f>
        <v>#N/A</v>
      </c>
      <c r="B364" s="27" t="str">
        <f t="shared" si="47"/>
        <v/>
      </c>
      <c r="D364" s="25" t="s">
        <v>174</v>
      </c>
      <c r="E364" s="60" t="str">
        <f>IFERROR(INDEX('Aporte de datos'!$E$508:$E$522,MATCH(B364,'Aporte de datos'!$B$508:$B$522,0)),"")</f>
        <v/>
      </c>
    </row>
    <row r="365" spans="1:5" outlineLevel="1" x14ac:dyDescent="0.2">
      <c r="A365" s="74" t="e">
        <f t="array" ref="A365">INDEX('Aporte de datos'!$B$508:$B$522,MATCH(0,COUNTIF($A$351:A364,'Aporte de datos'!$B$508:$B$522),0))</f>
        <v>#N/A</v>
      </c>
      <c r="B365" s="27" t="str">
        <f t="shared" si="47"/>
        <v/>
      </c>
      <c r="D365" s="25" t="s">
        <v>174</v>
      </c>
      <c r="E365" s="60" t="str">
        <f>IFERROR(INDEX('Aporte de datos'!$E$508:$E$522,MATCH(B365,'Aporte de datos'!$B$508:$B$522,0)),"")</f>
        <v/>
      </c>
    </row>
    <row r="366" spans="1:5" outlineLevel="1" x14ac:dyDescent="0.2">
      <c r="A366" s="74" t="e">
        <f t="array" ref="A366">INDEX('Aporte de datos'!$B$508:$B$522,MATCH(0,COUNTIF($A$351:A365,'Aporte de datos'!$B$508:$B$522),0))</f>
        <v>#N/A</v>
      </c>
      <c r="B366" s="27" t="str">
        <f t="shared" si="47"/>
        <v/>
      </c>
      <c r="D366" s="25" t="s">
        <v>174</v>
      </c>
      <c r="E366" s="60" t="str">
        <f>IFERROR(INDEX('Aporte de datos'!$E$508:$E$522,MATCH(B366,'Aporte de datos'!$B$508:$B$522,0)),"")</f>
        <v/>
      </c>
    </row>
    <row r="367" spans="1:5" outlineLevel="1" x14ac:dyDescent="0.2"/>
    <row r="368" spans="1:5" outlineLevel="1" x14ac:dyDescent="0.2">
      <c r="B368" s="26" t="s">
        <v>68</v>
      </c>
      <c r="E368" s="40">
        <f>SUM(E369:E383)</f>
        <v>0</v>
      </c>
    </row>
    <row r="369" spans="1:5" outlineLevel="1" x14ac:dyDescent="0.2">
      <c r="A369" s="74" t="str">
        <f t="array" ref="A369">INDEX('Aporte de datos'!$B$491:$B$505,MATCH(0,COUNTIF($A$368:A368,'Aporte de datos'!$B$491:$B$505),0))</f>
        <v>Incinerador</v>
      </c>
      <c r="B369" s="27" t="str">
        <f t="shared" ref="B369:B383" si="48">IF(OR(IFERROR(A369=0,FALSE),ISERROR(A369)),"",A369)</f>
        <v>Incinerador</v>
      </c>
      <c r="D369" s="25" t="s">
        <v>2</v>
      </c>
      <c r="E369" s="60">
        <f>IFERROR(INDEX('Aporte de datos'!$E$491:$E$505,MATCH(B369,'Aporte de datos'!$B$491:$B$505,0)),"")</f>
        <v>0</v>
      </c>
    </row>
    <row r="370" spans="1:5" outlineLevel="1" x14ac:dyDescent="0.2">
      <c r="A370" s="74" t="str">
        <f t="array" ref="A370">INDEX('Aporte de datos'!$B$491:$B$505,MATCH(0,COUNTIF($A$368:A369,'Aporte de datos'!$B$491:$B$505),0))</f>
        <v>Inversión 1</v>
      </c>
      <c r="B370" s="27" t="str">
        <f t="shared" si="48"/>
        <v>Inversión 1</v>
      </c>
      <c r="D370" s="25" t="s">
        <v>2</v>
      </c>
      <c r="E370" s="60">
        <f>IFERROR(INDEX('Aporte de datos'!$E$491:$E$505,MATCH(B370,'Aporte de datos'!$B$491:$B$505,0)),"")</f>
        <v>0</v>
      </c>
    </row>
    <row r="371" spans="1:5" outlineLevel="1" x14ac:dyDescent="0.2">
      <c r="A371" s="74" t="str">
        <f t="array" ref="A371">INDEX('Aporte de datos'!$B$491:$B$505,MATCH(0,COUNTIF($A$368:A370,'Aporte de datos'!$B$491:$B$505),0))</f>
        <v>Inversión 2</v>
      </c>
      <c r="B371" s="27" t="str">
        <f t="shared" si="48"/>
        <v>Inversión 2</v>
      </c>
      <c r="D371" s="25" t="s">
        <v>2</v>
      </c>
      <c r="E371" s="60">
        <f>IFERROR(INDEX('Aporte de datos'!$E$491:$E$505,MATCH(B371,'Aporte de datos'!$B$491:$B$505,0)),"")</f>
        <v>0</v>
      </c>
    </row>
    <row r="372" spans="1:5" outlineLevel="1" x14ac:dyDescent="0.2">
      <c r="A372" s="74">
        <f t="array" ref="A372">INDEX('Aporte de datos'!$B$491:$B$505,MATCH(0,COUNTIF($A$368:A371,'Aporte de datos'!$B$491:$B$505),0))</f>
        <v>0</v>
      </c>
      <c r="B372" s="27" t="str">
        <f t="shared" si="48"/>
        <v/>
      </c>
      <c r="D372" s="25" t="s">
        <v>2</v>
      </c>
      <c r="E372" s="60" t="str">
        <f>IFERROR(INDEX('Aporte de datos'!$E$491:$E$505,MATCH(B372,'Aporte de datos'!$B$491:$B$505,0)),"")</f>
        <v/>
      </c>
    </row>
    <row r="373" spans="1:5" outlineLevel="1" x14ac:dyDescent="0.2">
      <c r="A373" s="74" t="e">
        <f t="array" ref="A373">INDEX('Aporte de datos'!$B$491:$B$505,MATCH(0,COUNTIF($A$368:A372,'Aporte de datos'!$B$491:$B$505),0))</f>
        <v>#N/A</v>
      </c>
      <c r="B373" s="27" t="str">
        <f t="shared" si="48"/>
        <v/>
      </c>
      <c r="D373" s="25" t="s">
        <v>2</v>
      </c>
      <c r="E373" s="60" t="str">
        <f>IFERROR(INDEX('Aporte de datos'!$E$491:$E$505,MATCH(B373,'Aporte de datos'!$B$491:$B$505,0)),"")</f>
        <v/>
      </c>
    </row>
    <row r="374" spans="1:5" outlineLevel="1" x14ac:dyDescent="0.2">
      <c r="A374" s="74" t="e">
        <f t="array" ref="A374">INDEX('Aporte de datos'!$B$491:$B$505,MATCH(0,COUNTIF($A$368:A373,'Aporte de datos'!$B$491:$B$505),0))</f>
        <v>#N/A</v>
      </c>
      <c r="B374" s="27" t="str">
        <f t="shared" si="48"/>
        <v/>
      </c>
      <c r="D374" s="25" t="s">
        <v>2</v>
      </c>
      <c r="E374" s="60" t="str">
        <f>IFERROR(INDEX('Aporte de datos'!$E$491:$E$505,MATCH(B374,'Aporte de datos'!$B$491:$B$505,0)),"")</f>
        <v/>
      </c>
    </row>
    <row r="375" spans="1:5" outlineLevel="1" x14ac:dyDescent="0.2">
      <c r="A375" s="74" t="e">
        <f t="array" ref="A375">INDEX('Aporte de datos'!$B$491:$B$505,MATCH(0,COUNTIF($A$368:A374,'Aporte de datos'!$B$491:$B$505),0))</f>
        <v>#N/A</v>
      </c>
      <c r="B375" s="27" t="str">
        <f t="shared" si="48"/>
        <v/>
      </c>
      <c r="D375" s="25" t="s">
        <v>2</v>
      </c>
      <c r="E375" s="60" t="str">
        <f>IFERROR(INDEX('Aporte de datos'!$E$491:$E$505,MATCH(B375,'Aporte de datos'!$B$491:$B$505,0)),"")</f>
        <v/>
      </c>
    </row>
    <row r="376" spans="1:5" outlineLevel="1" x14ac:dyDescent="0.2">
      <c r="A376" s="74" t="e">
        <f t="array" ref="A376">INDEX('Aporte de datos'!$B$491:$B$505,MATCH(0,COUNTIF($A$368:A375,'Aporte de datos'!$B$491:$B$505),0))</f>
        <v>#N/A</v>
      </c>
      <c r="B376" s="27" t="str">
        <f t="shared" si="48"/>
        <v/>
      </c>
      <c r="D376" s="25" t="s">
        <v>2</v>
      </c>
      <c r="E376" s="60" t="str">
        <f>IFERROR(INDEX('Aporte de datos'!$E$491:$E$505,MATCH(B376,'Aporte de datos'!$B$491:$B$505,0)),"")</f>
        <v/>
      </c>
    </row>
    <row r="377" spans="1:5" outlineLevel="1" x14ac:dyDescent="0.2">
      <c r="A377" s="74" t="e">
        <f t="array" ref="A377">INDEX('Aporte de datos'!$B$491:$B$505,MATCH(0,COUNTIF($A$368:A376,'Aporte de datos'!$B$491:$B$505),0))</f>
        <v>#N/A</v>
      </c>
      <c r="B377" s="27" t="str">
        <f t="shared" si="48"/>
        <v/>
      </c>
      <c r="D377" s="25" t="s">
        <v>2</v>
      </c>
      <c r="E377" s="60" t="str">
        <f>IFERROR(INDEX('Aporte de datos'!$E$491:$E$505,MATCH(B377,'Aporte de datos'!$B$491:$B$505,0)),"")</f>
        <v/>
      </c>
    </row>
    <row r="378" spans="1:5" outlineLevel="1" x14ac:dyDescent="0.2">
      <c r="A378" s="74" t="e">
        <f t="array" ref="A378">INDEX('Aporte de datos'!$B$491:$B$505,MATCH(0,COUNTIF($A$368:A377,'Aporte de datos'!$B$491:$B$505),0))</f>
        <v>#N/A</v>
      </c>
      <c r="B378" s="27" t="str">
        <f t="shared" si="48"/>
        <v/>
      </c>
      <c r="D378" s="25" t="s">
        <v>2</v>
      </c>
      <c r="E378" s="60" t="str">
        <f>IFERROR(INDEX('Aporte de datos'!$E$491:$E$505,MATCH(B378,'Aporte de datos'!$B$491:$B$505,0)),"")</f>
        <v/>
      </c>
    </row>
    <row r="379" spans="1:5" outlineLevel="1" x14ac:dyDescent="0.2">
      <c r="A379" s="74" t="e">
        <f t="array" ref="A379">INDEX('Aporte de datos'!$B$491:$B$505,MATCH(0,COUNTIF($A$368:A378,'Aporte de datos'!$B$491:$B$505),0))</f>
        <v>#N/A</v>
      </c>
      <c r="B379" s="27" t="str">
        <f t="shared" si="48"/>
        <v/>
      </c>
      <c r="D379" s="25" t="s">
        <v>2</v>
      </c>
      <c r="E379" s="60" t="str">
        <f>IFERROR(INDEX('Aporte de datos'!$E$491:$E$505,MATCH(B379,'Aporte de datos'!$B$491:$B$505,0)),"")</f>
        <v/>
      </c>
    </row>
    <row r="380" spans="1:5" outlineLevel="1" x14ac:dyDescent="0.2">
      <c r="A380" s="74" t="e">
        <f t="array" ref="A380">INDEX('Aporte de datos'!$B$491:$B$505,MATCH(0,COUNTIF($A$368:A379,'Aporte de datos'!$B$491:$B$505),0))</f>
        <v>#N/A</v>
      </c>
      <c r="B380" s="27" t="str">
        <f t="shared" si="48"/>
        <v/>
      </c>
      <c r="D380" s="25" t="s">
        <v>2</v>
      </c>
      <c r="E380" s="60" t="str">
        <f>IFERROR(INDEX('Aporte de datos'!$E$491:$E$505,MATCH(B380,'Aporte de datos'!$B$491:$B$505,0)),"")</f>
        <v/>
      </c>
    </row>
    <row r="381" spans="1:5" outlineLevel="1" x14ac:dyDescent="0.2">
      <c r="A381" s="74" t="e">
        <f t="array" ref="A381">INDEX('Aporte de datos'!$B$491:$B$505,MATCH(0,COUNTIF($A$368:A380,'Aporte de datos'!$B$491:$B$505),0))</f>
        <v>#N/A</v>
      </c>
      <c r="B381" s="27" t="str">
        <f t="shared" si="48"/>
        <v/>
      </c>
      <c r="D381" s="25" t="s">
        <v>2</v>
      </c>
      <c r="E381" s="60" t="str">
        <f>IFERROR(INDEX('Aporte de datos'!$E$491:$E$505,MATCH(B381,'Aporte de datos'!$B$491:$B$505,0)),"")</f>
        <v/>
      </c>
    </row>
    <row r="382" spans="1:5" outlineLevel="1" x14ac:dyDescent="0.2">
      <c r="A382" s="74" t="e">
        <f t="array" ref="A382">INDEX('Aporte de datos'!$B$491:$B$505,MATCH(0,COUNTIF($A$368:A381,'Aporte de datos'!$B$491:$B$505),0))</f>
        <v>#N/A</v>
      </c>
      <c r="B382" s="27" t="str">
        <f t="shared" si="48"/>
        <v/>
      </c>
      <c r="D382" s="25" t="s">
        <v>2</v>
      </c>
      <c r="E382" s="60" t="str">
        <f>IFERROR(INDEX('Aporte de datos'!$E$491:$E$505,MATCH(B382,'Aporte de datos'!$B$491:$B$505,0)),"")</f>
        <v/>
      </c>
    </row>
    <row r="383" spans="1:5" outlineLevel="1" x14ac:dyDescent="0.2">
      <c r="A383" s="74" t="e">
        <f t="array" ref="A383">INDEX('Aporte de datos'!$B$491:$B$505,MATCH(0,COUNTIF($A$368:A382,'Aporte de datos'!$B$491:$B$505),0))</f>
        <v>#N/A</v>
      </c>
      <c r="B383" s="27" t="str">
        <f t="shared" si="48"/>
        <v/>
      </c>
      <c r="D383" s="25" t="s">
        <v>2</v>
      </c>
      <c r="E383" s="60" t="str">
        <f>IFERROR(INDEX('Aporte de datos'!$E$491:$E$505,MATCH(B383,'Aporte de datos'!$B$491:$B$505,0)),"")</f>
        <v/>
      </c>
    </row>
    <row r="384" spans="1:5" outlineLevel="1" x14ac:dyDescent="0.2"/>
    <row r="386" spans="1:6" s="23" customFormat="1" x14ac:dyDescent="0.2">
      <c r="B386" s="24" t="s">
        <v>207</v>
      </c>
      <c r="D386" s="37"/>
      <c r="E386" s="37"/>
      <c r="F386" s="37"/>
    </row>
    <row r="387" spans="1:6" outlineLevel="1" x14ac:dyDescent="0.2"/>
    <row r="388" spans="1:6" outlineLevel="1" x14ac:dyDescent="0.2">
      <c r="B388" s="26" t="s">
        <v>372</v>
      </c>
      <c r="E388" s="40">
        <f>SUM(E389:E403)</f>
        <v>0</v>
      </c>
    </row>
    <row r="389" spans="1:6" outlineLevel="1" x14ac:dyDescent="0.2">
      <c r="A389" s="74" t="str">
        <f t="array" ref="A389">INDEX('Aporte de datos'!$B$557:$B$571,MATCH(0,COUNTIF($A$388:A388,'Aporte de datos'!$B$557:$B$571),0))</f>
        <v>Gastos de empleo</v>
      </c>
      <c r="B389" s="27" t="str">
        <f t="shared" ref="B389:B403" si="49">IF(OR(IFERROR(A389=0,FALSE),ISERROR(A389)),"",A389)</f>
        <v>Gastos de empleo</v>
      </c>
      <c r="D389" s="25" t="s">
        <v>174</v>
      </c>
      <c r="E389" s="60">
        <f>IFERROR(INDEX('Aporte de datos'!$E$557:$E$571,MATCH(B389,'Aporte de datos'!$B$557:$B$571,0)),"")</f>
        <v>0</v>
      </c>
    </row>
    <row r="390" spans="1:6" outlineLevel="1" x14ac:dyDescent="0.2">
      <c r="A390" s="74" t="str">
        <f t="array" ref="A390">INDEX('Aporte de datos'!$B$557:$B$571,MATCH(0,COUNTIF($A$388:A389,'Aporte de datos'!$B$557:$B$571),0))</f>
        <v>Costo 1</v>
      </c>
      <c r="B390" s="27" t="str">
        <f t="shared" si="49"/>
        <v>Costo 1</v>
      </c>
      <c r="D390" s="25" t="s">
        <v>174</v>
      </c>
      <c r="E390" s="60">
        <f>IFERROR(INDEX('Aporte de datos'!$E$557:$E$571,MATCH(B390,'Aporte de datos'!$B$557:$B$571,0)),"")</f>
        <v>0</v>
      </c>
    </row>
    <row r="391" spans="1:6" outlineLevel="1" x14ac:dyDescent="0.2">
      <c r="A391" s="74" t="str">
        <f t="array" ref="A391">INDEX('Aporte de datos'!$B$557:$B$571,MATCH(0,COUNTIF($A$388:A390,'Aporte de datos'!$B$557:$B$571),0))</f>
        <v>Costo 2</v>
      </c>
      <c r="B391" s="27" t="str">
        <f t="shared" si="49"/>
        <v>Costo 2</v>
      </c>
      <c r="D391" s="25" t="s">
        <v>174</v>
      </c>
      <c r="E391" s="60">
        <f>IFERROR(INDEX('Aporte de datos'!$E$557:$E$571,MATCH(B391,'Aporte de datos'!$B$557:$B$571,0)),"")</f>
        <v>0</v>
      </c>
    </row>
    <row r="392" spans="1:6" outlineLevel="1" x14ac:dyDescent="0.2">
      <c r="A392" s="74">
        <f t="array" ref="A392">INDEX('Aporte de datos'!$B$557:$B$571,MATCH(0,COUNTIF($A$388:A391,'Aporte de datos'!$B$557:$B$571),0))</f>
        <v>0</v>
      </c>
      <c r="B392" s="27" t="str">
        <f t="shared" si="49"/>
        <v/>
      </c>
      <c r="D392" s="25" t="s">
        <v>174</v>
      </c>
      <c r="E392" s="60" t="str">
        <f>IFERROR(INDEX('Aporte de datos'!$E$557:$E$571,MATCH(B392,'Aporte de datos'!$B$557:$B$571,0)),"")</f>
        <v/>
      </c>
    </row>
    <row r="393" spans="1:6" outlineLevel="1" x14ac:dyDescent="0.2">
      <c r="A393" s="74" t="e">
        <f t="array" ref="A393">INDEX('Aporte de datos'!$B$557:$B$571,MATCH(0,COUNTIF($A$388:A392,'Aporte de datos'!$B$557:$B$571),0))</f>
        <v>#N/A</v>
      </c>
      <c r="B393" s="27" t="str">
        <f t="shared" si="49"/>
        <v/>
      </c>
      <c r="D393" s="25" t="s">
        <v>174</v>
      </c>
      <c r="E393" s="60" t="str">
        <f>IFERROR(INDEX('Aporte de datos'!$E$557:$E$571,MATCH(B393,'Aporte de datos'!$B$557:$B$571,0)),"")</f>
        <v/>
      </c>
    </row>
    <row r="394" spans="1:6" outlineLevel="1" x14ac:dyDescent="0.2">
      <c r="A394" s="74" t="e">
        <f t="array" ref="A394">INDEX('Aporte de datos'!$B$557:$B$571,MATCH(0,COUNTIF($A$388:A393,'Aporte de datos'!$B$557:$B$571),0))</f>
        <v>#N/A</v>
      </c>
      <c r="B394" s="27" t="str">
        <f t="shared" si="49"/>
        <v/>
      </c>
      <c r="D394" s="25" t="s">
        <v>174</v>
      </c>
      <c r="E394" s="60" t="str">
        <f>IFERROR(INDEX('Aporte de datos'!$E$557:$E$571,MATCH(B394,'Aporte de datos'!$B$557:$B$571,0)),"")</f>
        <v/>
      </c>
    </row>
    <row r="395" spans="1:6" outlineLevel="1" x14ac:dyDescent="0.2">
      <c r="A395" s="74" t="e">
        <f t="array" ref="A395">INDEX('Aporte de datos'!$B$557:$B$571,MATCH(0,COUNTIF($A$388:A394,'Aporte de datos'!$B$557:$B$571),0))</f>
        <v>#N/A</v>
      </c>
      <c r="B395" s="27" t="str">
        <f t="shared" si="49"/>
        <v/>
      </c>
      <c r="D395" s="25" t="s">
        <v>174</v>
      </c>
      <c r="E395" s="60" t="str">
        <f>IFERROR(INDEX('Aporte de datos'!$E$557:$E$571,MATCH(B395,'Aporte de datos'!$B$557:$B$571,0)),"")</f>
        <v/>
      </c>
    </row>
    <row r="396" spans="1:6" outlineLevel="1" x14ac:dyDescent="0.2">
      <c r="A396" s="74" t="e">
        <f t="array" ref="A396">INDEX('Aporte de datos'!$B$557:$B$571,MATCH(0,COUNTIF($A$388:A395,'Aporte de datos'!$B$557:$B$571),0))</f>
        <v>#N/A</v>
      </c>
      <c r="B396" s="27" t="str">
        <f t="shared" si="49"/>
        <v/>
      </c>
      <c r="D396" s="25" t="s">
        <v>174</v>
      </c>
      <c r="E396" s="60" t="str">
        <f>IFERROR(INDEX('Aporte de datos'!$E$557:$E$571,MATCH(B396,'Aporte de datos'!$B$557:$B$571,0)),"")</f>
        <v/>
      </c>
    </row>
    <row r="397" spans="1:6" outlineLevel="1" x14ac:dyDescent="0.2">
      <c r="A397" s="74" t="e">
        <f t="array" ref="A397">INDEX('Aporte de datos'!$B$557:$B$571,MATCH(0,COUNTIF($A$388:A396,'Aporte de datos'!$B$557:$B$571),0))</f>
        <v>#N/A</v>
      </c>
      <c r="B397" s="27" t="str">
        <f t="shared" si="49"/>
        <v/>
      </c>
      <c r="D397" s="25" t="s">
        <v>174</v>
      </c>
      <c r="E397" s="60" t="str">
        <f>IFERROR(INDEX('Aporte de datos'!$E$557:$E$571,MATCH(B397,'Aporte de datos'!$B$557:$B$571,0)),"")</f>
        <v/>
      </c>
    </row>
    <row r="398" spans="1:6" outlineLevel="1" x14ac:dyDescent="0.2">
      <c r="A398" s="74" t="e">
        <f t="array" ref="A398">INDEX('Aporte de datos'!$B$557:$B$571,MATCH(0,COUNTIF($A$388:A397,'Aporte de datos'!$B$557:$B$571),0))</f>
        <v>#N/A</v>
      </c>
      <c r="B398" s="27" t="str">
        <f t="shared" si="49"/>
        <v/>
      </c>
      <c r="D398" s="25" t="s">
        <v>174</v>
      </c>
      <c r="E398" s="60" t="str">
        <f>IFERROR(INDEX('Aporte de datos'!$E$557:$E$571,MATCH(B398,'Aporte de datos'!$B$557:$B$571,0)),"")</f>
        <v/>
      </c>
    </row>
    <row r="399" spans="1:6" outlineLevel="1" x14ac:dyDescent="0.2">
      <c r="A399" s="74" t="e">
        <f t="array" ref="A399">INDEX('Aporte de datos'!$B$557:$B$571,MATCH(0,COUNTIF($A$388:A398,'Aporte de datos'!$B$557:$B$571),0))</f>
        <v>#N/A</v>
      </c>
      <c r="B399" s="27" t="str">
        <f t="shared" si="49"/>
        <v/>
      </c>
      <c r="D399" s="25" t="s">
        <v>174</v>
      </c>
      <c r="E399" s="60" t="str">
        <f>IFERROR(INDEX('Aporte de datos'!$E$557:$E$571,MATCH(B399,'Aporte de datos'!$B$557:$B$571,0)),"")</f>
        <v/>
      </c>
    </row>
    <row r="400" spans="1:6" outlineLevel="1" x14ac:dyDescent="0.2">
      <c r="A400" s="74" t="e">
        <f t="array" ref="A400">INDEX('Aporte de datos'!$B$557:$B$571,MATCH(0,COUNTIF($A$388:A399,'Aporte de datos'!$B$557:$B$571),0))</f>
        <v>#N/A</v>
      </c>
      <c r="B400" s="27" t="str">
        <f t="shared" si="49"/>
        <v/>
      </c>
      <c r="D400" s="25" t="s">
        <v>174</v>
      </c>
      <c r="E400" s="60" t="str">
        <f>IFERROR(INDEX('Aporte de datos'!$E$557:$E$571,MATCH(B400,'Aporte de datos'!$B$557:$B$571,0)),"")</f>
        <v/>
      </c>
    </row>
    <row r="401" spans="1:5" outlineLevel="1" x14ac:dyDescent="0.2">
      <c r="A401" s="74" t="e">
        <f t="array" ref="A401">INDEX('Aporte de datos'!$B$557:$B$571,MATCH(0,COUNTIF($A$388:A400,'Aporte de datos'!$B$557:$B$571),0))</f>
        <v>#N/A</v>
      </c>
      <c r="B401" s="27" t="str">
        <f t="shared" si="49"/>
        <v/>
      </c>
      <c r="D401" s="25" t="s">
        <v>174</v>
      </c>
      <c r="E401" s="60" t="str">
        <f>IFERROR(INDEX('Aporte de datos'!$E$557:$E$571,MATCH(B401,'Aporte de datos'!$B$557:$B$571,0)),"")</f>
        <v/>
      </c>
    </row>
    <row r="402" spans="1:5" outlineLevel="1" x14ac:dyDescent="0.2">
      <c r="A402" s="74" t="e">
        <f t="array" ref="A402">INDEX('Aporte de datos'!$B$557:$B$571,MATCH(0,COUNTIF($A$388:A401,'Aporte de datos'!$B$557:$B$571),0))</f>
        <v>#N/A</v>
      </c>
      <c r="B402" s="27" t="str">
        <f t="shared" si="49"/>
        <v/>
      </c>
      <c r="D402" s="25" t="s">
        <v>174</v>
      </c>
      <c r="E402" s="60" t="str">
        <f>IFERROR(INDEX('Aporte de datos'!$E$557:$E$571,MATCH(B402,'Aporte de datos'!$B$557:$B$571,0)),"")</f>
        <v/>
      </c>
    </row>
    <row r="403" spans="1:5" outlineLevel="1" x14ac:dyDescent="0.2">
      <c r="A403" s="74" t="e">
        <f t="array" ref="A403">INDEX('Aporte de datos'!$B$557:$B$571,MATCH(0,COUNTIF($A$388:A402,'Aporte de datos'!$B$557:$B$571),0))</f>
        <v>#N/A</v>
      </c>
      <c r="B403" s="27" t="str">
        <f t="shared" si="49"/>
        <v/>
      </c>
      <c r="D403" s="25" t="s">
        <v>174</v>
      </c>
      <c r="E403" s="60" t="str">
        <f>IFERROR(INDEX('Aporte de datos'!$E$557:$E$571,MATCH(B403,'Aporte de datos'!$B$557:$B$571,0)),"")</f>
        <v/>
      </c>
    </row>
    <row r="404" spans="1:5" outlineLevel="1" x14ac:dyDescent="0.2"/>
    <row r="405" spans="1:5" outlineLevel="1" x14ac:dyDescent="0.2">
      <c r="B405" s="26" t="s">
        <v>68</v>
      </c>
      <c r="E405" s="40">
        <f>SUM(E406:E420)</f>
        <v>0</v>
      </c>
    </row>
    <row r="406" spans="1:5" outlineLevel="1" x14ac:dyDescent="0.2">
      <c r="A406" s="74" t="str">
        <f t="array" ref="A406">INDEX('Aporte de datos'!$B$540:$B$554,MATCH(0,COUNTIF($A$405:A405,'Aporte de datos'!$B$540:$B$554),0))</f>
        <v>Inversión 1</v>
      </c>
      <c r="B406" s="27" t="str">
        <f t="shared" ref="B406:B420" si="50">IF(OR(IFERROR(A406=0,FALSE),ISERROR(A406)),"",A406)</f>
        <v>Inversión 1</v>
      </c>
      <c r="D406" s="25" t="s">
        <v>2</v>
      </c>
      <c r="E406" s="60">
        <f>IFERROR(INDEX('Aporte de datos'!$E$540:$E$554,MATCH(B406,'Aporte de datos'!$B$540:$B$554,0)),"")</f>
        <v>0</v>
      </c>
    </row>
    <row r="407" spans="1:5" outlineLevel="1" x14ac:dyDescent="0.2">
      <c r="A407" s="74" t="str">
        <f t="array" ref="A407">INDEX('Aporte de datos'!$B$540:$B$554,MATCH(0,COUNTIF($A$405:A406,'Aporte de datos'!$B$540:$B$554),0))</f>
        <v>Inversión 2</v>
      </c>
      <c r="B407" s="27" t="str">
        <f t="shared" si="50"/>
        <v>Inversión 2</v>
      </c>
      <c r="D407" s="25" t="s">
        <v>2</v>
      </c>
      <c r="E407" s="60">
        <f>IFERROR(INDEX('Aporte de datos'!$E$540:$E$554,MATCH(B407,'Aporte de datos'!$B$540:$B$554,0)),"")</f>
        <v>0</v>
      </c>
    </row>
    <row r="408" spans="1:5" outlineLevel="1" x14ac:dyDescent="0.2">
      <c r="A408" s="74">
        <f t="array" ref="A408">INDEX('Aporte de datos'!$B$540:$B$554,MATCH(0,COUNTIF($A$405:A407,'Aporte de datos'!$B$540:$B$554),0))</f>
        <v>0</v>
      </c>
      <c r="B408" s="27" t="str">
        <f t="shared" si="50"/>
        <v/>
      </c>
      <c r="D408" s="25" t="s">
        <v>2</v>
      </c>
      <c r="E408" s="60" t="str">
        <f>IFERROR(INDEX('Aporte de datos'!$E$540:$E$554,MATCH(B408,'Aporte de datos'!$B$540:$B$554,0)),"")</f>
        <v/>
      </c>
    </row>
    <row r="409" spans="1:5" outlineLevel="1" x14ac:dyDescent="0.2">
      <c r="A409" s="74" t="e">
        <f t="array" ref="A409">INDEX('Aporte de datos'!$B$540:$B$554,MATCH(0,COUNTIF($A$405:A408,'Aporte de datos'!$B$540:$B$554),0))</f>
        <v>#N/A</v>
      </c>
      <c r="B409" s="27" t="str">
        <f t="shared" si="50"/>
        <v/>
      </c>
      <c r="D409" s="25" t="s">
        <v>2</v>
      </c>
      <c r="E409" s="60" t="str">
        <f>IFERROR(INDEX('Aporte de datos'!$E$540:$E$554,MATCH(B409,'Aporte de datos'!$B$540:$B$554,0)),"")</f>
        <v/>
      </c>
    </row>
    <row r="410" spans="1:5" outlineLevel="1" x14ac:dyDescent="0.2">
      <c r="A410" s="74" t="e">
        <f t="array" ref="A410">INDEX('Aporte de datos'!$B$540:$B$554,MATCH(0,COUNTIF($A$405:A409,'Aporte de datos'!$B$540:$B$554),0))</f>
        <v>#N/A</v>
      </c>
      <c r="B410" s="27" t="str">
        <f t="shared" si="50"/>
        <v/>
      </c>
      <c r="D410" s="25" t="s">
        <v>2</v>
      </c>
      <c r="E410" s="60" t="str">
        <f>IFERROR(INDEX('Aporte de datos'!$E$540:$E$554,MATCH(B410,'Aporte de datos'!$B$540:$B$554,0)),"")</f>
        <v/>
      </c>
    </row>
    <row r="411" spans="1:5" outlineLevel="1" x14ac:dyDescent="0.2">
      <c r="A411" s="74" t="e">
        <f t="array" ref="A411">INDEX('Aporte de datos'!$B$540:$B$554,MATCH(0,COUNTIF($A$405:A410,'Aporte de datos'!$B$540:$B$554),0))</f>
        <v>#N/A</v>
      </c>
      <c r="B411" s="27" t="str">
        <f t="shared" si="50"/>
        <v/>
      </c>
      <c r="D411" s="25" t="s">
        <v>2</v>
      </c>
      <c r="E411" s="60" t="str">
        <f>IFERROR(INDEX('Aporte de datos'!$E$540:$E$554,MATCH(B411,'Aporte de datos'!$B$540:$B$554,0)),"")</f>
        <v/>
      </c>
    </row>
    <row r="412" spans="1:5" outlineLevel="1" x14ac:dyDescent="0.2">
      <c r="A412" s="74" t="e">
        <f t="array" ref="A412">INDEX('Aporte de datos'!$B$540:$B$554,MATCH(0,COUNTIF($A$405:A411,'Aporte de datos'!$B$540:$B$554),0))</f>
        <v>#N/A</v>
      </c>
      <c r="B412" s="27" t="str">
        <f t="shared" si="50"/>
        <v/>
      </c>
      <c r="D412" s="25" t="s">
        <v>2</v>
      </c>
      <c r="E412" s="60" t="str">
        <f>IFERROR(INDEX('Aporte de datos'!$E$540:$E$554,MATCH(B412,'Aporte de datos'!$B$540:$B$554,0)),"")</f>
        <v/>
      </c>
    </row>
    <row r="413" spans="1:5" outlineLevel="1" x14ac:dyDescent="0.2">
      <c r="A413" s="74" t="e">
        <f t="array" ref="A413">INDEX('Aporte de datos'!$B$540:$B$554,MATCH(0,COUNTIF($A$405:A412,'Aporte de datos'!$B$540:$B$554),0))</f>
        <v>#N/A</v>
      </c>
      <c r="B413" s="27" t="str">
        <f t="shared" si="50"/>
        <v/>
      </c>
      <c r="D413" s="25" t="s">
        <v>2</v>
      </c>
      <c r="E413" s="60" t="str">
        <f>IFERROR(INDEX('Aporte de datos'!$E$540:$E$554,MATCH(B413,'Aporte de datos'!$B$540:$B$554,0)),"")</f>
        <v/>
      </c>
    </row>
    <row r="414" spans="1:5" outlineLevel="1" x14ac:dyDescent="0.2">
      <c r="A414" s="74" t="e">
        <f t="array" ref="A414">INDEX('Aporte de datos'!$B$540:$B$554,MATCH(0,COUNTIF($A$405:A413,'Aporte de datos'!$B$540:$B$554),0))</f>
        <v>#N/A</v>
      </c>
      <c r="B414" s="27" t="str">
        <f t="shared" si="50"/>
        <v/>
      </c>
      <c r="D414" s="25" t="s">
        <v>2</v>
      </c>
      <c r="E414" s="60" t="str">
        <f>IFERROR(INDEX('Aporte de datos'!$E$540:$E$554,MATCH(B414,'Aporte de datos'!$B$540:$B$554,0)),"")</f>
        <v/>
      </c>
    </row>
    <row r="415" spans="1:5" outlineLevel="1" x14ac:dyDescent="0.2">
      <c r="A415" s="74" t="e">
        <f t="array" ref="A415">INDEX('Aporte de datos'!$B$540:$B$554,MATCH(0,COUNTIF($A$405:A414,'Aporte de datos'!$B$540:$B$554),0))</f>
        <v>#N/A</v>
      </c>
      <c r="B415" s="27" t="str">
        <f t="shared" si="50"/>
        <v/>
      </c>
      <c r="D415" s="25" t="s">
        <v>2</v>
      </c>
      <c r="E415" s="60" t="str">
        <f>IFERROR(INDEX('Aporte de datos'!$E$540:$E$554,MATCH(B415,'Aporte de datos'!$B$540:$B$554,0)),"")</f>
        <v/>
      </c>
    </row>
    <row r="416" spans="1:5" outlineLevel="1" x14ac:dyDescent="0.2">
      <c r="A416" s="74" t="e">
        <f t="array" ref="A416">INDEX('Aporte de datos'!$B$540:$B$554,MATCH(0,COUNTIF($A$405:A415,'Aporte de datos'!$B$540:$B$554),0))</f>
        <v>#N/A</v>
      </c>
      <c r="B416" s="27" t="str">
        <f t="shared" si="50"/>
        <v/>
      </c>
      <c r="D416" s="25" t="s">
        <v>2</v>
      </c>
      <c r="E416" s="60" t="str">
        <f>IFERROR(INDEX('Aporte de datos'!$E$540:$E$554,MATCH(B416,'Aporte de datos'!$B$540:$B$554,0)),"")</f>
        <v/>
      </c>
    </row>
    <row r="417" spans="1:5" outlineLevel="1" x14ac:dyDescent="0.2">
      <c r="A417" s="74" t="e">
        <f t="array" ref="A417">INDEX('Aporte de datos'!$B$540:$B$554,MATCH(0,COUNTIF($A$405:A416,'Aporte de datos'!$B$540:$B$554),0))</f>
        <v>#N/A</v>
      </c>
      <c r="B417" s="27" t="str">
        <f t="shared" si="50"/>
        <v/>
      </c>
      <c r="D417" s="25" t="s">
        <v>2</v>
      </c>
      <c r="E417" s="60" t="str">
        <f>IFERROR(INDEX('Aporte de datos'!$E$540:$E$554,MATCH(B417,'Aporte de datos'!$B$540:$B$554,0)),"")</f>
        <v/>
      </c>
    </row>
    <row r="418" spans="1:5" outlineLevel="1" x14ac:dyDescent="0.2">
      <c r="A418" s="74" t="e">
        <f t="array" ref="A418">INDEX('Aporte de datos'!$B$540:$B$554,MATCH(0,COUNTIF($A$405:A417,'Aporte de datos'!$B$540:$B$554),0))</f>
        <v>#N/A</v>
      </c>
      <c r="B418" s="27" t="str">
        <f t="shared" si="50"/>
        <v/>
      </c>
      <c r="D418" s="25" t="s">
        <v>2</v>
      </c>
      <c r="E418" s="60" t="str">
        <f>IFERROR(INDEX('Aporte de datos'!$E$540:$E$554,MATCH(B418,'Aporte de datos'!$B$540:$B$554,0)),"")</f>
        <v/>
      </c>
    </row>
    <row r="419" spans="1:5" outlineLevel="1" x14ac:dyDescent="0.2">
      <c r="A419" s="74" t="e">
        <f t="array" ref="A419">INDEX('Aporte de datos'!$B$540:$B$554,MATCH(0,COUNTIF($A$405:A418,'Aporte de datos'!$B$540:$B$554),0))</f>
        <v>#N/A</v>
      </c>
      <c r="B419" s="27" t="str">
        <f t="shared" si="50"/>
        <v/>
      </c>
      <c r="D419" s="25" t="s">
        <v>2</v>
      </c>
      <c r="E419" s="60" t="str">
        <f>IFERROR(INDEX('Aporte de datos'!$E$540:$E$554,MATCH(B419,'Aporte de datos'!$B$540:$B$554,0)),"")</f>
        <v/>
      </c>
    </row>
    <row r="420" spans="1:5" outlineLevel="1" x14ac:dyDescent="0.2">
      <c r="A420" s="74" t="e">
        <f t="array" ref="A420">INDEX('Aporte de datos'!$B$540:$B$554,MATCH(0,COUNTIF($A$405:A419,'Aporte de datos'!$B$540:$B$554),0))</f>
        <v>#N/A</v>
      </c>
      <c r="B420" s="27" t="str">
        <f t="shared" si="50"/>
        <v/>
      </c>
      <c r="D420" s="25" t="s">
        <v>2</v>
      </c>
      <c r="E420" s="60" t="str">
        <f>IFERROR(INDEX('Aporte de datos'!$E$540:$E$554,MATCH(B420,'Aporte de datos'!$B$540:$B$554,0)),"")</f>
        <v/>
      </c>
    </row>
    <row r="421" spans="1:5" outlineLevel="1" x14ac:dyDescent="0.2"/>
  </sheetData>
  <sheetProtection sheet="1" objects="1" scenarios="1"/>
  <conditionalFormatting sqref="A118:XFD118">
    <cfRule type="expression" dxfId="23" priority="6">
      <formula>IF($E$6=FALSE,TRUE,FALSE)</formula>
    </cfRule>
  </conditionalFormatting>
  <conditionalFormatting sqref="A238:XFD238">
    <cfRule type="expression" dxfId="22" priority="14">
      <formula>IF($E$7=FALSE,TRUE,FALSE)</formula>
    </cfRule>
  </conditionalFormatting>
  <conditionalFormatting sqref="A312:XFD312">
    <cfRule type="expression" dxfId="21" priority="3">
      <formula>IF($E$8=FALSE,TRUE,FALSE)</formula>
    </cfRule>
  </conditionalFormatting>
  <conditionalFormatting sqref="A349:XFD349">
    <cfRule type="expression" dxfId="20" priority="2">
      <formula>IF($E$9=FALSE,TRUE,FALSE)</formula>
    </cfRule>
  </conditionalFormatting>
  <conditionalFormatting sqref="F162:AJ163">
    <cfRule type="expression" dxfId="19" priority="1">
      <formula>IF(F162=FALSE,TRUE,FALSE)</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1AC4C"/>
  </sheetPr>
  <dimension ref="A2:AJ160"/>
  <sheetViews>
    <sheetView zoomScale="85" zoomScaleNormal="85" workbookViewId="0"/>
  </sheetViews>
  <sheetFormatPr defaultRowHeight="11.25" outlineLevelRow="1" x14ac:dyDescent="0.2"/>
  <cols>
    <col min="1" max="1" width="11.42578125" style="25" customWidth="1"/>
    <col min="2" max="4" width="18.28515625" style="25" customWidth="1"/>
    <col min="5" max="5" width="18.28515625" style="30" customWidth="1"/>
    <col min="6" max="11" width="18.28515625" style="25" customWidth="1"/>
    <col min="12" max="36" width="13.85546875" style="25" customWidth="1"/>
    <col min="37" max="16384" width="9.140625" style="25"/>
  </cols>
  <sheetData>
    <row r="2" spans="1:36" s="20" customFormat="1" x14ac:dyDescent="0.2">
      <c r="A2" s="18"/>
      <c r="B2" s="18"/>
      <c r="C2" s="18"/>
      <c r="D2" s="18"/>
      <c r="E2" s="137"/>
      <c r="F2" s="21"/>
    </row>
    <row r="3" spans="1:36" s="20" customFormat="1" x14ac:dyDescent="0.2">
      <c r="A3" s="18"/>
      <c r="B3" s="18"/>
      <c r="C3" s="18"/>
      <c r="D3" s="18"/>
      <c r="E3" s="137"/>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row>
    <row r="4" spans="1:36" s="22" customFormat="1" x14ac:dyDescent="0.2">
      <c r="A4" s="19"/>
      <c r="B4" s="19"/>
      <c r="C4" s="19"/>
      <c r="D4" s="19"/>
      <c r="E4" s="19"/>
      <c r="AE4" s="44"/>
      <c r="AF4" s="44"/>
      <c r="AG4" s="44"/>
      <c r="AH4" s="44"/>
      <c r="AI4" s="44"/>
    </row>
    <row r="6" spans="1:36" s="153" customFormat="1" ht="36" customHeight="1" x14ac:dyDescent="0.2">
      <c r="E6" s="155" t="s">
        <v>449</v>
      </c>
      <c r="F6" s="156" t="s">
        <v>162</v>
      </c>
      <c r="G6" s="156" t="s">
        <v>163</v>
      </c>
      <c r="H6" s="156" t="s">
        <v>534</v>
      </c>
      <c r="I6" s="156" t="s">
        <v>535</v>
      </c>
      <c r="J6" s="157" t="s">
        <v>536</v>
      </c>
      <c r="K6" s="157" t="s">
        <v>537</v>
      </c>
    </row>
    <row r="7" spans="1:36" x14ac:dyDescent="0.2">
      <c r="B7" s="161"/>
      <c r="C7" s="162" t="s">
        <v>372</v>
      </c>
      <c r="D7" s="163" t="s">
        <v>21</v>
      </c>
      <c r="E7" s="164">
        <f>'Salida de datos'!$E$83</f>
        <v>0</v>
      </c>
      <c r="F7" s="165">
        <f>'Salida de datos'!$E$203</f>
        <v>0</v>
      </c>
      <c r="G7" s="165">
        <f>'Salida de datos'!$E$277</f>
        <v>0</v>
      </c>
      <c r="H7" s="165">
        <f>'Salida de datos'!$E$314</f>
        <v>0</v>
      </c>
      <c r="I7" s="165">
        <f>'Salida de datos'!$E$351</f>
        <v>0</v>
      </c>
      <c r="J7" s="166">
        <f>'Salida de datos'!$E$388</f>
        <v>0</v>
      </c>
      <c r="K7" s="166">
        <f>'Salida de datos'!E29</f>
        <v>0</v>
      </c>
    </row>
    <row r="8" spans="1:36" x14ac:dyDescent="0.2">
      <c r="B8" s="167"/>
      <c r="C8" s="168" t="s">
        <v>68</v>
      </c>
      <c r="D8" s="169" t="s">
        <v>2</v>
      </c>
      <c r="E8" s="158">
        <f>'Salida de datos'!$E$100</f>
        <v>0</v>
      </c>
      <c r="F8" s="159">
        <f>'Salida de datos'!$E$220</f>
        <v>0</v>
      </c>
      <c r="G8" s="159">
        <f>'Salida de datos'!$E$294</f>
        <v>0</v>
      </c>
      <c r="H8" s="159">
        <f>'Salida de datos'!$E$331</f>
        <v>0</v>
      </c>
      <c r="I8" s="159">
        <f>'Salida de datos'!$E$368</f>
        <v>0</v>
      </c>
      <c r="J8" s="160">
        <f>'Salida de datos'!$E$405</f>
        <v>0</v>
      </c>
      <c r="K8" s="160"/>
    </row>
    <row r="11" spans="1:36" s="23" customFormat="1" x14ac:dyDescent="0.2">
      <c r="B11" s="24" t="s">
        <v>528</v>
      </c>
      <c r="D11" s="37"/>
      <c r="E11" s="37"/>
      <c r="F11" s="37"/>
    </row>
    <row r="12" spans="1:36" outlineLevel="1" x14ac:dyDescent="0.2"/>
    <row r="13" spans="1:36" outlineLevel="1" x14ac:dyDescent="0.2">
      <c r="B13" s="171" t="s">
        <v>372</v>
      </c>
      <c r="C13" s="172"/>
      <c r="D13" s="172"/>
      <c r="E13" s="178">
        <f>SUM(E14:E160)</f>
        <v>0</v>
      </c>
      <c r="G13" s="30"/>
      <c r="H13" s="30"/>
      <c r="I13" s="30"/>
      <c r="J13" s="170"/>
    </row>
    <row r="14" spans="1:36" outlineLevel="1" x14ac:dyDescent="0.2">
      <c r="B14" s="173" t="str">
        <f>'Salida de datos'!B15</f>
        <v>Director</v>
      </c>
      <c r="C14" s="30"/>
      <c r="D14" s="30" t="s">
        <v>174</v>
      </c>
      <c r="E14" s="174"/>
      <c r="G14" s="30"/>
      <c r="H14" s="30"/>
      <c r="I14" s="30"/>
      <c r="J14" s="154"/>
    </row>
    <row r="15" spans="1:36" outlineLevel="1" x14ac:dyDescent="0.2">
      <c r="B15" s="173" t="str">
        <f>'Salida de datos'!B16</f>
        <v>Contador</v>
      </c>
      <c r="C15" s="30"/>
      <c r="D15" s="30" t="s">
        <v>174</v>
      </c>
      <c r="E15" s="174"/>
      <c r="G15" s="30"/>
      <c r="H15" s="30"/>
      <c r="I15" s="30"/>
      <c r="J15" s="154"/>
    </row>
    <row r="16" spans="1:36" outlineLevel="1" x14ac:dyDescent="0.2">
      <c r="B16" s="173" t="str">
        <f>'Salida de datos'!B17</f>
        <v>Gerente de operaciones</v>
      </c>
      <c r="C16" s="30"/>
      <c r="D16" s="30" t="s">
        <v>174</v>
      </c>
      <c r="E16" s="174"/>
      <c r="G16" s="30"/>
      <c r="H16" s="30"/>
      <c r="I16" s="30"/>
      <c r="J16" s="154"/>
    </row>
    <row r="17" spans="2:10" outlineLevel="1" x14ac:dyDescent="0.2">
      <c r="B17" s="173" t="str">
        <f>'Salida de datos'!B18</f>
        <v>Secretario</v>
      </c>
      <c r="C17" s="30"/>
      <c r="D17" s="30" t="s">
        <v>174</v>
      </c>
      <c r="E17" s="174"/>
      <c r="G17" s="30"/>
      <c r="H17" s="30"/>
      <c r="I17" s="30"/>
      <c r="J17" s="154"/>
    </row>
    <row r="18" spans="2:10" outlineLevel="1" x14ac:dyDescent="0.2">
      <c r="B18" s="173" t="str">
        <f>'Salida de datos'!B20</f>
        <v/>
      </c>
      <c r="C18" s="30"/>
      <c r="D18" s="30" t="s">
        <v>174</v>
      </c>
      <c r="E18" s="174"/>
      <c r="G18" s="30"/>
      <c r="H18" s="30"/>
      <c r="I18" s="30"/>
      <c r="J18" s="154"/>
    </row>
    <row r="19" spans="2:10" outlineLevel="1" x14ac:dyDescent="0.2">
      <c r="B19" s="173" t="str">
        <f>'Salida de datos'!B21</f>
        <v/>
      </c>
      <c r="C19" s="30"/>
      <c r="D19" s="30" t="s">
        <v>174</v>
      </c>
      <c r="E19" s="174"/>
      <c r="G19" s="30"/>
      <c r="H19" s="30"/>
      <c r="I19" s="30"/>
      <c r="J19" s="154"/>
    </row>
    <row r="20" spans="2:10" outlineLevel="1" x14ac:dyDescent="0.2">
      <c r="B20" s="173" t="str">
        <f>'Salida de datos'!B22</f>
        <v/>
      </c>
      <c r="C20" s="30"/>
      <c r="D20" s="30" t="s">
        <v>174</v>
      </c>
      <c r="E20" s="174"/>
      <c r="G20" s="30"/>
      <c r="H20" s="30"/>
      <c r="I20" s="30"/>
      <c r="J20" s="154"/>
    </row>
    <row r="21" spans="2:10" outlineLevel="1" x14ac:dyDescent="0.2">
      <c r="B21" s="173" t="str">
        <f>'Salida de datos'!B23</f>
        <v/>
      </c>
      <c r="C21" s="30"/>
      <c r="D21" s="30" t="s">
        <v>174</v>
      </c>
      <c r="E21" s="174"/>
      <c r="G21" s="30"/>
      <c r="H21" s="30"/>
      <c r="I21" s="30"/>
      <c r="J21" s="154"/>
    </row>
    <row r="22" spans="2:10" outlineLevel="1" x14ac:dyDescent="0.2">
      <c r="B22" s="173" t="str">
        <f>'Salida de datos'!B24</f>
        <v/>
      </c>
      <c r="C22" s="30"/>
      <c r="D22" s="30" t="s">
        <v>174</v>
      </c>
      <c r="E22" s="174"/>
      <c r="G22" s="30"/>
      <c r="H22" s="30"/>
      <c r="I22" s="30"/>
      <c r="J22" s="154"/>
    </row>
    <row r="23" spans="2:10" outlineLevel="1" x14ac:dyDescent="0.2">
      <c r="B23" s="173" t="str">
        <f>'Salida de datos'!B25</f>
        <v/>
      </c>
      <c r="C23" s="30"/>
      <c r="D23" s="30" t="s">
        <v>174</v>
      </c>
      <c r="E23" s="174"/>
      <c r="G23" s="30"/>
      <c r="H23" s="30"/>
      <c r="I23" s="30"/>
      <c r="J23" s="154"/>
    </row>
    <row r="24" spans="2:10" outlineLevel="1" x14ac:dyDescent="0.2">
      <c r="B24" s="173" t="str">
        <f>'Salida de datos'!B26</f>
        <v/>
      </c>
      <c r="C24" s="30"/>
      <c r="D24" s="30" t="s">
        <v>174</v>
      </c>
      <c r="E24" s="174"/>
      <c r="G24" s="30"/>
      <c r="H24" s="30"/>
      <c r="I24" s="30"/>
      <c r="J24" s="154"/>
    </row>
    <row r="25" spans="2:10" outlineLevel="1" x14ac:dyDescent="0.2">
      <c r="B25" s="175" t="str">
        <f>'Salida de datos'!B27</f>
        <v/>
      </c>
      <c r="C25" s="176"/>
      <c r="D25" s="176" t="s">
        <v>174</v>
      </c>
      <c r="E25" s="177"/>
      <c r="G25" s="30"/>
      <c r="H25" s="30"/>
      <c r="I25" s="30"/>
      <c r="J25" s="154"/>
    </row>
    <row r="26" spans="2:10" outlineLevel="1" x14ac:dyDescent="0.2">
      <c r="B26" s="172"/>
      <c r="C26" s="172"/>
      <c r="D26" s="172"/>
      <c r="E26" s="179"/>
      <c r="G26" s="30"/>
      <c r="H26" s="30"/>
      <c r="I26" s="30"/>
      <c r="J26" s="154"/>
    </row>
    <row r="27" spans="2:10" x14ac:dyDescent="0.2">
      <c r="B27" s="30"/>
      <c r="C27" s="30"/>
      <c r="D27" s="30"/>
      <c r="E27" s="154"/>
      <c r="G27" s="30"/>
      <c r="H27" s="30"/>
      <c r="I27" s="30"/>
      <c r="J27" s="154"/>
    </row>
    <row r="28" spans="2:10" s="23" customFormat="1" x14ac:dyDescent="0.2">
      <c r="B28" s="24" t="s">
        <v>545</v>
      </c>
      <c r="D28" s="37"/>
      <c r="E28" s="37"/>
      <c r="F28" s="37"/>
    </row>
    <row r="29" spans="2:10" outlineLevel="1" x14ac:dyDescent="0.2"/>
    <row r="30" spans="2:10" outlineLevel="1" x14ac:dyDescent="0.2">
      <c r="B30" s="171" t="s">
        <v>372</v>
      </c>
      <c r="C30" s="172"/>
      <c r="D30" s="172"/>
      <c r="E30" s="178">
        <f>SUM(E31:E45)</f>
        <v>0</v>
      </c>
      <c r="G30" s="171" t="s">
        <v>68</v>
      </c>
      <c r="H30" s="172"/>
      <c r="I30" s="172"/>
      <c r="J30" s="178">
        <f>SUM(J31:J45)</f>
        <v>0</v>
      </c>
    </row>
    <row r="31" spans="2:10" outlineLevel="1" x14ac:dyDescent="0.2">
      <c r="B31" s="173" t="str">
        <f>'Salida de datos'!B84</f>
        <v>Camión - consumo por la recolección general</v>
      </c>
      <c r="C31" s="30"/>
      <c r="D31" s="30" t="s">
        <v>174</v>
      </c>
      <c r="E31" s="174">
        <f>'Salida de datos'!E84</f>
        <v>0</v>
      </c>
      <c r="G31" s="173" t="str">
        <f>'Salida de datos'!B101</f>
        <v>Camión</v>
      </c>
      <c r="H31" s="30"/>
      <c r="I31" s="30" t="s">
        <v>2</v>
      </c>
      <c r="J31" s="174">
        <f>'Salida de datos'!E101</f>
        <v>0</v>
      </c>
    </row>
    <row r="32" spans="2:10" outlineLevel="1" x14ac:dyDescent="0.2">
      <c r="B32" s="173" t="str">
        <f>'Salida de datos'!B85</f>
        <v>Mantenimiento del camión</v>
      </c>
      <c r="C32" s="30"/>
      <c r="D32" s="30" t="s">
        <v>174</v>
      </c>
      <c r="E32" s="174">
        <f>'Salida de datos'!E85</f>
        <v>0</v>
      </c>
      <c r="G32" s="173" t="str">
        <f>'Salida de datos'!B102</f>
        <v>Motocargas</v>
      </c>
      <c r="H32" s="30"/>
      <c r="I32" s="30" t="s">
        <v>2</v>
      </c>
      <c r="J32" s="174">
        <f>'Salida de datos'!E102</f>
        <v>0</v>
      </c>
    </row>
    <row r="33" spans="2:10" outlineLevel="1" x14ac:dyDescent="0.2">
      <c r="B33" s="173" t="str">
        <f>'Salida de datos'!B86</f>
        <v>Motocargas - consumo por la recolección general</v>
      </c>
      <c r="C33" s="30"/>
      <c r="D33" s="30" t="s">
        <v>174</v>
      </c>
      <c r="E33" s="174">
        <f>'Salida de datos'!E86</f>
        <v>0</v>
      </c>
      <c r="G33" s="173" t="str">
        <f>'Salida de datos'!B103</f>
        <v>Sitio de transferencia</v>
      </c>
      <c r="H33" s="30"/>
      <c r="I33" s="30" t="s">
        <v>2</v>
      </c>
      <c r="J33" s="174">
        <f>'Salida de datos'!E103</f>
        <v>0</v>
      </c>
    </row>
    <row r="34" spans="2:10" outlineLevel="1" x14ac:dyDescent="0.2">
      <c r="B34" s="173" t="str">
        <f>'Salida de datos'!B87</f>
        <v>Mantenimiento de las motocargas</v>
      </c>
      <c r="C34" s="30"/>
      <c r="D34" s="30" t="s">
        <v>174</v>
      </c>
      <c r="E34" s="174">
        <f>'Salida de datos'!E87</f>
        <v>0</v>
      </c>
      <c r="G34" s="173" t="str">
        <f>'Salida de datos'!B104</f>
        <v>Contenedores</v>
      </c>
      <c r="H34" s="30"/>
      <c r="I34" s="30" t="s">
        <v>2</v>
      </c>
      <c r="J34" s="174">
        <f>'Salida de datos'!E104</f>
        <v>0</v>
      </c>
    </row>
    <row r="35" spans="2:10" outlineLevel="1" x14ac:dyDescent="0.2">
      <c r="B35" s="173" t="str">
        <f>'Salida de datos'!B88</f>
        <v>Personal de recolección general</v>
      </c>
      <c r="C35" s="30"/>
      <c r="D35" s="30" t="s">
        <v>174</v>
      </c>
      <c r="E35" s="174">
        <f>'Salida de datos'!E88</f>
        <v>0</v>
      </c>
      <c r="G35" s="173" t="str">
        <f>'Salida de datos'!B105</f>
        <v>Inversión 1</v>
      </c>
      <c r="H35" s="30"/>
      <c r="I35" s="30" t="s">
        <v>2</v>
      </c>
      <c r="J35" s="174">
        <f>'Salida de datos'!E105</f>
        <v>0</v>
      </c>
    </row>
    <row r="36" spans="2:10" outlineLevel="1" x14ac:dyDescent="0.2">
      <c r="B36" s="173" t="str">
        <f>'Salida de datos'!B89</f>
        <v>Costo 1</v>
      </c>
      <c r="C36" s="30"/>
      <c r="D36" s="30" t="s">
        <v>174</v>
      </c>
      <c r="E36" s="174">
        <f>'Salida de datos'!E89</f>
        <v>0</v>
      </c>
      <c r="G36" s="173" t="str">
        <f>'Salida de datos'!B106</f>
        <v>Inversión 2</v>
      </c>
      <c r="H36" s="30"/>
      <c r="I36" s="30" t="s">
        <v>2</v>
      </c>
      <c r="J36" s="174">
        <f>'Salida de datos'!E106</f>
        <v>0</v>
      </c>
    </row>
    <row r="37" spans="2:10" outlineLevel="1" x14ac:dyDescent="0.2">
      <c r="B37" s="173" t="str">
        <f>'Salida de datos'!B90</f>
        <v>Costo 2</v>
      </c>
      <c r="C37" s="30"/>
      <c r="D37" s="30" t="s">
        <v>174</v>
      </c>
      <c r="E37" s="174">
        <f>'Salida de datos'!E90</f>
        <v>0</v>
      </c>
      <c r="G37" s="173" t="str">
        <f>'Salida de datos'!B107</f>
        <v/>
      </c>
      <c r="H37" s="30"/>
      <c r="I37" s="30" t="s">
        <v>2</v>
      </c>
      <c r="J37" s="174" t="str">
        <f>'Salida de datos'!E107</f>
        <v/>
      </c>
    </row>
    <row r="38" spans="2:10" outlineLevel="1" x14ac:dyDescent="0.2">
      <c r="B38" s="173" t="str">
        <f>'Salida de datos'!B91</f>
        <v/>
      </c>
      <c r="C38" s="30"/>
      <c r="D38" s="30" t="s">
        <v>174</v>
      </c>
      <c r="E38" s="174" t="str">
        <f>'Salida de datos'!E91</f>
        <v/>
      </c>
      <c r="G38" s="173" t="str">
        <f>'Salida de datos'!B108</f>
        <v/>
      </c>
      <c r="H38" s="30"/>
      <c r="I38" s="30" t="s">
        <v>2</v>
      </c>
      <c r="J38" s="174" t="str">
        <f>'Salida de datos'!E108</f>
        <v/>
      </c>
    </row>
    <row r="39" spans="2:10" outlineLevel="1" x14ac:dyDescent="0.2">
      <c r="B39" s="173" t="str">
        <f>'Salida de datos'!B92</f>
        <v/>
      </c>
      <c r="C39" s="30"/>
      <c r="D39" s="30" t="s">
        <v>174</v>
      </c>
      <c r="E39" s="174" t="str">
        <f>'Salida de datos'!E92</f>
        <v/>
      </c>
      <c r="G39" s="173" t="str">
        <f>'Salida de datos'!B109</f>
        <v/>
      </c>
      <c r="H39" s="30"/>
      <c r="I39" s="30" t="s">
        <v>2</v>
      </c>
      <c r="J39" s="174" t="str">
        <f>'Salida de datos'!E109</f>
        <v/>
      </c>
    </row>
    <row r="40" spans="2:10" outlineLevel="1" x14ac:dyDescent="0.2">
      <c r="B40" s="173" t="str">
        <f>'Salida de datos'!B93</f>
        <v/>
      </c>
      <c r="C40" s="30"/>
      <c r="D40" s="30" t="s">
        <v>174</v>
      </c>
      <c r="E40" s="174" t="str">
        <f>'Salida de datos'!E93</f>
        <v/>
      </c>
      <c r="G40" s="173" t="str">
        <f>'Salida de datos'!B110</f>
        <v/>
      </c>
      <c r="H40" s="30"/>
      <c r="I40" s="30" t="s">
        <v>2</v>
      </c>
      <c r="J40" s="174" t="str">
        <f>'Salida de datos'!E110</f>
        <v/>
      </c>
    </row>
    <row r="41" spans="2:10" outlineLevel="1" x14ac:dyDescent="0.2">
      <c r="B41" s="173" t="str">
        <f>'Salida de datos'!B94</f>
        <v/>
      </c>
      <c r="C41" s="30"/>
      <c r="D41" s="30" t="s">
        <v>174</v>
      </c>
      <c r="E41" s="174" t="str">
        <f>'Salida de datos'!E94</f>
        <v/>
      </c>
      <c r="G41" s="173" t="str">
        <f>'Salida de datos'!B111</f>
        <v/>
      </c>
      <c r="H41" s="30"/>
      <c r="I41" s="30" t="s">
        <v>2</v>
      </c>
      <c r="J41" s="174" t="str">
        <f>'Salida de datos'!E111</f>
        <v/>
      </c>
    </row>
    <row r="42" spans="2:10" outlineLevel="1" x14ac:dyDescent="0.2">
      <c r="B42" s="173" t="str">
        <f>'Salida de datos'!B95</f>
        <v/>
      </c>
      <c r="C42" s="30"/>
      <c r="D42" s="30" t="s">
        <v>174</v>
      </c>
      <c r="E42" s="174" t="str">
        <f>'Salida de datos'!E95</f>
        <v/>
      </c>
      <c r="G42" s="173" t="str">
        <f>'Salida de datos'!B112</f>
        <v/>
      </c>
      <c r="H42" s="30"/>
      <c r="I42" s="30" t="s">
        <v>2</v>
      </c>
      <c r="J42" s="174" t="str">
        <f>'Salida de datos'!E112</f>
        <v/>
      </c>
    </row>
    <row r="43" spans="2:10" outlineLevel="1" x14ac:dyDescent="0.2">
      <c r="B43" s="173" t="str">
        <f>'Salida de datos'!B96</f>
        <v/>
      </c>
      <c r="C43" s="30"/>
      <c r="D43" s="30" t="s">
        <v>174</v>
      </c>
      <c r="E43" s="174" t="str">
        <f>'Salida de datos'!E96</f>
        <v/>
      </c>
      <c r="G43" s="173" t="str">
        <f>'Salida de datos'!B113</f>
        <v/>
      </c>
      <c r="H43" s="30"/>
      <c r="I43" s="30" t="s">
        <v>2</v>
      </c>
      <c r="J43" s="174" t="str">
        <f>'Salida de datos'!E113</f>
        <v/>
      </c>
    </row>
    <row r="44" spans="2:10" outlineLevel="1" x14ac:dyDescent="0.2">
      <c r="B44" s="173" t="str">
        <f>'Salida de datos'!B97</f>
        <v/>
      </c>
      <c r="C44" s="30"/>
      <c r="D44" s="30" t="s">
        <v>174</v>
      </c>
      <c r="E44" s="174" t="str">
        <f>'Salida de datos'!E97</f>
        <v/>
      </c>
      <c r="G44" s="173" t="str">
        <f>'Salida de datos'!B114</f>
        <v/>
      </c>
      <c r="H44" s="30"/>
      <c r="I44" s="30" t="s">
        <v>2</v>
      </c>
      <c r="J44" s="174" t="str">
        <f>'Salida de datos'!E114</f>
        <v/>
      </c>
    </row>
    <row r="45" spans="2:10" outlineLevel="1" x14ac:dyDescent="0.2">
      <c r="B45" s="175" t="str">
        <f>'Salida de datos'!B98</f>
        <v/>
      </c>
      <c r="C45" s="176"/>
      <c r="D45" s="176" t="s">
        <v>174</v>
      </c>
      <c r="E45" s="177" t="str">
        <f>'Salida de datos'!E98</f>
        <v/>
      </c>
      <c r="G45" s="175" t="str">
        <f>'Salida de datos'!B115</f>
        <v/>
      </c>
      <c r="H45" s="176"/>
      <c r="I45" s="176" t="s">
        <v>2</v>
      </c>
      <c r="J45" s="177" t="str">
        <f>'Salida de datos'!E115</f>
        <v/>
      </c>
    </row>
    <row r="46" spans="2:10" outlineLevel="1" x14ac:dyDescent="0.2"/>
    <row r="47" spans="2:10" outlineLevel="1" x14ac:dyDescent="0.2">
      <c r="B47" s="26" t="s">
        <v>538</v>
      </c>
      <c r="D47" s="25" t="s">
        <v>71</v>
      </c>
      <c r="E47" s="154">
        <f>IFERROR(E30/AVERAGEIF('Recoleccion y transporte'!F36:AJ36,"&lt;&gt;0"),0)</f>
        <v>0</v>
      </c>
    </row>
    <row r="48" spans="2:10" outlineLevel="1" x14ac:dyDescent="0.2"/>
    <row r="50" spans="2:10" s="23" customFormat="1" x14ac:dyDescent="0.2">
      <c r="B50" s="24" t="s">
        <v>543</v>
      </c>
      <c r="D50" s="37"/>
      <c r="E50" s="37"/>
      <c r="F50" s="37"/>
    </row>
    <row r="51" spans="2:10" outlineLevel="1" x14ac:dyDescent="0.2"/>
    <row r="52" spans="2:10" outlineLevel="1" x14ac:dyDescent="0.2">
      <c r="B52" s="171" t="s">
        <v>372</v>
      </c>
      <c r="C52" s="172"/>
      <c r="D52" s="172"/>
      <c r="E52" s="178">
        <f>SUM(E53:E67)</f>
        <v>0</v>
      </c>
      <c r="G52" s="171" t="s">
        <v>68</v>
      </c>
      <c r="H52" s="172"/>
      <c r="I52" s="172"/>
      <c r="J52" s="178">
        <f>SUM(J53:J67)</f>
        <v>0</v>
      </c>
    </row>
    <row r="53" spans="2:10" outlineLevel="1" x14ac:dyDescent="0.2">
      <c r="B53" s="173" t="str">
        <f>'Salida de datos'!B204</f>
        <v>Gastos de empleo</v>
      </c>
      <c r="C53" s="30"/>
      <c r="D53" s="30" t="s">
        <v>174</v>
      </c>
      <c r="E53" s="174">
        <f>'Salida de datos'!E204</f>
        <v>0</v>
      </c>
      <c r="G53" s="173" t="str">
        <f>'Salida de datos'!B221</f>
        <v>Inversión 1</v>
      </c>
      <c r="H53" s="30"/>
      <c r="I53" s="30" t="s">
        <v>2</v>
      </c>
      <c r="J53" s="174">
        <f>'Salida de datos'!E221</f>
        <v>0</v>
      </c>
    </row>
    <row r="54" spans="2:10" outlineLevel="1" x14ac:dyDescent="0.2">
      <c r="B54" s="173" t="str">
        <f>'Salida de datos'!B205</f>
        <v>Gastos de transporte al comprador</v>
      </c>
      <c r="C54" s="30"/>
      <c r="D54" s="30" t="s">
        <v>174</v>
      </c>
      <c r="E54" s="174">
        <f>'Salida de datos'!E205</f>
        <v>0</v>
      </c>
      <c r="G54" s="173" t="str">
        <f>'Salida de datos'!B222</f>
        <v>Inversión 2</v>
      </c>
      <c r="H54" s="30"/>
      <c r="I54" s="30" t="s">
        <v>2</v>
      </c>
      <c r="J54" s="174">
        <f>'Salida de datos'!E222</f>
        <v>0</v>
      </c>
    </row>
    <row r="55" spans="2:10" outlineLevel="1" x14ac:dyDescent="0.2">
      <c r="B55" s="173" t="str">
        <f>'Salida de datos'!B206</f>
        <v>Camión - consumo por la recolección de materiales reciclables</v>
      </c>
      <c r="C55" s="30"/>
      <c r="D55" s="30" t="s">
        <v>174</v>
      </c>
      <c r="E55" s="174">
        <f>'Salida de datos'!E206</f>
        <v>0</v>
      </c>
      <c r="G55" s="173" t="str">
        <f>'Salida de datos'!B223</f>
        <v/>
      </c>
      <c r="H55" s="30"/>
      <c r="I55" s="30" t="s">
        <v>2</v>
      </c>
      <c r="J55" s="174" t="str">
        <f>'Salida de datos'!E223</f>
        <v/>
      </c>
    </row>
    <row r="56" spans="2:10" outlineLevel="1" x14ac:dyDescent="0.2">
      <c r="B56" s="173" t="str">
        <f>'Salida de datos'!B207</f>
        <v>Motocargas - consumo por la recolección de materiales reciclables</v>
      </c>
      <c r="C56" s="30"/>
      <c r="D56" s="30" t="s">
        <v>174</v>
      </c>
      <c r="E56" s="174">
        <f>'Salida de datos'!E207</f>
        <v>0</v>
      </c>
      <c r="G56" s="173" t="str">
        <f>'Salida de datos'!B224</f>
        <v/>
      </c>
      <c r="H56" s="30"/>
      <c r="I56" s="30" t="s">
        <v>2</v>
      </c>
      <c r="J56" s="174" t="str">
        <f>'Salida de datos'!E224</f>
        <v/>
      </c>
    </row>
    <row r="57" spans="2:10" outlineLevel="1" x14ac:dyDescent="0.2">
      <c r="B57" s="173" t="str">
        <f>'Salida de datos'!B208</f>
        <v>Personal de recolección de materiales reciclables</v>
      </c>
      <c r="C57" s="30"/>
      <c r="D57" s="30" t="s">
        <v>174</v>
      </c>
      <c r="E57" s="174">
        <f>'Salida de datos'!E208</f>
        <v>0</v>
      </c>
      <c r="G57" s="173" t="str">
        <f>'Salida de datos'!B225</f>
        <v/>
      </c>
      <c r="H57" s="30"/>
      <c r="I57" s="30" t="s">
        <v>2</v>
      </c>
      <c r="J57" s="174" t="str">
        <f>'Salida de datos'!E225</f>
        <v/>
      </c>
    </row>
    <row r="58" spans="2:10" outlineLevel="1" x14ac:dyDescent="0.2">
      <c r="B58" s="173" t="str">
        <f>'Salida de datos'!B209</f>
        <v>Costo 1</v>
      </c>
      <c r="C58" s="30"/>
      <c r="D58" s="30" t="s">
        <v>174</v>
      </c>
      <c r="E58" s="174">
        <f>'Salida de datos'!E209</f>
        <v>0</v>
      </c>
      <c r="G58" s="173" t="str">
        <f>'Salida de datos'!B226</f>
        <v/>
      </c>
      <c r="H58" s="30"/>
      <c r="I58" s="30" t="s">
        <v>2</v>
      </c>
      <c r="J58" s="174" t="str">
        <f>'Salida de datos'!E226</f>
        <v/>
      </c>
    </row>
    <row r="59" spans="2:10" outlineLevel="1" x14ac:dyDescent="0.2">
      <c r="B59" s="173" t="str">
        <f>'Salida de datos'!B210</f>
        <v>Costo 2</v>
      </c>
      <c r="C59" s="30"/>
      <c r="D59" s="30" t="s">
        <v>174</v>
      </c>
      <c r="E59" s="174">
        <f>'Salida de datos'!E210</f>
        <v>0</v>
      </c>
      <c r="G59" s="173" t="str">
        <f>'Salida de datos'!B227</f>
        <v/>
      </c>
      <c r="H59" s="30"/>
      <c r="I59" s="30" t="s">
        <v>2</v>
      </c>
      <c r="J59" s="174" t="str">
        <f>'Salida de datos'!E227</f>
        <v/>
      </c>
    </row>
    <row r="60" spans="2:10" outlineLevel="1" x14ac:dyDescent="0.2">
      <c r="B60" s="173" t="str">
        <f>'Salida de datos'!B211</f>
        <v/>
      </c>
      <c r="C60" s="30"/>
      <c r="D60" s="30" t="s">
        <v>174</v>
      </c>
      <c r="E60" s="174" t="str">
        <f>'Salida de datos'!E211</f>
        <v/>
      </c>
      <c r="G60" s="173" t="str">
        <f>'Salida de datos'!B228</f>
        <v/>
      </c>
      <c r="H60" s="30"/>
      <c r="I60" s="30" t="s">
        <v>2</v>
      </c>
      <c r="J60" s="174" t="str">
        <f>'Salida de datos'!E228</f>
        <v/>
      </c>
    </row>
    <row r="61" spans="2:10" outlineLevel="1" x14ac:dyDescent="0.2">
      <c r="B61" s="173" t="str">
        <f>'Salida de datos'!B212</f>
        <v/>
      </c>
      <c r="C61" s="30"/>
      <c r="D61" s="30" t="s">
        <v>174</v>
      </c>
      <c r="E61" s="174" t="str">
        <f>'Salida de datos'!E212</f>
        <v/>
      </c>
      <c r="G61" s="173" t="str">
        <f>'Salida de datos'!B229</f>
        <v/>
      </c>
      <c r="H61" s="30"/>
      <c r="I61" s="30" t="s">
        <v>2</v>
      </c>
      <c r="J61" s="174" t="str">
        <f>'Salida de datos'!E229</f>
        <v/>
      </c>
    </row>
    <row r="62" spans="2:10" outlineLevel="1" x14ac:dyDescent="0.2">
      <c r="B62" s="173" t="str">
        <f>'Salida de datos'!B213</f>
        <v/>
      </c>
      <c r="C62" s="30"/>
      <c r="D62" s="30" t="s">
        <v>174</v>
      </c>
      <c r="E62" s="174" t="str">
        <f>'Salida de datos'!E213</f>
        <v/>
      </c>
      <c r="G62" s="173" t="str">
        <f>'Salida de datos'!B230</f>
        <v/>
      </c>
      <c r="H62" s="30"/>
      <c r="I62" s="30" t="s">
        <v>2</v>
      </c>
      <c r="J62" s="174" t="str">
        <f>'Salida de datos'!E230</f>
        <v/>
      </c>
    </row>
    <row r="63" spans="2:10" outlineLevel="1" x14ac:dyDescent="0.2">
      <c r="B63" s="173" t="str">
        <f>'Salida de datos'!B214</f>
        <v/>
      </c>
      <c r="C63" s="30"/>
      <c r="D63" s="30" t="s">
        <v>174</v>
      </c>
      <c r="E63" s="174" t="str">
        <f>'Salida de datos'!E214</f>
        <v/>
      </c>
      <c r="G63" s="173" t="str">
        <f>'Salida de datos'!B231</f>
        <v/>
      </c>
      <c r="H63" s="30"/>
      <c r="I63" s="30" t="s">
        <v>2</v>
      </c>
      <c r="J63" s="174" t="str">
        <f>'Salida de datos'!E231</f>
        <v/>
      </c>
    </row>
    <row r="64" spans="2:10" outlineLevel="1" x14ac:dyDescent="0.2">
      <c r="B64" s="173" t="str">
        <f>'Salida de datos'!B215</f>
        <v/>
      </c>
      <c r="C64" s="30"/>
      <c r="D64" s="30" t="s">
        <v>174</v>
      </c>
      <c r="E64" s="174" t="str">
        <f>'Salida de datos'!E215</f>
        <v/>
      </c>
      <c r="G64" s="173" t="str">
        <f>'Salida de datos'!B232</f>
        <v/>
      </c>
      <c r="H64" s="30"/>
      <c r="I64" s="30" t="s">
        <v>2</v>
      </c>
      <c r="J64" s="174" t="str">
        <f>'Salida de datos'!E232</f>
        <v/>
      </c>
    </row>
    <row r="65" spans="2:10" outlineLevel="1" x14ac:dyDescent="0.2">
      <c r="B65" s="173" t="str">
        <f>'Salida de datos'!B216</f>
        <v/>
      </c>
      <c r="C65" s="30"/>
      <c r="D65" s="30" t="s">
        <v>174</v>
      </c>
      <c r="E65" s="174" t="str">
        <f>'Salida de datos'!E216</f>
        <v/>
      </c>
      <c r="G65" s="173" t="str">
        <f>'Salida de datos'!B233</f>
        <v/>
      </c>
      <c r="H65" s="30"/>
      <c r="I65" s="30" t="s">
        <v>2</v>
      </c>
      <c r="J65" s="174" t="str">
        <f>'Salida de datos'!E233</f>
        <v/>
      </c>
    </row>
    <row r="66" spans="2:10" outlineLevel="1" x14ac:dyDescent="0.2">
      <c r="B66" s="173" t="str">
        <f>'Salida de datos'!B217</f>
        <v/>
      </c>
      <c r="C66" s="30"/>
      <c r="D66" s="30" t="s">
        <v>174</v>
      </c>
      <c r="E66" s="174" t="str">
        <f>'Salida de datos'!E217</f>
        <v/>
      </c>
      <c r="G66" s="173" t="str">
        <f>'Salida de datos'!B234</f>
        <v/>
      </c>
      <c r="H66" s="30"/>
      <c r="I66" s="30" t="s">
        <v>2</v>
      </c>
      <c r="J66" s="174" t="str">
        <f>'Salida de datos'!E234</f>
        <v/>
      </c>
    </row>
    <row r="67" spans="2:10" outlineLevel="1" x14ac:dyDescent="0.2">
      <c r="B67" s="175" t="str">
        <f>'Salida de datos'!B218</f>
        <v/>
      </c>
      <c r="C67" s="176"/>
      <c r="D67" s="176" t="s">
        <v>174</v>
      </c>
      <c r="E67" s="177" t="str">
        <f>'Salida de datos'!E218</f>
        <v/>
      </c>
      <c r="G67" s="175" t="str">
        <f>'Salida de datos'!B235</f>
        <v/>
      </c>
      <c r="H67" s="176"/>
      <c r="I67" s="176" t="s">
        <v>2</v>
      </c>
      <c r="J67" s="177" t="str">
        <f>'Salida de datos'!E235</f>
        <v/>
      </c>
    </row>
    <row r="68" spans="2:10" outlineLevel="1" x14ac:dyDescent="0.2"/>
    <row r="69" spans="2:10" outlineLevel="1" x14ac:dyDescent="0.2">
      <c r="B69" s="26" t="s">
        <v>538</v>
      </c>
      <c r="D69" s="25" t="s">
        <v>71</v>
      </c>
      <c r="E69" s="154">
        <f>IFERROR(E52/AVERAGEIF('Aprovechamiento de reciclables'!$F$111:$AJ$111,"&lt;&gt;0"),0)</f>
        <v>0</v>
      </c>
    </row>
    <row r="70" spans="2:10" outlineLevel="1" x14ac:dyDescent="0.2"/>
    <row r="72" spans="2:10" s="23" customFormat="1" x14ac:dyDescent="0.2">
      <c r="B72" s="24" t="s">
        <v>552</v>
      </c>
      <c r="D72" s="37"/>
      <c r="E72" s="37"/>
      <c r="F72" s="37"/>
    </row>
    <row r="73" spans="2:10" outlineLevel="1" x14ac:dyDescent="0.2"/>
    <row r="74" spans="2:10" outlineLevel="1" x14ac:dyDescent="0.2">
      <c r="B74" s="171" t="s">
        <v>372</v>
      </c>
      <c r="C74" s="172"/>
      <c r="D74" s="172"/>
      <c r="E74" s="178">
        <f>SUM(E75:E89)</f>
        <v>0</v>
      </c>
      <c r="G74" s="171" t="s">
        <v>68</v>
      </c>
      <c r="H74" s="172"/>
      <c r="I74" s="172"/>
      <c r="J74" s="178">
        <f>SUM(J75:J89)</f>
        <v>0</v>
      </c>
    </row>
    <row r="75" spans="2:10" outlineLevel="1" x14ac:dyDescent="0.2">
      <c r="B75" s="173" t="str">
        <f>'Salida de datos'!B278</f>
        <v>Gastos de empleo</v>
      </c>
      <c r="C75" s="30"/>
      <c r="D75" s="30" t="s">
        <v>174</v>
      </c>
      <c r="E75" s="174">
        <f>'Salida de datos'!E278</f>
        <v>0</v>
      </c>
      <c r="G75" s="173" t="str">
        <f>'Salida de datos'!B295</f>
        <v>Inversión 1</v>
      </c>
      <c r="H75" s="30"/>
      <c r="I75" s="30" t="s">
        <v>2</v>
      </c>
      <c r="J75" s="174">
        <f>'Salida de datos'!E295</f>
        <v>0</v>
      </c>
    </row>
    <row r="76" spans="2:10" outlineLevel="1" x14ac:dyDescent="0.2">
      <c r="B76" s="173" t="str">
        <f>'Salida de datos'!B279</f>
        <v>Gastos de transporte al comprador</v>
      </c>
      <c r="C76" s="30"/>
      <c r="D76" s="30" t="s">
        <v>174</v>
      </c>
      <c r="E76" s="174">
        <f>'Salida de datos'!E279</f>
        <v>0</v>
      </c>
      <c r="G76" s="173" t="str">
        <f>'Salida de datos'!B296</f>
        <v>Inversión 2</v>
      </c>
      <c r="H76" s="30"/>
      <c r="I76" s="30" t="s">
        <v>2</v>
      </c>
      <c r="J76" s="174">
        <f>'Salida de datos'!E296</f>
        <v>0</v>
      </c>
    </row>
    <row r="77" spans="2:10" outlineLevel="1" x14ac:dyDescent="0.2">
      <c r="B77" s="173" t="str">
        <f>'Salida de datos'!B280</f>
        <v>Costo 1</v>
      </c>
      <c r="C77" s="30"/>
      <c r="D77" s="30" t="s">
        <v>174</v>
      </c>
      <c r="E77" s="174">
        <f>'Salida de datos'!E280</f>
        <v>0</v>
      </c>
      <c r="G77" s="173" t="str">
        <f>'Salida de datos'!B297</f>
        <v/>
      </c>
      <c r="H77" s="30"/>
      <c r="I77" s="30" t="s">
        <v>2</v>
      </c>
      <c r="J77" s="174" t="str">
        <f>'Salida de datos'!E297</f>
        <v/>
      </c>
    </row>
    <row r="78" spans="2:10" outlineLevel="1" x14ac:dyDescent="0.2">
      <c r="B78" s="173" t="str">
        <f>'Salida de datos'!B281</f>
        <v>Costo 2</v>
      </c>
      <c r="C78" s="30"/>
      <c r="D78" s="30" t="s">
        <v>174</v>
      </c>
      <c r="E78" s="174">
        <f>'Salida de datos'!E281</f>
        <v>0</v>
      </c>
      <c r="G78" s="173" t="str">
        <f>'Salida de datos'!B298</f>
        <v/>
      </c>
      <c r="H78" s="30"/>
      <c r="I78" s="30" t="s">
        <v>2</v>
      </c>
      <c r="J78" s="174" t="str">
        <f>'Salida de datos'!E298</f>
        <v/>
      </c>
    </row>
    <row r="79" spans="2:10" outlineLevel="1" x14ac:dyDescent="0.2">
      <c r="B79" s="173" t="str">
        <f>'Salida de datos'!B282</f>
        <v/>
      </c>
      <c r="C79" s="30"/>
      <c r="D79" s="30" t="s">
        <v>174</v>
      </c>
      <c r="E79" s="174" t="str">
        <f>'Salida de datos'!E282</f>
        <v/>
      </c>
      <c r="G79" s="173" t="str">
        <f>'Salida de datos'!B299</f>
        <v/>
      </c>
      <c r="H79" s="30"/>
      <c r="I79" s="30" t="s">
        <v>2</v>
      </c>
      <c r="J79" s="174" t="str">
        <f>'Salida de datos'!E299</f>
        <v/>
      </c>
    </row>
    <row r="80" spans="2:10" outlineLevel="1" x14ac:dyDescent="0.2">
      <c r="B80" s="173" t="str">
        <f>'Salida de datos'!B283</f>
        <v/>
      </c>
      <c r="C80" s="30"/>
      <c r="D80" s="30" t="s">
        <v>174</v>
      </c>
      <c r="E80" s="174" t="str">
        <f>'Salida de datos'!E283</f>
        <v/>
      </c>
      <c r="G80" s="173" t="str">
        <f>'Salida de datos'!B300</f>
        <v/>
      </c>
      <c r="H80" s="30"/>
      <c r="I80" s="30" t="s">
        <v>2</v>
      </c>
      <c r="J80" s="174" t="str">
        <f>'Salida de datos'!E300</f>
        <v/>
      </c>
    </row>
    <row r="81" spans="2:10" outlineLevel="1" x14ac:dyDescent="0.2">
      <c r="B81" s="173" t="str">
        <f>'Salida de datos'!B284</f>
        <v/>
      </c>
      <c r="C81" s="30"/>
      <c r="D81" s="30" t="s">
        <v>174</v>
      </c>
      <c r="E81" s="174" t="str">
        <f>'Salida de datos'!E284</f>
        <v/>
      </c>
      <c r="G81" s="173" t="str">
        <f>'Salida de datos'!B301</f>
        <v/>
      </c>
      <c r="H81" s="30"/>
      <c r="I81" s="30" t="s">
        <v>2</v>
      </c>
      <c r="J81" s="174" t="str">
        <f>'Salida de datos'!E301</f>
        <v/>
      </c>
    </row>
    <row r="82" spans="2:10" outlineLevel="1" x14ac:dyDescent="0.2">
      <c r="B82" s="173" t="str">
        <f>'Salida de datos'!B285</f>
        <v/>
      </c>
      <c r="C82" s="30"/>
      <c r="D82" s="30" t="s">
        <v>174</v>
      </c>
      <c r="E82" s="174" t="str">
        <f>'Salida de datos'!E285</f>
        <v/>
      </c>
      <c r="G82" s="173" t="str">
        <f>'Salida de datos'!B302</f>
        <v/>
      </c>
      <c r="H82" s="30"/>
      <c r="I82" s="30" t="s">
        <v>2</v>
      </c>
      <c r="J82" s="174" t="str">
        <f>'Salida de datos'!E302</f>
        <v/>
      </c>
    </row>
    <row r="83" spans="2:10" outlineLevel="1" x14ac:dyDescent="0.2">
      <c r="B83" s="173" t="str">
        <f>'Salida de datos'!B286</f>
        <v/>
      </c>
      <c r="C83" s="30"/>
      <c r="D83" s="30" t="s">
        <v>174</v>
      </c>
      <c r="E83" s="174" t="str">
        <f>'Salida de datos'!E286</f>
        <v/>
      </c>
      <c r="G83" s="173" t="str">
        <f>'Salida de datos'!B303</f>
        <v/>
      </c>
      <c r="H83" s="30"/>
      <c r="I83" s="30" t="s">
        <v>2</v>
      </c>
      <c r="J83" s="174" t="str">
        <f>'Salida de datos'!E303</f>
        <v/>
      </c>
    </row>
    <row r="84" spans="2:10" outlineLevel="1" x14ac:dyDescent="0.2">
      <c r="B84" s="173" t="str">
        <f>'Salida de datos'!B287</f>
        <v/>
      </c>
      <c r="C84" s="30"/>
      <c r="D84" s="30" t="s">
        <v>174</v>
      </c>
      <c r="E84" s="174" t="str">
        <f>'Salida de datos'!E287</f>
        <v/>
      </c>
      <c r="G84" s="173" t="str">
        <f>'Salida de datos'!B304</f>
        <v/>
      </c>
      <c r="H84" s="30"/>
      <c r="I84" s="30" t="s">
        <v>2</v>
      </c>
      <c r="J84" s="174" t="str">
        <f>'Salida de datos'!E304</f>
        <v/>
      </c>
    </row>
    <row r="85" spans="2:10" outlineLevel="1" x14ac:dyDescent="0.2">
      <c r="B85" s="173" t="str">
        <f>'Salida de datos'!B288</f>
        <v/>
      </c>
      <c r="C85" s="30"/>
      <c r="D85" s="30" t="s">
        <v>174</v>
      </c>
      <c r="E85" s="174" t="str">
        <f>'Salida de datos'!E288</f>
        <v/>
      </c>
      <c r="G85" s="173" t="str">
        <f>'Salida de datos'!B305</f>
        <v/>
      </c>
      <c r="H85" s="30"/>
      <c r="I85" s="30" t="s">
        <v>2</v>
      </c>
      <c r="J85" s="174" t="str">
        <f>'Salida de datos'!E305</f>
        <v/>
      </c>
    </row>
    <row r="86" spans="2:10" outlineLevel="1" x14ac:dyDescent="0.2">
      <c r="B86" s="173" t="str">
        <f>'Salida de datos'!B289</f>
        <v/>
      </c>
      <c r="C86" s="30"/>
      <c r="D86" s="30" t="s">
        <v>174</v>
      </c>
      <c r="E86" s="174" t="str">
        <f>'Salida de datos'!E289</f>
        <v/>
      </c>
      <c r="G86" s="173" t="str">
        <f>'Salida de datos'!B306</f>
        <v/>
      </c>
      <c r="H86" s="30"/>
      <c r="I86" s="30" t="s">
        <v>2</v>
      </c>
      <c r="J86" s="174" t="str">
        <f>'Salida de datos'!E306</f>
        <v/>
      </c>
    </row>
    <row r="87" spans="2:10" outlineLevel="1" x14ac:dyDescent="0.2">
      <c r="B87" s="173" t="str">
        <f>'Salida de datos'!B290</f>
        <v/>
      </c>
      <c r="C87" s="30"/>
      <c r="D87" s="30" t="s">
        <v>174</v>
      </c>
      <c r="E87" s="174" t="str">
        <f>'Salida de datos'!E290</f>
        <v/>
      </c>
      <c r="G87" s="173" t="str">
        <f>'Salida de datos'!B307</f>
        <v/>
      </c>
      <c r="H87" s="30"/>
      <c r="I87" s="30" t="s">
        <v>2</v>
      </c>
      <c r="J87" s="174" t="str">
        <f>'Salida de datos'!E307</f>
        <v/>
      </c>
    </row>
    <row r="88" spans="2:10" outlineLevel="1" x14ac:dyDescent="0.2">
      <c r="B88" s="173" t="str">
        <f>'Salida de datos'!B291</f>
        <v/>
      </c>
      <c r="C88" s="30"/>
      <c r="D88" s="30" t="s">
        <v>174</v>
      </c>
      <c r="E88" s="174" t="str">
        <f>'Salida de datos'!E291</f>
        <v/>
      </c>
      <c r="G88" s="173" t="str">
        <f>'Salida de datos'!B308</f>
        <v/>
      </c>
      <c r="H88" s="30"/>
      <c r="I88" s="30" t="s">
        <v>2</v>
      </c>
      <c r="J88" s="174" t="str">
        <f>'Salida de datos'!E308</f>
        <v/>
      </c>
    </row>
    <row r="89" spans="2:10" outlineLevel="1" x14ac:dyDescent="0.2">
      <c r="B89" s="175" t="str">
        <f>'Salida de datos'!B292</f>
        <v/>
      </c>
      <c r="C89" s="176"/>
      <c r="D89" s="176" t="s">
        <v>174</v>
      </c>
      <c r="E89" s="177" t="str">
        <f>'Salida de datos'!E292</f>
        <v/>
      </c>
      <c r="G89" s="175" t="str">
        <f>'Salida de datos'!B309</f>
        <v/>
      </c>
      <c r="H89" s="176"/>
      <c r="I89" s="176" t="s">
        <v>2</v>
      </c>
      <c r="J89" s="177" t="str">
        <f>'Salida de datos'!E309</f>
        <v/>
      </c>
    </row>
    <row r="90" spans="2:10" outlineLevel="1" x14ac:dyDescent="0.2"/>
    <row r="91" spans="2:10" outlineLevel="1" x14ac:dyDescent="0.2">
      <c r="B91" s="26" t="s">
        <v>538</v>
      </c>
      <c r="D91" s="25" t="s">
        <v>71</v>
      </c>
      <c r="E91" s="154">
        <f>IFERROR(E74/('Centro de compostaje'!$E$6*AVERAGEIF('Flujo de residuos'!$F$51:$AJ$51,"&lt;&gt;0")),0)</f>
        <v>0</v>
      </c>
    </row>
    <row r="92" spans="2:10" outlineLevel="1" x14ac:dyDescent="0.2"/>
    <row r="94" spans="2:10" s="23" customFormat="1" x14ac:dyDescent="0.2">
      <c r="B94" s="24" t="s">
        <v>556</v>
      </c>
      <c r="D94" s="37"/>
      <c r="E94" s="37"/>
      <c r="F94" s="37"/>
    </row>
    <row r="95" spans="2:10" outlineLevel="1" x14ac:dyDescent="0.2"/>
    <row r="96" spans="2:10" outlineLevel="1" x14ac:dyDescent="0.2">
      <c r="B96" s="171" t="s">
        <v>372</v>
      </c>
      <c r="C96" s="172"/>
      <c r="D96" s="172"/>
      <c r="E96" s="178">
        <f>SUM(E97:E111)</f>
        <v>0</v>
      </c>
      <c r="G96" s="171" t="s">
        <v>68</v>
      </c>
      <c r="H96" s="172"/>
      <c r="I96" s="172"/>
      <c r="J96" s="178">
        <f>SUM(J97:J111)</f>
        <v>0</v>
      </c>
    </row>
    <row r="97" spans="2:10" outlineLevel="1" x14ac:dyDescent="0.2">
      <c r="B97" s="173" t="str">
        <f>'Salida de datos'!B315</f>
        <v>Gastos de empleo</v>
      </c>
      <c r="C97" s="30"/>
      <c r="D97" s="30" t="s">
        <v>174</v>
      </c>
      <c r="E97" s="174">
        <f>'Salida de datos'!E315</f>
        <v>0</v>
      </c>
      <c r="G97" s="173" t="str">
        <f>'Salida de datos'!B332</f>
        <v>Inversión 1</v>
      </c>
      <c r="H97" s="30"/>
      <c r="I97" s="30" t="s">
        <v>2</v>
      </c>
      <c r="J97" s="174">
        <f>'Salida de datos'!E332</f>
        <v>0</v>
      </c>
    </row>
    <row r="98" spans="2:10" outlineLevel="1" x14ac:dyDescent="0.2">
      <c r="B98" s="173" t="str">
        <f>'Salida de datos'!B316</f>
        <v>Costo 1</v>
      </c>
      <c r="C98" s="30"/>
      <c r="D98" s="30" t="s">
        <v>174</v>
      </c>
      <c r="E98" s="174">
        <f>'Salida de datos'!E316</f>
        <v>0</v>
      </c>
      <c r="G98" s="173" t="str">
        <f>'Salida de datos'!B333</f>
        <v>Inversión 2</v>
      </c>
      <c r="H98" s="30"/>
      <c r="I98" s="30" t="s">
        <v>2</v>
      </c>
      <c r="J98" s="174">
        <f>'Salida de datos'!E333</f>
        <v>0</v>
      </c>
    </row>
    <row r="99" spans="2:10" outlineLevel="1" x14ac:dyDescent="0.2">
      <c r="B99" s="173" t="str">
        <f>'Salida de datos'!B317</f>
        <v>Costo 2</v>
      </c>
      <c r="C99" s="30"/>
      <c r="D99" s="30" t="s">
        <v>174</v>
      </c>
      <c r="E99" s="174">
        <f>'Salida de datos'!E317</f>
        <v>0</v>
      </c>
      <c r="G99" s="173" t="str">
        <f>'Salida de datos'!B334</f>
        <v/>
      </c>
      <c r="H99" s="30"/>
      <c r="I99" s="30" t="s">
        <v>2</v>
      </c>
      <c r="J99" s="174" t="str">
        <f>'Salida de datos'!E334</f>
        <v/>
      </c>
    </row>
    <row r="100" spans="2:10" outlineLevel="1" x14ac:dyDescent="0.2">
      <c r="B100" s="173" t="str">
        <f>'Salida de datos'!B318</f>
        <v/>
      </c>
      <c r="C100" s="30"/>
      <c r="D100" s="30" t="s">
        <v>174</v>
      </c>
      <c r="E100" s="174" t="str">
        <f>'Salida de datos'!E318</f>
        <v/>
      </c>
      <c r="G100" s="173" t="str">
        <f>'Salida de datos'!B335</f>
        <v/>
      </c>
      <c r="H100" s="30"/>
      <c r="I100" s="30" t="s">
        <v>2</v>
      </c>
      <c r="J100" s="174" t="str">
        <f>'Salida de datos'!E335</f>
        <v/>
      </c>
    </row>
    <row r="101" spans="2:10" outlineLevel="1" x14ac:dyDescent="0.2">
      <c r="B101" s="173" t="str">
        <f>'Salida de datos'!B319</f>
        <v/>
      </c>
      <c r="C101" s="30"/>
      <c r="D101" s="30" t="s">
        <v>174</v>
      </c>
      <c r="E101" s="174" t="str">
        <f>'Salida de datos'!E319</f>
        <v/>
      </c>
      <c r="G101" s="173" t="str">
        <f>'Salida de datos'!B336</f>
        <v/>
      </c>
      <c r="H101" s="30"/>
      <c r="I101" s="30" t="s">
        <v>2</v>
      </c>
      <c r="J101" s="174" t="str">
        <f>'Salida de datos'!E336</f>
        <v/>
      </c>
    </row>
    <row r="102" spans="2:10" outlineLevel="1" x14ac:dyDescent="0.2">
      <c r="B102" s="173" t="str">
        <f>'Salida de datos'!B320</f>
        <v/>
      </c>
      <c r="C102" s="30"/>
      <c r="D102" s="30" t="s">
        <v>174</v>
      </c>
      <c r="E102" s="174" t="str">
        <f>'Salida de datos'!E320</f>
        <v/>
      </c>
      <c r="G102" s="173" t="str">
        <f>'Salida de datos'!B337</f>
        <v/>
      </c>
      <c r="H102" s="30"/>
      <c r="I102" s="30" t="s">
        <v>2</v>
      </c>
      <c r="J102" s="174" t="str">
        <f>'Salida de datos'!E337</f>
        <v/>
      </c>
    </row>
    <row r="103" spans="2:10" outlineLevel="1" x14ac:dyDescent="0.2">
      <c r="B103" s="173" t="str">
        <f>'Salida de datos'!B321</f>
        <v/>
      </c>
      <c r="C103" s="30"/>
      <c r="D103" s="30" t="s">
        <v>174</v>
      </c>
      <c r="E103" s="174" t="str">
        <f>'Salida de datos'!E321</f>
        <v/>
      </c>
      <c r="G103" s="173" t="str">
        <f>'Salida de datos'!B338</f>
        <v/>
      </c>
      <c r="H103" s="30"/>
      <c r="I103" s="30" t="s">
        <v>2</v>
      </c>
      <c r="J103" s="174" t="str">
        <f>'Salida de datos'!E338</f>
        <v/>
      </c>
    </row>
    <row r="104" spans="2:10" outlineLevel="1" x14ac:dyDescent="0.2">
      <c r="B104" s="173" t="str">
        <f>'Salida de datos'!B322</f>
        <v/>
      </c>
      <c r="C104" s="30"/>
      <c r="D104" s="30" t="s">
        <v>174</v>
      </c>
      <c r="E104" s="174" t="str">
        <f>'Salida de datos'!E322</f>
        <v/>
      </c>
      <c r="G104" s="173" t="str">
        <f>'Salida de datos'!B339</f>
        <v/>
      </c>
      <c r="H104" s="30"/>
      <c r="I104" s="30" t="s">
        <v>2</v>
      </c>
      <c r="J104" s="174" t="str">
        <f>'Salida de datos'!E339</f>
        <v/>
      </c>
    </row>
    <row r="105" spans="2:10" outlineLevel="1" x14ac:dyDescent="0.2">
      <c r="B105" s="173" t="str">
        <f>'Salida de datos'!B323</f>
        <v/>
      </c>
      <c r="C105" s="30"/>
      <c r="D105" s="30" t="s">
        <v>174</v>
      </c>
      <c r="E105" s="174" t="str">
        <f>'Salida de datos'!E323</f>
        <v/>
      </c>
      <c r="G105" s="173" t="str">
        <f>'Salida de datos'!B340</f>
        <v/>
      </c>
      <c r="H105" s="30"/>
      <c r="I105" s="30" t="s">
        <v>2</v>
      </c>
      <c r="J105" s="174" t="str">
        <f>'Salida de datos'!E340</f>
        <v/>
      </c>
    </row>
    <row r="106" spans="2:10" outlineLevel="1" x14ac:dyDescent="0.2">
      <c r="B106" s="173" t="str">
        <f>'Salida de datos'!B324</f>
        <v/>
      </c>
      <c r="C106" s="30"/>
      <c r="D106" s="30" t="s">
        <v>174</v>
      </c>
      <c r="E106" s="174" t="str">
        <f>'Salida de datos'!E324</f>
        <v/>
      </c>
      <c r="G106" s="173" t="str">
        <f>'Salida de datos'!B341</f>
        <v/>
      </c>
      <c r="H106" s="30"/>
      <c r="I106" s="30" t="s">
        <v>2</v>
      </c>
      <c r="J106" s="174" t="str">
        <f>'Salida de datos'!E341</f>
        <v/>
      </c>
    </row>
    <row r="107" spans="2:10" outlineLevel="1" x14ac:dyDescent="0.2">
      <c r="B107" s="173" t="str">
        <f>'Salida de datos'!B325</f>
        <v/>
      </c>
      <c r="C107" s="30"/>
      <c r="D107" s="30" t="s">
        <v>174</v>
      </c>
      <c r="E107" s="174" t="str">
        <f>'Salida de datos'!E325</f>
        <v/>
      </c>
      <c r="G107" s="173" t="str">
        <f>'Salida de datos'!B342</f>
        <v/>
      </c>
      <c r="H107" s="30"/>
      <c r="I107" s="30" t="s">
        <v>2</v>
      </c>
      <c r="J107" s="174" t="str">
        <f>'Salida de datos'!E342</f>
        <v/>
      </c>
    </row>
    <row r="108" spans="2:10" outlineLevel="1" x14ac:dyDescent="0.2">
      <c r="B108" s="173" t="str">
        <f>'Salida de datos'!B326</f>
        <v/>
      </c>
      <c r="C108" s="30"/>
      <c r="D108" s="30" t="s">
        <v>174</v>
      </c>
      <c r="E108" s="174" t="str">
        <f>'Salida de datos'!E326</f>
        <v/>
      </c>
      <c r="G108" s="173" t="str">
        <f>'Salida de datos'!B343</f>
        <v/>
      </c>
      <c r="H108" s="30"/>
      <c r="I108" s="30" t="s">
        <v>2</v>
      </c>
      <c r="J108" s="174" t="str">
        <f>'Salida de datos'!E343</f>
        <v/>
      </c>
    </row>
    <row r="109" spans="2:10" outlineLevel="1" x14ac:dyDescent="0.2">
      <c r="B109" s="173" t="str">
        <f>'Salida de datos'!B327</f>
        <v/>
      </c>
      <c r="C109" s="30"/>
      <c r="D109" s="30" t="s">
        <v>174</v>
      </c>
      <c r="E109" s="174" t="str">
        <f>'Salida de datos'!E327</f>
        <v/>
      </c>
      <c r="G109" s="173" t="str">
        <f>'Salida de datos'!B344</f>
        <v/>
      </c>
      <c r="H109" s="30"/>
      <c r="I109" s="30" t="s">
        <v>2</v>
      </c>
      <c r="J109" s="174" t="str">
        <f>'Salida de datos'!E344</f>
        <v/>
      </c>
    </row>
    <row r="110" spans="2:10" outlineLevel="1" x14ac:dyDescent="0.2">
      <c r="B110" s="173" t="str">
        <f>'Salida de datos'!B328</f>
        <v/>
      </c>
      <c r="C110" s="30"/>
      <c r="D110" s="30" t="s">
        <v>174</v>
      </c>
      <c r="E110" s="174" t="str">
        <f>'Salida de datos'!E328</f>
        <v/>
      </c>
      <c r="G110" s="173" t="str">
        <f>'Salida de datos'!B345</f>
        <v/>
      </c>
      <c r="H110" s="30"/>
      <c r="I110" s="30" t="s">
        <v>2</v>
      </c>
      <c r="J110" s="174" t="str">
        <f>'Salida de datos'!E345</f>
        <v/>
      </c>
    </row>
    <row r="111" spans="2:10" outlineLevel="1" x14ac:dyDescent="0.2">
      <c r="B111" s="175" t="str">
        <f>'Salida de datos'!B329</f>
        <v/>
      </c>
      <c r="C111" s="176"/>
      <c r="D111" s="176" t="s">
        <v>174</v>
      </c>
      <c r="E111" s="177" t="str">
        <f>'Salida de datos'!E329</f>
        <v/>
      </c>
      <c r="G111" s="175" t="str">
        <f>'Salida de datos'!B346</f>
        <v/>
      </c>
      <c r="H111" s="176"/>
      <c r="I111" s="176" t="s">
        <v>2</v>
      </c>
      <c r="J111" s="177" t="str">
        <f>'Salida de datos'!E346</f>
        <v/>
      </c>
    </row>
    <row r="112" spans="2:10" outlineLevel="1" x14ac:dyDescent="0.2"/>
    <row r="113" spans="2:10" outlineLevel="1" x14ac:dyDescent="0.2">
      <c r="B113" s="26" t="s">
        <v>538</v>
      </c>
      <c r="D113" s="25" t="s">
        <v>71</v>
      </c>
      <c r="E113" s="154">
        <f>IFERROR(E96/(Estabilizacion!$E$6*AVERAGEIF('Recoleccion y transporte'!$D$237:$F$237,"&lt;&gt;0")),0)</f>
        <v>0</v>
      </c>
    </row>
    <row r="114" spans="2:10" outlineLevel="1" x14ac:dyDescent="0.2"/>
    <row r="116" spans="2:10" s="23" customFormat="1" x14ac:dyDescent="0.2">
      <c r="B116" s="24" t="s">
        <v>557</v>
      </c>
      <c r="D116" s="37"/>
      <c r="E116" s="37"/>
      <c r="F116" s="37"/>
    </row>
    <row r="117" spans="2:10" outlineLevel="1" x14ac:dyDescent="0.2"/>
    <row r="118" spans="2:10" outlineLevel="1" x14ac:dyDescent="0.2">
      <c r="B118" s="171" t="s">
        <v>372</v>
      </c>
      <c r="C118" s="172"/>
      <c r="D118" s="172"/>
      <c r="E118" s="178">
        <f>SUM(E119:E133)</f>
        <v>0</v>
      </c>
      <c r="G118" s="171" t="s">
        <v>68</v>
      </c>
      <c r="H118" s="172"/>
      <c r="I118" s="172"/>
      <c r="J118" s="178">
        <f>SUM(J119:J133)</f>
        <v>0</v>
      </c>
    </row>
    <row r="119" spans="2:10" outlineLevel="1" x14ac:dyDescent="0.2">
      <c r="B119" s="173" t="str">
        <f>'Salida de datos'!B352</f>
        <v>Personal de operacion del incinerador</v>
      </c>
      <c r="C119" s="30"/>
      <c r="D119" s="30" t="s">
        <v>174</v>
      </c>
      <c r="E119" s="174">
        <f>'Salida de datos'!E352</f>
        <v>0</v>
      </c>
      <c r="G119" s="173" t="str">
        <f>'Salida de datos'!B369</f>
        <v>Incinerador</v>
      </c>
      <c r="H119" s="30"/>
      <c r="I119" s="30" t="s">
        <v>2</v>
      </c>
      <c r="J119" s="174">
        <f>'Salida de datos'!E369</f>
        <v>0</v>
      </c>
    </row>
    <row r="120" spans="2:10" outlineLevel="1" x14ac:dyDescent="0.2">
      <c r="B120" s="173" t="str">
        <f>'Salida de datos'!B353</f>
        <v>Consumo de gasolina</v>
      </c>
      <c r="C120" s="30"/>
      <c r="D120" s="30" t="s">
        <v>174</v>
      </c>
      <c r="E120" s="174">
        <f>'Salida de datos'!E353</f>
        <v>0</v>
      </c>
      <c r="G120" s="173" t="str">
        <f>'Salida de datos'!B370</f>
        <v>Inversión 1</v>
      </c>
      <c r="H120" s="30"/>
      <c r="I120" s="30" t="s">
        <v>2</v>
      </c>
      <c r="J120" s="174">
        <f>'Salida de datos'!E370</f>
        <v>0</v>
      </c>
    </row>
    <row r="121" spans="2:10" outlineLevel="1" x14ac:dyDescent="0.2">
      <c r="B121" s="173" t="str">
        <f>'Salida de datos'!B354</f>
        <v>Mantenimiento del incinerador</v>
      </c>
      <c r="C121" s="30"/>
      <c r="D121" s="30" t="s">
        <v>174</v>
      </c>
      <c r="E121" s="174">
        <f>'Salida de datos'!E354</f>
        <v>0</v>
      </c>
      <c r="G121" s="173" t="str">
        <f>'Salida de datos'!B371</f>
        <v>Inversión 2</v>
      </c>
      <c r="H121" s="30"/>
      <c r="I121" s="30" t="s">
        <v>2</v>
      </c>
      <c r="J121" s="174">
        <f>'Salida de datos'!E371</f>
        <v>0</v>
      </c>
    </row>
    <row r="122" spans="2:10" outlineLevel="1" x14ac:dyDescent="0.2">
      <c r="B122" s="173" t="str">
        <f>'Salida de datos'!B355</f>
        <v>Camión - consumo por el transporte de cenizas</v>
      </c>
      <c r="C122" s="30"/>
      <c r="D122" s="30" t="s">
        <v>174</v>
      </c>
      <c r="E122" s="174">
        <f>'Salida de datos'!E355</f>
        <v>0</v>
      </c>
      <c r="G122" s="173" t="str">
        <f>'Salida de datos'!B372</f>
        <v/>
      </c>
      <c r="H122" s="30"/>
      <c r="I122" s="30" t="s">
        <v>2</v>
      </c>
      <c r="J122" s="174" t="str">
        <f>'Salida de datos'!E372</f>
        <v/>
      </c>
    </row>
    <row r="123" spans="2:10" outlineLevel="1" x14ac:dyDescent="0.2">
      <c r="B123" s="173" t="str">
        <f>'Salida de datos'!B356</f>
        <v>Motocargas - consumo por el transporte de cenizas</v>
      </c>
      <c r="C123" s="30"/>
      <c r="D123" s="30" t="s">
        <v>174</v>
      </c>
      <c r="E123" s="174">
        <f>'Salida de datos'!E356</f>
        <v>0</v>
      </c>
      <c r="G123" s="173" t="str">
        <f>'Salida de datos'!B373</f>
        <v/>
      </c>
      <c r="H123" s="30"/>
      <c r="I123" s="30" t="s">
        <v>2</v>
      </c>
      <c r="J123" s="174" t="str">
        <f>'Salida de datos'!E373</f>
        <v/>
      </c>
    </row>
    <row r="124" spans="2:10" outlineLevel="1" x14ac:dyDescent="0.2">
      <c r="B124" s="173" t="str">
        <f>'Salida de datos'!B357</f>
        <v>Personal del transporte de cenizas</v>
      </c>
      <c r="C124" s="30"/>
      <c r="D124" s="30" t="s">
        <v>174</v>
      </c>
      <c r="E124" s="174">
        <f>'Salida de datos'!E357</f>
        <v>0</v>
      </c>
      <c r="G124" s="173" t="str">
        <f>'Salida de datos'!B374</f>
        <v/>
      </c>
      <c r="H124" s="30"/>
      <c r="I124" s="30" t="s">
        <v>2</v>
      </c>
      <c r="J124" s="174" t="str">
        <f>'Salida de datos'!E374</f>
        <v/>
      </c>
    </row>
    <row r="125" spans="2:10" outlineLevel="1" x14ac:dyDescent="0.2">
      <c r="B125" s="173" t="str">
        <f>'Salida de datos'!B358</f>
        <v>Costo 1</v>
      </c>
      <c r="C125" s="30"/>
      <c r="D125" s="30" t="s">
        <v>174</v>
      </c>
      <c r="E125" s="174">
        <f>'Salida de datos'!E358</f>
        <v>0</v>
      </c>
      <c r="G125" s="173" t="str">
        <f>'Salida de datos'!B375</f>
        <v/>
      </c>
      <c r="H125" s="30"/>
      <c r="I125" s="30" t="s">
        <v>2</v>
      </c>
      <c r="J125" s="174" t="str">
        <f>'Salida de datos'!E375</f>
        <v/>
      </c>
    </row>
    <row r="126" spans="2:10" outlineLevel="1" x14ac:dyDescent="0.2">
      <c r="B126" s="173" t="str">
        <f>'Salida de datos'!B359</f>
        <v>Costo 2</v>
      </c>
      <c r="C126" s="30"/>
      <c r="D126" s="30" t="s">
        <v>174</v>
      </c>
      <c r="E126" s="174">
        <f>'Salida de datos'!E359</f>
        <v>0</v>
      </c>
      <c r="G126" s="173" t="str">
        <f>'Salida de datos'!B376</f>
        <v/>
      </c>
      <c r="H126" s="30"/>
      <c r="I126" s="30" t="s">
        <v>2</v>
      </c>
      <c r="J126" s="174" t="str">
        <f>'Salida de datos'!E376</f>
        <v/>
      </c>
    </row>
    <row r="127" spans="2:10" outlineLevel="1" x14ac:dyDescent="0.2">
      <c r="B127" s="173" t="str">
        <f>'Salida de datos'!B360</f>
        <v/>
      </c>
      <c r="C127" s="30"/>
      <c r="D127" s="30" t="s">
        <v>174</v>
      </c>
      <c r="E127" s="174" t="str">
        <f>'Salida de datos'!E360</f>
        <v/>
      </c>
      <c r="G127" s="173" t="str">
        <f>'Salida de datos'!B377</f>
        <v/>
      </c>
      <c r="H127" s="30"/>
      <c r="I127" s="30" t="s">
        <v>2</v>
      </c>
      <c r="J127" s="174" t="str">
        <f>'Salida de datos'!E377</f>
        <v/>
      </c>
    </row>
    <row r="128" spans="2:10" outlineLevel="1" x14ac:dyDescent="0.2">
      <c r="B128" s="173" t="str">
        <f>'Salida de datos'!B361</f>
        <v/>
      </c>
      <c r="C128" s="30"/>
      <c r="D128" s="30" t="s">
        <v>174</v>
      </c>
      <c r="E128" s="174" t="str">
        <f>'Salida de datos'!E361</f>
        <v/>
      </c>
      <c r="G128" s="173" t="str">
        <f>'Salida de datos'!B378</f>
        <v/>
      </c>
      <c r="H128" s="30"/>
      <c r="I128" s="30" t="s">
        <v>2</v>
      </c>
      <c r="J128" s="174" t="str">
        <f>'Salida de datos'!E378</f>
        <v/>
      </c>
    </row>
    <row r="129" spans="2:10" outlineLevel="1" x14ac:dyDescent="0.2">
      <c r="B129" s="173" t="str">
        <f>'Salida de datos'!B362</f>
        <v/>
      </c>
      <c r="C129" s="30"/>
      <c r="D129" s="30" t="s">
        <v>174</v>
      </c>
      <c r="E129" s="174" t="str">
        <f>'Salida de datos'!E362</f>
        <v/>
      </c>
      <c r="G129" s="173" t="str">
        <f>'Salida de datos'!B379</f>
        <v/>
      </c>
      <c r="H129" s="30"/>
      <c r="I129" s="30" t="s">
        <v>2</v>
      </c>
      <c r="J129" s="174" t="str">
        <f>'Salida de datos'!E379</f>
        <v/>
      </c>
    </row>
    <row r="130" spans="2:10" outlineLevel="1" x14ac:dyDescent="0.2">
      <c r="B130" s="173" t="str">
        <f>'Salida de datos'!B363</f>
        <v/>
      </c>
      <c r="C130" s="30"/>
      <c r="D130" s="30" t="s">
        <v>174</v>
      </c>
      <c r="E130" s="174" t="str">
        <f>'Salida de datos'!E363</f>
        <v/>
      </c>
      <c r="G130" s="173" t="str">
        <f>'Salida de datos'!B380</f>
        <v/>
      </c>
      <c r="H130" s="30"/>
      <c r="I130" s="30" t="s">
        <v>2</v>
      </c>
      <c r="J130" s="174" t="str">
        <f>'Salida de datos'!E380</f>
        <v/>
      </c>
    </row>
    <row r="131" spans="2:10" outlineLevel="1" x14ac:dyDescent="0.2">
      <c r="B131" s="173" t="str">
        <f>'Salida de datos'!B364</f>
        <v/>
      </c>
      <c r="C131" s="30"/>
      <c r="D131" s="30" t="s">
        <v>174</v>
      </c>
      <c r="E131" s="174" t="str">
        <f>'Salida de datos'!E364</f>
        <v/>
      </c>
      <c r="G131" s="173" t="str">
        <f>'Salida de datos'!B381</f>
        <v/>
      </c>
      <c r="H131" s="30"/>
      <c r="I131" s="30" t="s">
        <v>2</v>
      </c>
      <c r="J131" s="174" t="str">
        <f>'Salida de datos'!E381</f>
        <v/>
      </c>
    </row>
    <row r="132" spans="2:10" outlineLevel="1" x14ac:dyDescent="0.2">
      <c r="B132" s="173" t="str">
        <f>'Salida de datos'!B365</f>
        <v/>
      </c>
      <c r="C132" s="30"/>
      <c r="D132" s="30" t="s">
        <v>174</v>
      </c>
      <c r="E132" s="174" t="str">
        <f>'Salida de datos'!E365</f>
        <v/>
      </c>
      <c r="G132" s="173" t="str">
        <f>'Salida de datos'!B382</f>
        <v/>
      </c>
      <c r="H132" s="30"/>
      <c r="I132" s="30" t="s">
        <v>2</v>
      </c>
      <c r="J132" s="174" t="str">
        <f>'Salida de datos'!E382</f>
        <v/>
      </c>
    </row>
    <row r="133" spans="2:10" outlineLevel="1" x14ac:dyDescent="0.2">
      <c r="B133" s="175" t="str">
        <f>'Salida de datos'!B366</f>
        <v/>
      </c>
      <c r="C133" s="176"/>
      <c r="D133" s="176" t="s">
        <v>174</v>
      </c>
      <c r="E133" s="177" t="str">
        <f>'Salida de datos'!E366</f>
        <v/>
      </c>
      <c r="G133" s="175" t="str">
        <f>'Salida de datos'!B383</f>
        <v/>
      </c>
      <c r="H133" s="176"/>
      <c r="I133" s="176" t="s">
        <v>2</v>
      </c>
      <c r="J133" s="177" t="str">
        <f>'Salida de datos'!E383</f>
        <v/>
      </c>
    </row>
    <row r="134" spans="2:10" outlineLevel="1" x14ac:dyDescent="0.2"/>
    <row r="135" spans="2:10" outlineLevel="1" x14ac:dyDescent="0.2">
      <c r="B135" s="26" t="s">
        <v>538</v>
      </c>
      <c r="D135" s="25" t="s">
        <v>71</v>
      </c>
      <c r="E135" s="154">
        <f>IFERROR(E118/(Incineracion!$E$6*AVERAGEIF(Incineracion!$F$37:$AJ$37,"&lt;&gt;0")),0)</f>
        <v>0</v>
      </c>
    </row>
    <row r="136" spans="2:10" outlineLevel="1" x14ac:dyDescent="0.2"/>
    <row r="138" spans="2:10" s="23" customFormat="1" x14ac:dyDescent="0.2">
      <c r="B138" s="24" t="s">
        <v>558</v>
      </c>
      <c r="D138" s="37"/>
      <c r="E138" s="37"/>
      <c r="F138" s="37"/>
    </row>
    <row r="139" spans="2:10" outlineLevel="1" x14ac:dyDescent="0.2"/>
    <row r="140" spans="2:10" outlineLevel="1" x14ac:dyDescent="0.2">
      <c r="B140" s="171" t="s">
        <v>372</v>
      </c>
      <c r="C140" s="172"/>
      <c r="D140" s="172"/>
      <c r="E140" s="178">
        <f>SUM(E141:E155)</f>
        <v>0</v>
      </c>
      <c r="G140" s="171" t="s">
        <v>68</v>
      </c>
      <c r="H140" s="172"/>
      <c r="I140" s="172"/>
      <c r="J140" s="178">
        <f>SUM(J141:J155)</f>
        <v>0</v>
      </c>
    </row>
    <row r="141" spans="2:10" outlineLevel="1" x14ac:dyDescent="0.2">
      <c r="B141" s="173" t="str">
        <f>'Salida de datos'!B389</f>
        <v>Gastos de empleo</v>
      </c>
      <c r="C141" s="30"/>
      <c r="D141" s="30" t="s">
        <v>174</v>
      </c>
      <c r="E141" s="174">
        <f>'Salida de datos'!E389</f>
        <v>0</v>
      </c>
      <c r="G141" s="173" t="str">
        <f>'Salida de datos'!B406</f>
        <v>Inversión 1</v>
      </c>
      <c r="H141" s="30"/>
      <c r="I141" s="30" t="s">
        <v>2</v>
      </c>
      <c r="J141" s="174">
        <f>'Salida de datos'!E406</f>
        <v>0</v>
      </c>
    </row>
    <row r="142" spans="2:10" outlineLevel="1" x14ac:dyDescent="0.2">
      <c r="B142" s="173" t="str">
        <f>'Salida de datos'!B390</f>
        <v>Costo 1</v>
      </c>
      <c r="C142" s="30"/>
      <c r="D142" s="30" t="s">
        <v>174</v>
      </c>
      <c r="E142" s="174">
        <f>'Salida de datos'!E390</f>
        <v>0</v>
      </c>
      <c r="G142" s="173" t="str">
        <f>'Salida de datos'!B407</f>
        <v>Inversión 2</v>
      </c>
      <c r="H142" s="30"/>
      <c r="I142" s="30" t="s">
        <v>2</v>
      </c>
      <c r="J142" s="174">
        <f>'Salida de datos'!E407</f>
        <v>0</v>
      </c>
    </row>
    <row r="143" spans="2:10" outlineLevel="1" x14ac:dyDescent="0.2">
      <c r="B143" s="173" t="str">
        <f>'Salida de datos'!B391</f>
        <v>Costo 2</v>
      </c>
      <c r="C143" s="30"/>
      <c r="D143" s="30" t="s">
        <v>174</v>
      </c>
      <c r="E143" s="174">
        <f>'Salida de datos'!E391</f>
        <v>0</v>
      </c>
      <c r="G143" s="173" t="str">
        <f>'Salida de datos'!B408</f>
        <v/>
      </c>
      <c r="H143" s="30"/>
      <c r="I143" s="30" t="s">
        <v>2</v>
      </c>
      <c r="J143" s="174" t="str">
        <f>'Salida de datos'!E408</f>
        <v/>
      </c>
    </row>
    <row r="144" spans="2:10" outlineLevel="1" x14ac:dyDescent="0.2">
      <c r="B144" s="173" t="str">
        <f>'Salida de datos'!B392</f>
        <v/>
      </c>
      <c r="C144" s="30"/>
      <c r="D144" s="30" t="s">
        <v>174</v>
      </c>
      <c r="E144" s="174" t="str">
        <f>'Salida de datos'!E392</f>
        <v/>
      </c>
      <c r="G144" s="173" t="str">
        <f>'Salida de datos'!B409</f>
        <v/>
      </c>
      <c r="H144" s="30"/>
      <c r="I144" s="30" t="s">
        <v>2</v>
      </c>
      <c r="J144" s="174" t="str">
        <f>'Salida de datos'!E409</f>
        <v/>
      </c>
    </row>
    <row r="145" spans="2:10" outlineLevel="1" x14ac:dyDescent="0.2">
      <c r="B145" s="173" t="str">
        <f>'Salida de datos'!B393</f>
        <v/>
      </c>
      <c r="C145" s="30"/>
      <c r="D145" s="30" t="s">
        <v>174</v>
      </c>
      <c r="E145" s="174" t="str">
        <f>'Salida de datos'!E393</f>
        <v/>
      </c>
      <c r="G145" s="173" t="str">
        <f>'Salida de datos'!B410</f>
        <v/>
      </c>
      <c r="H145" s="30"/>
      <c r="I145" s="30" t="s">
        <v>2</v>
      </c>
      <c r="J145" s="174" t="str">
        <f>'Salida de datos'!E410</f>
        <v/>
      </c>
    </row>
    <row r="146" spans="2:10" outlineLevel="1" x14ac:dyDescent="0.2">
      <c r="B146" s="173" t="str">
        <f>'Salida de datos'!B394</f>
        <v/>
      </c>
      <c r="C146" s="30"/>
      <c r="D146" s="30" t="s">
        <v>174</v>
      </c>
      <c r="E146" s="174" t="str">
        <f>'Salida de datos'!E394</f>
        <v/>
      </c>
      <c r="G146" s="173" t="str">
        <f>'Salida de datos'!B411</f>
        <v/>
      </c>
      <c r="H146" s="30"/>
      <c r="I146" s="30" t="s">
        <v>2</v>
      </c>
      <c r="J146" s="174" t="str">
        <f>'Salida de datos'!E411</f>
        <v/>
      </c>
    </row>
    <row r="147" spans="2:10" outlineLevel="1" x14ac:dyDescent="0.2">
      <c r="B147" s="173" t="str">
        <f>'Salida de datos'!B395</f>
        <v/>
      </c>
      <c r="C147" s="30"/>
      <c r="D147" s="30" t="s">
        <v>174</v>
      </c>
      <c r="E147" s="174" t="str">
        <f>'Salida de datos'!E395</f>
        <v/>
      </c>
      <c r="G147" s="173" t="str">
        <f>'Salida de datos'!B412</f>
        <v/>
      </c>
      <c r="H147" s="30"/>
      <c r="I147" s="30" t="s">
        <v>2</v>
      </c>
      <c r="J147" s="174" t="str">
        <f>'Salida de datos'!E412</f>
        <v/>
      </c>
    </row>
    <row r="148" spans="2:10" outlineLevel="1" x14ac:dyDescent="0.2">
      <c r="B148" s="173" t="str">
        <f>'Salida de datos'!B396</f>
        <v/>
      </c>
      <c r="C148" s="30"/>
      <c r="D148" s="30" t="s">
        <v>174</v>
      </c>
      <c r="E148" s="174" t="str">
        <f>'Salida de datos'!E396</f>
        <v/>
      </c>
      <c r="G148" s="173" t="str">
        <f>'Salida de datos'!B413</f>
        <v/>
      </c>
      <c r="H148" s="30"/>
      <c r="I148" s="30" t="s">
        <v>2</v>
      </c>
      <c r="J148" s="174" t="str">
        <f>'Salida de datos'!E413</f>
        <v/>
      </c>
    </row>
    <row r="149" spans="2:10" outlineLevel="1" x14ac:dyDescent="0.2">
      <c r="B149" s="173" t="str">
        <f>'Salida de datos'!B397</f>
        <v/>
      </c>
      <c r="C149" s="30"/>
      <c r="D149" s="30" t="s">
        <v>174</v>
      </c>
      <c r="E149" s="174" t="str">
        <f>'Salida de datos'!E397</f>
        <v/>
      </c>
      <c r="G149" s="173" t="str">
        <f>'Salida de datos'!B414</f>
        <v/>
      </c>
      <c r="H149" s="30"/>
      <c r="I149" s="30" t="s">
        <v>2</v>
      </c>
      <c r="J149" s="174" t="str">
        <f>'Salida de datos'!E414</f>
        <v/>
      </c>
    </row>
    <row r="150" spans="2:10" outlineLevel="1" x14ac:dyDescent="0.2">
      <c r="B150" s="173" t="str">
        <f>'Salida de datos'!B398</f>
        <v/>
      </c>
      <c r="C150" s="30"/>
      <c r="D150" s="30" t="s">
        <v>174</v>
      </c>
      <c r="E150" s="174" t="str">
        <f>'Salida de datos'!E398</f>
        <v/>
      </c>
      <c r="G150" s="173" t="str">
        <f>'Salida de datos'!B415</f>
        <v/>
      </c>
      <c r="H150" s="30"/>
      <c r="I150" s="30" t="s">
        <v>2</v>
      </c>
      <c r="J150" s="174" t="str">
        <f>'Salida de datos'!E415</f>
        <v/>
      </c>
    </row>
    <row r="151" spans="2:10" outlineLevel="1" x14ac:dyDescent="0.2">
      <c r="B151" s="173" t="str">
        <f>'Salida de datos'!B399</f>
        <v/>
      </c>
      <c r="C151" s="30"/>
      <c r="D151" s="30" t="s">
        <v>174</v>
      </c>
      <c r="E151" s="174" t="str">
        <f>'Salida de datos'!E399</f>
        <v/>
      </c>
      <c r="G151" s="173" t="str">
        <f>'Salida de datos'!B416</f>
        <v/>
      </c>
      <c r="H151" s="30"/>
      <c r="I151" s="30" t="s">
        <v>2</v>
      </c>
      <c r="J151" s="174" t="str">
        <f>'Salida de datos'!E416</f>
        <v/>
      </c>
    </row>
    <row r="152" spans="2:10" outlineLevel="1" x14ac:dyDescent="0.2">
      <c r="B152" s="173" t="str">
        <f>'Salida de datos'!B400</f>
        <v/>
      </c>
      <c r="C152" s="30"/>
      <c r="D152" s="30" t="s">
        <v>174</v>
      </c>
      <c r="E152" s="174" t="str">
        <f>'Salida de datos'!E400</f>
        <v/>
      </c>
      <c r="G152" s="173" t="str">
        <f>'Salida de datos'!B417</f>
        <v/>
      </c>
      <c r="H152" s="30"/>
      <c r="I152" s="30" t="s">
        <v>2</v>
      </c>
      <c r="J152" s="174" t="str">
        <f>'Salida de datos'!E417</f>
        <v/>
      </c>
    </row>
    <row r="153" spans="2:10" outlineLevel="1" x14ac:dyDescent="0.2">
      <c r="B153" s="173" t="str">
        <f>'Salida de datos'!B401</f>
        <v/>
      </c>
      <c r="C153" s="30"/>
      <c r="D153" s="30" t="s">
        <v>174</v>
      </c>
      <c r="E153" s="174" t="str">
        <f>'Salida de datos'!E401</f>
        <v/>
      </c>
      <c r="G153" s="173" t="str">
        <f>'Salida de datos'!B418</f>
        <v/>
      </c>
      <c r="H153" s="30"/>
      <c r="I153" s="30" t="s">
        <v>2</v>
      </c>
      <c r="J153" s="174" t="str">
        <f>'Salida de datos'!E418</f>
        <v/>
      </c>
    </row>
    <row r="154" spans="2:10" outlineLevel="1" x14ac:dyDescent="0.2">
      <c r="B154" s="173" t="str">
        <f>'Salida de datos'!B402</f>
        <v/>
      </c>
      <c r="C154" s="30"/>
      <c r="D154" s="30" t="s">
        <v>174</v>
      </c>
      <c r="E154" s="174" t="str">
        <f>'Salida de datos'!E402</f>
        <v/>
      </c>
      <c r="G154" s="173" t="str">
        <f>'Salida de datos'!B419</f>
        <v/>
      </c>
      <c r="H154" s="30"/>
      <c r="I154" s="30" t="s">
        <v>2</v>
      </c>
      <c r="J154" s="174" t="str">
        <f>'Salida de datos'!E419</f>
        <v/>
      </c>
    </row>
    <row r="155" spans="2:10" outlineLevel="1" x14ac:dyDescent="0.2">
      <c r="B155" s="175" t="str">
        <f>'Salida de datos'!B403</f>
        <v/>
      </c>
      <c r="C155" s="176"/>
      <c r="D155" s="176" t="s">
        <v>174</v>
      </c>
      <c r="E155" s="177" t="str">
        <f>'Salida de datos'!E403</f>
        <v/>
      </c>
      <c r="G155" s="175" t="str">
        <f>'Salida de datos'!B420</f>
        <v/>
      </c>
      <c r="H155" s="176"/>
      <c r="I155" s="176" t="s">
        <v>2</v>
      </c>
      <c r="J155" s="177" t="str">
        <f>'Salida de datos'!E420</f>
        <v/>
      </c>
    </row>
    <row r="156" spans="2:10" outlineLevel="1" x14ac:dyDescent="0.2"/>
    <row r="157" spans="2:10" outlineLevel="1" x14ac:dyDescent="0.2">
      <c r="B157" s="26" t="s">
        <v>538</v>
      </c>
      <c r="D157" s="25" t="s">
        <v>71</v>
      </c>
      <c r="E157" s="154">
        <f>IFERROR(E140/AVERAGEIF(Disposicion!F41:AJ41,"&lt;&gt;0"),0)</f>
        <v>0</v>
      </c>
    </row>
    <row r="158" spans="2:10" outlineLevel="1" x14ac:dyDescent="0.2"/>
    <row r="160" spans="2:10" x14ac:dyDescent="0.2">
      <c r="B160" s="30"/>
      <c r="C160" s="30"/>
      <c r="D160" s="30"/>
      <c r="E160" s="154"/>
      <c r="G160" s="30"/>
      <c r="H160" s="30"/>
      <c r="I160" s="30"/>
      <c r="J160" s="154"/>
    </row>
  </sheetData>
  <sheetProtection sheet="1" objects="1" scenarios="1"/>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5" id="{8A5BFF2A-4640-4EB4-9BFD-0299AB8B656E}">
            <xm:f>IF('Salida de datos'!$E$6=FALSE,TRUE,FALSE)</xm:f>
            <x14:dxf>
              <font>
                <strike val="0"/>
                <color auto="1"/>
              </font>
              <fill>
                <patternFill>
                  <bgColor rgb="FFE42925"/>
                </patternFill>
              </fill>
            </x14:dxf>
          </x14:cfRule>
          <xm:sqref>A50:XFD50</xm:sqref>
        </x14:conditionalFormatting>
        <x14:conditionalFormatting xmlns:xm="http://schemas.microsoft.com/office/excel/2006/main">
          <x14:cfRule type="expression" priority="4" id="{C1235359-2843-4548-A994-06067AA5DB48}">
            <xm:f>IF('Salida de datos'!$E$7=FALSE,TRUE,FALSE)</xm:f>
            <x14:dxf>
              <font>
                <strike val="0"/>
                <color auto="1"/>
              </font>
              <fill>
                <patternFill>
                  <bgColor rgb="FFE42925"/>
                </patternFill>
              </fill>
            </x14:dxf>
          </x14:cfRule>
          <xm:sqref>A72:XFD72</xm:sqref>
        </x14:conditionalFormatting>
        <x14:conditionalFormatting xmlns:xm="http://schemas.microsoft.com/office/excel/2006/main">
          <x14:cfRule type="expression" priority="3" id="{D998F8CF-FC8D-4561-BB84-18AEAC92AE6F}">
            <xm:f>IF('Salida de datos'!$E$8=FALSE,TRUE,FALSE)</xm:f>
            <x14:dxf>
              <font>
                <strike val="0"/>
                <color auto="1"/>
              </font>
              <fill>
                <patternFill>
                  <bgColor rgb="FFE42925"/>
                </patternFill>
              </fill>
            </x14:dxf>
          </x14:cfRule>
          <xm:sqref>A94:XFD94</xm:sqref>
        </x14:conditionalFormatting>
        <x14:conditionalFormatting xmlns:xm="http://schemas.microsoft.com/office/excel/2006/main">
          <x14:cfRule type="expression" priority="2" id="{0C03EF92-0766-4BF0-8557-7D5441A1C235}">
            <xm:f>IF('Salida de datos'!$E$9=FALSE,TRUE,FALSE)</xm:f>
            <x14:dxf>
              <font>
                <strike val="0"/>
                <color auto="1"/>
              </font>
              <fill>
                <patternFill>
                  <bgColor rgb="FFE42925"/>
                </patternFill>
              </fill>
            </x14:dxf>
          </x14:cfRule>
          <xm:sqref>A116:XFD116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61"/>
  <sheetViews>
    <sheetView zoomScale="85" zoomScaleNormal="85" workbookViewId="0"/>
  </sheetViews>
  <sheetFormatPr defaultRowHeight="11.25" x14ac:dyDescent="0.2"/>
  <cols>
    <col min="1" max="1" width="11.42578125" style="25" customWidth="1"/>
    <col min="2" max="2" width="18.28515625" style="25" customWidth="1"/>
    <col min="3" max="4" width="16" style="25" customWidth="1"/>
    <col min="5" max="5" width="17" style="36" bestFit="1" customWidth="1"/>
    <col min="6" max="16384" width="9.140625" style="25"/>
  </cols>
  <sheetData>
    <row r="2" spans="1:36" s="20" customFormat="1" x14ac:dyDescent="0.2">
      <c r="A2" s="18"/>
      <c r="B2" s="18"/>
      <c r="C2" s="18"/>
      <c r="D2" s="18"/>
      <c r="E2" s="137" t="str">
        <f>'Aporte de datos'!E2</f>
        <v>Unidad de periodo</v>
      </c>
      <c r="F2" s="21" t="str">
        <f>'Aporte de datos'!F2</f>
        <v>Año</v>
      </c>
    </row>
    <row r="3" spans="1:36" s="20" customFormat="1" x14ac:dyDescent="0.2">
      <c r="A3" s="18"/>
      <c r="B3" s="18"/>
      <c r="C3" s="18"/>
      <c r="D3" s="18"/>
      <c r="E3" s="137" t="str">
        <f>'Aporte de datos'!E3</f>
        <v>Periodo</v>
      </c>
      <c r="F3" s="21">
        <f>'Aporte de datos'!F3</f>
        <v>2017</v>
      </c>
      <c r="G3" s="21">
        <f>'Aporte de datos'!G3</f>
        <v>2018</v>
      </c>
      <c r="H3" s="21">
        <f>'Aporte de datos'!H3</f>
        <v>2019</v>
      </c>
      <c r="I3" s="21">
        <f>'Aporte de datos'!I3</f>
        <v>2020</v>
      </c>
      <c r="J3" s="21">
        <f>'Aporte de datos'!J3</f>
        <v>2021</v>
      </c>
      <c r="K3" s="21">
        <f>'Aporte de datos'!K3</f>
        <v>2022</v>
      </c>
      <c r="L3" s="21">
        <f>'Aporte de datos'!L3</f>
        <v>2023</v>
      </c>
      <c r="M3" s="21">
        <f>'Aporte de datos'!M3</f>
        <v>2024</v>
      </c>
      <c r="N3" s="21">
        <f>'Aporte de datos'!N3</f>
        <v>2025</v>
      </c>
      <c r="O3" s="21">
        <f>'Aporte de datos'!O3</f>
        <v>2026</v>
      </c>
      <c r="P3" s="21">
        <f>'Aporte de datos'!P3</f>
        <v>2027</v>
      </c>
      <c r="Q3" s="21">
        <f>'Aporte de datos'!Q3</f>
        <v>2028</v>
      </c>
      <c r="R3" s="21">
        <f>'Aporte de datos'!R3</f>
        <v>2029</v>
      </c>
      <c r="S3" s="21">
        <f>'Aporte de datos'!S3</f>
        <v>2030</v>
      </c>
      <c r="T3" s="21">
        <f>'Aporte de datos'!T3</f>
        <v>2031</v>
      </c>
      <c r="U3" s="21">
        <f>'Aporte de datos'!U3</f>
        <v>2032</v>
      </c>
      <c r="V3" s="21">
        <f>'Aporte de datos'!V3</f>
        <v>2033</v>
      </c>
      <c r="W3" s="21">
        <f>'Aporte de datos'!W3</f>
        <v>2034</v>
      </c>
      <c r="X3" s="21">
        <f>'Aporte de datos'!X3</f>
        <v>2035</v>
      </c>
      <c r="Y3" s="21">
        <f>'Aporte de datos'!Y3</f>
        <v>2036</v>
      </c>
      <c r="Z3" s="21">
        <f>'Aporte de datos'!Z3</f>
        <v>2037</v>
      </c>
      <c r="AA3" s="21">
        <f>'Aporte de datos'!AA3</f>
        <v>2038</v>
      </c>
      <c r="AB3" s="21">
        <f>'Aporte de datos'!AB3</f>
        <v>2039</v>
      </c>
      <c r="AC3" s="21">
        <f>'Aporte de datos'!AC3</f>
        <v>2040</v>
      </c>
      <c r="AD3" s="21">
        <f>'Aporte de datos'!AD3</f>
        <v>2041</v>
      </c>
      <c r="AE3" s="21">
        <f>'Aporte de datos'!AE3</f>
        <v>2042</v>
      </c>
      <c r="AF3" s="21">
        <f>'Aporte de datos'!AF3</f>
        <v>2043</v>
      </c>
      <c r="AG3" s="21">
        <f>'Aporte de datos'!AG3</f>
        <v>2044</v>
      </c>
      <c r="AH3" s="21">
        <f>'Aporte de datos'!AH3</f>
        <v>2045</v>
      </c>
      <c r="AI3" s="21">
        <f>'Aporte de datos'!AI3</f>
        <v>2046</v>
      </c>
      <c r="AJ3" s="21">
        <f>'Aporte de datos'!AJ3</f>
        <v>2047</v>
      </c>
    </row>
    <row r="4" spans="1:36" s="22" customFormat="1" x14ac:dyDescent="0.2">
      <c r="A4" s="19"/>
      <c r="B4" s="19"/>
      <c r="C4" s="19"/>
      <c r="D4" s="19"/>
      <c r="E4" s="19" t="str">
        <f>'Aporte de datos'!E4</f>
        <v>Número del periodo</v>
      </c>
      <c r="F4" s="22">
        <v>1</v>
      </c>
      <c r="G4" s="22">
        <v>2</v>
      </c>
      <c r="H4" s="22">
        <v>3</v>
      </c>
      <c r="I4" s="22">
        <v>4</v>
      </c>
      <c r="J4" s="22">
        <v>5</v>
      </c>
      <c r="K4" s="22">
        <v>6</v>
      </c>
      <c r="L4" s="22">
        <v>7</v>
      </c>
      <c r="M4" s="22">
        <v>8</v>
      </c>
      <c r="N4" s="22">
        <v>9</v>
      </c>
      <c r="O4" s="22">
        <v>10</v>
      </c>
      <c r="P4" s="22">
        <v>11</v>
      </c>
      <c r="Q4" s="22">
        <v>12</v>
      </c>
      <c r="R4" s="22">
        <v>13</v>
      </c>
      <c r="S4" s="22">
        <v>14</v>
      </c>
      <c r="T4" s="22">
        <v>15</v>
      </c>
      <c r="U4" s="22">
        <v>16</v>
      </c>
      <c r="V4" s="22">
        <v>17</v>
      </c>
      <c r="W4" s="22">
        <v>18</v>
      </c>
      <c r="X4" s="22">
        <v>19</v>
      </c>
      <c r="Y4" s="22">
        <v>20</v>
      </c>
      <c r="Z4" s="22">
        <v>21</v>
      </c>
      <c r="AA4" s="22">
        <v>22</v>
      </c>
      <c r="AB4" s="22">
        <v>23</v>
      </c>
      <c r="AC4" s="22">
        <v>24</v>
      </c>
      <c r="AD4" s="22">
        <v>25</v>
      </c>
      <c r="AE4" s="44">
        <v>26</v>
      </c>
      <c r="AF4" s="44">
        <v>27</v>
      </c>
      <c r="AG4" s="44">
        <v>28</v>
      </c>
      <c r="AH4" s="44">
        <v>29</v>
      </c>
      <c r="AI4" s="44">
        <v>30</v>
      </c>
      <c r="AJ4" s="22">
        <v>31</v>
      </c>
    </row>
    <row r="6" spans="1:36" s="23" customFormat="1" x14ac:dyDescent="0.2">
      <c r="B6" s="24" t="s">
        <v>209</v>
      </c>
      <c r="D6" s="37"/>
      <c r="E6" s="37"/>
      <c r="F6" s="37"/>
    </row>
    <row r="8" spans="1:36" x14ac:dyDescent="0.2">
      <c r="B8" s="45" t="str">
        <f>'Aporte de datos'!B46</f>
        <v>Flujo 1</v>
      </c>
      <c r="D8" s="45"/>
    </row>
    <row r="9" spans="1:36" x14ac:dyDescent="0.2">
      <c r="B9" s="27" t="s">
        <v>455</v>
      </c>
      <c r="D9" s="25" t="s">
        <v>24</v>
      </c>
      <c r="F9" s="51">
        <f>'Aporte de datos'!F47</f>
        <v>0</v>
      </c>
      <c r="G9" s="51">
        <f>'Aporte de datos'!G47</f>
        <v>0</v>
      </c>
      <c r="H9" s="51">
        <f>'Aporte de datos'!H47</f>
        <v>0</v>
      </c>
      <c r="I9" s="51">
        <f>'Aporte de datos'!I47</f>
        <v>0</v>
      </c>
      <c r="J9" s="51">
        <f>'Aporte de datos'!J47</f>
        <v>0</v>
      </c>
      <c r="K9" s="51">
        <f>'Aporte de datos'!K47</f>
        <v>0</v>
      </c>
      <c r="L9" s="51">
        <f>'Aporte de datos'!L47</f>
        <v>0</v>
      </c>
      <c r="M9" s="51">
        <f>'Aporte de datos'!M47</f>
        <v>0</v>
      </c>
      <c r="N9" s="51">
        <f>'Aporte de datos'!N47</f>
        <v>0</v>
      </c>
      <c r="O9" s="51">
        <f>'Aporte de datos'!O47</f>
        <v>0</v>
      </c>
      <c r="P9" s="51">
        <f>'Aporte de datos'!P47</f>
        <v>0</v>
      </c>
      <c r="Q9" s="51">
        <f>'Aporte de datos'!Q47</f>
        <v>0</v>
      </c>
      <c r="R9" s="51">
        <f>'Aporte de datos'!R47</f>
        <v>0</v>
      </c>
      <c r="S9" s="51">
        <f>'Aporte de datos'!S47</f>
        <v>0</v>
      </c>
      <c r="T9" s="51">
        <f>'Aporte de datos'!T47</f>
        <v>0</v>
      </c>
      <c r="U9" s="51">
        <f>'Aporte de datos'!U47</f>
        <v>0</v>
      </c>
      <c r="V9" s="51">
        <f>'Aporte de datos'!V47</f>
        <v>0</v>
      </c>
      <c r="W9" s="51">
        <f>'Aporte de datos'!W47</f>
        <v>0</v>
      </c>
      <c r="X9" s="51">
        <f>'Aporte de datos'!X47</f>
        <v>0</v>
      </c>
      <c r="Y9" s="51">
        <f>'Aporte de datos'!Y47</f>
        <v>0</v>
      </c>
      <c r="Z9" s="51">
        <f>'Aporte de datos'!Z47</f>
        <v>0</v>
      </c>
      <c r="AA9" s="51">
        <f>'Aporte de datos'!AA47</f>
        <v>0</v>
      </c>
      <c r="AB9" s="51">
        <f>'Aporte de datos'!AB47</f>
        <v>0</v>
      </c>
      <c r="AC9" s="51">
        <f>'Aporte de datos'!AC47</f>
        <v>0</v>
      </c>
      <c r="AD9" s="51">
        <f>'Aporte de datos'!AD47</f>
        <v>0</v>
      </c>
      <c r="AE9" s="51">
        <f>'Aporte de datos'!AE47</f>
        <v>0</v>
      </c>
      <c r="AF9" s="51">
        <f>'Aporte de datos'!AF47</f>
        <v>0</v>
      </c>
      <c r="AG9" s="51">
        <f>'Aporte de datos'!AG47</f>
        <v>0</v>
      </c>
      <c r="AH9" s="51">
        <f>'Aporte de datos'!AH47</f>
        <v>0</v>
      </c>
      <c r="AI9" s="51">
        <f>'Aporte de datos'!AI47</f>
        <v>0</v>
      </c>
      <c r="AJ9" s="51">
        <f>'Aporte de datos'!AJ47</f>
        <v>0</v>
      </c>
    </row>
    <row r="10" spans="1:36" x14ac:dyDescent="0.2">
      <c r="B10" s="27" t="s">
        <v>26</v>
      </c>
      <c r="D10" s="25" t="s">
        <v>24</v>
      </c>
      <c r="F10" s="51">
        <f>'Aporte de datos'!F48</f>
        <v>0</v>
      </c>
      <c r="G10" s="51">
        <f>'Aporte de datos'!G48</f>
        <v>0</v>
      </c>
      <c r="H10" s="51">
        <f>'Aporte de datos'!H48</f>
        <v>0</v>
      </c>
      <c r="I10" s="51">
        <f>'Aporte de datos'!I48</f>
        <v>0</v>
      </c>
      <c r="J10" s="51">
        <f>'Aporte de datos'!J48</f>
        <v>0</v>
      </c>
      <c r="K10" s="51">
        <f>'Aporte de datos'!K48</f>
        <v>0</v>
      </c>
      <c r="L10" s="51">
        <f>'Aporte de datos'!L48</f>
        <v>0</v>
      </c>
      <c r="M10" s="51">
        <f>'Aporte de datos'!M48</f>
        <v>0</v>
      </c>
      <c r="N10" s="51">
        <f>'Aporte de datos'!N48</f>
        <v>0</v>
      </c>
      <c r="O10" s="51">
        <f>'Aporte de datos'!O48</f>
        <v>0</v>
      </c>
      <c r="P10" s="51">
        <f>'Aporte de datos'!P48</f>
        <v>0</v>
      </c>
      <c r="Q10" s="51">
        <f>'Aporte de datos'!Q48</f>
        <v>0</v>
      </c>
      <c r="R10" s="51">
        <f>'Aporte de datos'!R48</f>
        <v>0</v>
      </c>
      <c r="S10" s="51">
        <f>'Aporte de datos'!S48</f>
        <v>0</v>
      </c>
      <c r="T10" s="51">
        <f>'Aporte de datos'!T48</f>
        <v>0</v>
      </c>
      <c r="U10" s="51">
        <f>'Aporte de datos'!U48</f>
        <v>0</v>
      </c>
      <c r="V10" s="51">
        <f>'Aporte de datos'!V48</f>
        <v>0</v>
      </c>
      <c r="W10" s="51">
        <f>'Aporte de datos'!W48</f>
        <v>0</v>
      </c>
      <c r="X10" s="51">
        <f>'Aporte de datos'!X48</f>
        <v>0</v>
      </c>
      <c r="Y10" s="51">
        <f>'Aporte de datos'!Y48</f>
        <v>0</v>
      </c>
      <c r="Z10" s="51">
        <f>'Aporte de datos'!Z48</f>
        <v>0</v>
      </c>
      <c r="AA10" s="51">
        <f>'Aporte de datos'!AA48</f>
        <v>0</v>
      </c>
      <c r="AB10" s="51">
        <f>'Aporte de datos'!AB48</f>
        <v>0</v>
      </c>
      <c r="AC10" s="51">
        <f>'Aporte de datos'!AC48</f>
        <v>0</v>
      </c>
      <c r="AD10" s="51">
        <f>'Aporte de datos'!AD48</f>
        <v>0</v>
      </c>
      <c r="AE10" s="51">
        <f>'Aporte de datos'!AE48</f>
        <v>0</v>
      </c>
      <c r="AF10" s="51">
        <f>'Aporte de datos'!AF48</f>
        <v>0</v>
      </c>
      <c r="AG10" s="51">
        <f>'Aporte de datos'!AG48</f>
        <v>0</v>
      </c>
      <c r="AH10" s="51">
        <f>'Aporte de datos'!AH48</f>
        <v>0</v>
      </c>
      <c r="AI10" s="51">
        <f>'Aporte de datos'!AI48</f>
        <v>0</v>
      </c>
      <c r="AJ10" s="51">
        <f>'Aporte de datos'!AJ48</f>
        <v>0</v>
      </c>
    </row>
    <row r="11" spans="1:36" x14ac:dyDescent="0.2">
      <c r="B11" s="27" t="s">
        <v>29</v>
      </c>
      <c r="D11" s="25" t="s">
        <v>24</v>
      </c>
      <c r="F11" s="51">
        <f>'Aporte de datos'!F49</f>
        <v>0</v>
      </c>
      <c r="G11" s="51">
        <f>'Aporte de datos'!G49</f>
        <v>0</v>
      </c>
      <c r="H11" s="51">
        <f>'Aporte de datos'!H49</f>
        <v>0</v>
      </c>
      <c r="I11" s="51">
        <f>'Aporte de datos'!I49</f>
        <v>0</v>
      </c>
      <c r="J11" s="51">
        <f>'Aporte de datos'!J49</f>
        <v>0</v>
      </c>
      <c r="K11" s="51">
        <f>'Aporte de datos'!K49</f>
        <v>0</v>
      </c>
      <c r="L11" s="51">
        <f>'Aporte de datos'!L49</f>
        <v>0</v>
      </c>
      <c r="M11" s="51">
        <f>'Aporte de datos'!M49</f>
        <v>0</v>
      </c>
      <c r="N11" s="51">
        <f>'Aporte de datos'!N49</f>
        <v>0</v>
      </c>
      <c r="O11" s="51">
        <f>'Aporte de datos'!O49</f>
        <v>0</v>
      </c>
      <c r="P11" s="51">
        <f>'Aporte de datos'!P49</f>
        <v>0</v>
      </c>
      <c r="Q11" s="51">
        <f>'Aporte de datos'!Q49</f>
        <v>0</v>
      </c>
      <c r="R11" s="51">
        <f>'Aporte de datos'!R49</f>
        <v>0</v>
      </c>
      <c r="S11" s="51">
        <f>'Aporte de datos'!S49</f>
        <v>0</v>
      </c>
      <c r="T11" s="51">
        <f>'Aporte de datos'!T49</f>
        <v>0</v>
      </c>
      <c r="U11" s="51">
        <f>'Aporte de datos'!U49</f>
        <v>0</v>
      </c>
      <c r="V11" s="51">
        <f>'Aporte de datos'!V49</f>
        <v>0</v>
      </c>
      <c r="W11" s="51">
        <f>'Aporte de datos'!W49</f>
        <v>0</v>
      </c>
      <c r="X11" s="51">
        <f>'Aporte de datos'!X49</f>
        <v>0</v>
      </c>
      <c r="Y11" s="51">
        <f>'Aporte de datos'!Y49</f>
        <v>0</v>
      </c>
      <c r="Z11" s="51">
        <f>'Aporte de datos'!Z49</f>
        <v>0</v>
      </c>
      <c r="AA11" s="51">
        <f>'Aporte de datos'!AA49</f>
        <v>0</v>
      </c>
      <c r="AB11" s="51">
        <f>'Aporte de datos'!AB49</f>
        <v>0</v>
      </c>
      <c r="AC11" s="51">
        <f>'Aporte de datos'!AC49</f>
        <v>0</v>
      </c>
      <c r="AD11" s="51">
        <f>'Aporte de datos'!AD49</f>
        <v>0</v>
      </c>
      <c r="AE11" s="51">
        <f>'Aporte de datos'!AE49</f>
        <v>0</v>
      </c>
      <c r="AF11" s="51">
        <f>'Aporte de datos'!AF49</f>
        <v>0</v>
      </c>
      <c r="AG11" s="51">
        <f>'Aporte de datos'!AG49</f>
        <v>0</v>
      </c>
      <c r="AH11" s="51">
        <f>'Aporte de datos'!AH49</f>
        <v>0</v>
      </c>
      <c r="AI11" s="51">
        <f>'Aporte de datos'!AI49</f>
        <v>0</v>
      </c>
      <c r="AJ11" s="51">
        <f>'Aporte de datos'!AJ49</f>
        <v>0</v>
      </c>
    </row>
    <row r="12" spans="1:36" x14ac:dyDescent="0.2">
      <c r="B12" s="27" t="s">
        <v>27</v>
      </c>
      <c r="D12" s="25" t="s">
        <v>24</v>
      </c>
      <c r="F12" s="51">
        <f>'Aporte de datos'!F50</f>
        <v>0</v>
      </c>
      <c r="G12" s="51">
        <f>'Aporte de datos'!G50</f>
        <v>0</v>
      </c>
      <c r="H12" s="51">
        <f>'Aporte de datos'!H50</f>
        <v>0</v>
      </c>
      <c r="I12" s="51">
        <f>'Aporte de datos'!I50</f>
        <v>0</v>
      </c>
      <c r="J12" s="51">
        <f>'Aporte de datos'!J50</f>
        <v>0</v>
      </c>
      <c r="K12" s="51">
        <f>'Aporte de datos'!K50</f>
        <v>0</v>
      </c>
      <c r="L12" s="51">
        <f>'Aporte de datos'!L50</f>
        <v>0</v>
      </c>
      <c r="M12" s="51">
        <f>'Aporte de datos'!M50</f>
        <v>0</v>
      </c>
      <c r="N12" s="51">
        <f>'Aporte de datos'!N50</f>
        <v>0</v>
      </c>
      <c r="O12" s="51">
        <f>'Aporte de datos'!O50</f>
        <v>0</v>
      </c>
      <c r="P12" s="51">
        <f>'Aporte de datos'!P50</f>
        <v>0</v>
      </c>
      <c r="Q12" s="51">
        <f>'Aporte de datos'!Q50</f>
        <v>0</v>
      </c>
      <c r="R12" s="51">
        <f>'Aporte de datos'!R50</f>
        <v>0</v>
      </c>
      <c r="S12" s="51">
        <f>'Aporte de datos'!S50</f>
        <v>0</v>
      </c>
      <c r="T12" s="51">
        <f>'Aporte de datos'!T50</f>
        <v>0</v>
      </c>
      <c r="U12" s="51">
        <f>'Aporte de datos'!U50</f>
        <v>0</v>
      </c>
      <c r="V12" s="51">
        <f>'Aporte de datos'!V50</f>
        <v>0</v>
      </c>
      <c r="W12" s="51">
        <f>'Aporte de datos'!W50</f>
        <v>0</v>
      </c>
      <c r="X12" s="51">
        <f>'Aporte de datos'!X50</f>
        <v>0</v>
      </c>
      <c r="Y12" s="51">
        <f>'Aporte de datos'!Y50</f>
        <v>0</v>
      </c>
      <c r="Z12" s="51">
        <f>'Aporte de datos'!Z50</f>
        <v>0</v>
      </c>
      <c r="AA12" s="51">
        <f>'Aporte de datos'!AA50</f>
        <v>0</v>
      </c>
      <c r="AB12" s="51">
        <f>'Aporte de datos'!AB50</f>
        <v>0</v>
      </c>
      <c r="AC12" s="51">
        <f>'Aporte de datos'!AC50</f>
        <v>0</v>
      </c>
      <c r="AD12" s="51">
        <f>'Aporte de datos'!AD50</f>
        <v>0</v>
      </c>
      <c r="AE12" s="51">
        <f>'Aporte de datos'!AE50</f>
        <v>0</v>
      </c>
      <c r="AF12" s="51">
        <f>'Aporte de datos'!AF50</f>
        <v>0</v>
      </c>
      <c r="AG12" s="51">
        <f>'Aporte de datos'!AG50</f>
        <v>0</v>
      </c>
      <c r="AH12" s="51">
        <f>'Aporte de datos'!AH50</f>
        <v>0</v>
      </c>
      <c r="AI12" s="51">
        <f>'Aporte de datos'!AI50</f>
        <v>0</v>
      </c>
      <c r="AJ12" s="51">
        <f>'Aporte de datos'!AJ50</f>
        <v>0</v>
      </c>
    </row>
    <row r="13" spans="1:36" x14ac:dyDescent="0.2">
      <c r="B13" s="27" t="s">
        <v>28</v>
      </c>
      <c r="D13" s="25" t="s">
        <v>24</v>
      </c>
      <c r="F13" s="51">
        <f>'Aporte de datos'!F51</f>
        <v>0</v>
      </c>
      <c r="G13" s="51">
        <f>'Aporte de datos'!G51</f>
        <v>0</v>
      </c>
      <c r="H13" s="51">
        <f>'Aporte de datos'!H51</f>
        <v>0</v>
      </c>
      <c r="I13" s="51">
        <f>'Aporte de datos'!I51</f>
        <v>0</v>
      </c>
      <c r="J13" s="51">
        <f>'Aporte de datos'!J51</f>
        <v>0</v>
      </c>
      <c r="K13" s="51">
        <f>'Aporte de datos'!K51</f>
        <v>0</v>
      </c>
      <c r="L13" s="51">
        <f>'Aporte de datos'!L51</f>
        <v>0</v>
      </c>
      <c r="M13" s="51">
        <f>'Aporte de datos'!M51</f>
        <v>0</v>
      </c>
      <c r="N13" s="51">
        <f>'Aporte de datos'!N51</f>
        <v>0</v>
      </c>
      <c r="O13" s="51">
        <f>'Aporte de datos'!O51</f>
        <v>0</v>
      </c>
      <c r="P13" s="51">
        <f>'Aporte de datos'!P51</f>
        <v>0</v>
      </c>
      <c r="Q13" s="51">
        <f>'Aporte de datos'!Q51</f>
        <v>0</v>
      </c>
      <c r="R13" s="51">
        <f>'Aporte de datos'!R51</f>
        <v>0</v>
      </c>
      <c r="S13" s="51">
        <f>'Aporte de datos'!S51</f>
        <v>0</v>
      </c>
      <c r="T13" s="51">
        <f>'Aporte de datos'!T51</f>
        <v>0</v>
      </c>
      <c r="U13" s="51">
        <f>'Aporte de datos'!U51</f>
        <v>0</v>
      </c>
      <c r="V13" s="51">
        <f>'Aporte de datos'!V51</f>
        <v>0</v>
      </c>
      <c r="W13" s="51">
        <f>'Aporte de datos'!W51</f>
        <v>0</v>
      </c>
      <c r="X13" s="51">
        <f>'Aporte de datos'!X51</f>
        <v>0</v>
      </c>
      <c r="Y13" s="51">
        <f>'Aporte de datos'!Y51</f>
        <v>0</v>
      </c>
      <c r="Z13" s="51">
        <f>'Aporte de datos'!Z51</f>
        <v>0</v>
      </c>
      <c r="AA13" s="51">
        <f>'Aporte de datos'!AA51</f>
        <v>0</v>
      </c>
      <c r="AB13" s="51">
        <f>'Aporte de datos'!AB51</f>
        <v>0</v>
      </c>
      <c r="AC13" s="51">
        <f>'Aporte de datos'!AC51</f>
        <v>0</v>
      </c>
      <c r="AD13" s="51">
        <f>'Aporte de datos'!AD51</f>
        <v>0</v>
      </c>
      <c r="AE13" s="51">
        <f>'Aporte de datos'!AE51</f>
        <v>0</v>
      </c>
      <c r="AF13" s="51">
        <f>'Aporte de datos'!AF51</f>
        <v>0</v>
      </c>
      <c r="AG13" s="51">
        <f>'Aporte de datos'!AG51</f>
        <v>0</v>
      </c>
      <c r="AH13" s="51">
        <f>'Aporte de datos'!AH51</f>
        <v>0</v>
      </c>
      <c r="AI13" s="51">
        <f>'Aporte de datos'!AI51</f>
        <v>0</v>
      </c>
      <c r="AJ13" s="51">
        <f>'Aporte de datos'!AJ51</f>
        <v>0</v>
      </c>
    </row>
    <row r="14" spans="1:36" x14ac:dyDescent="0.2">
      <c r="B14" s="27" t="s">
        <v>30</v>
      </c>
      <c r="D14" s="25" t="s">
        <v>24</v>
      </c>
      <c r="F14" s="51">
        <f>'Aporte de datos'!F52</f>
        <v>0</v>
      </c>
      <c r="G14" s="51">
        <f>'Aporte de datos'!G52</f>
        <v>0</v>
      </c>
      <c r="H14" s="51">
        <f>'Aporte de datos'!H52</f>
        <v>0</v>
      </c>
      <c r="I14" s="51">
        <f>'Aporte de datos'!I52</f>
        <v>0</v>
      </c>
      <c r="J14" s="51">
        <f>'Aporte de datos'!J52</f>
        <v>0</v>
      </c>
      <c r="K14" s="51">
        <f>'Aporte de datos'!K52</f>
        <v>0</v>
      </c>
      <c r="L14" s="51">
        <f>'Aporte de datos'!L52</f>
        <v>0</v>
      </c>
      <c r="M14" s="51">
        <f>'Aporte de datos'!M52</f>
        <v>0</v>
      </c>
      <c r="N14" s="51">
        <f>'Aporte de datos'!N52</f>
        <v>0</v>
      </c>
      <c r="O14" s="51">
        <f>'Aporte de datos'!O52</f>
        <v>0</v>
      </c>
      <c r="P14" s="51">
        <f>'Aporte de datos'!P52</f>
        <v>0</v>
      </c>
      <c r="Q14" s="51">
        <f>'Aporte de datos'!Q52</f>
        <v>0</v>
      </c>
      <c r="R14" s="51">
        <f>'Aporte de datos'!R52</f>
        <v>0</v>
      </c>
      <c r="S14" s="51">
        <f>'Aporte de datos'!S52</f>
        <v>0</v>
      </c>
      <c r="T14" s="51">
        <f>'Aporte de datos'!T52</f>
        <v>0</v>
      </c>
      <c r="U14" s="51">
        <f>'Aporte de datos'!U52</f>
        <v>0</v>
      </c>
      <c r="V14" s="51">
        <f>'Aporte de datos'!V52</f>
        <v>0</v>
      </c>
      <c r="W14" s="51">
        <f>'Aporte de datos'!W52</f>
        <v>0</v>
      </c>
      <c r="X14" s="51">
        <f>'Aporte de datos'!X52</f>
        <v>0</v>
      </c>
      <c r="Y14" s="51">
        <f>'Aporte de datos'!Y52</f>
        <v>0</v>
      </c>
      <c r="Z14" s="51">
        <f>'Aporte de datos'!Z52</f>
        <v>0</v>
      </c>
      <c r="AA14" s="51">
        <f>'Aporte de datos'!AA52</f>
        <v>0</v>
      </c>
      <c r="AB14" s="51">
        <f>'Aporte de datos'!AB52</f>
        <v>0</v>
      </c>
      <c r="AC14" s="51">
        <f>'Aporte de datos'!AC52</f>
        <v>0</v>
      </c>
      <c r="AD14" s="51">
        <f>'Aporte de datos'!AD52</f>
        <v>0</v>
      </c>
      <c r="AE14" s="51">
        <f>'Aporte de datos'!AE52</f>
        <v>0</v>
      </c>
      <c r="AF14" s="51">
        <f>'Aporte de datos'!AF52</f>
        <v>0</v>
      </c>
      <c r="AG14" s="51">
        <f>'Aporte de datos'!AG52</f>
        <v>0</v>
      </c>
      <c r="AH14" s="51">
        <f>'Aporte de datos'!AH52</f>
        <v>0</v>
      </c>
      <c r="AI14" s="51">
        <f>'Aporte de datos'!AI52</f>
        <v>0</v>
      </c>
      <c r="AJ14" s="51">
        <f>'Aporte de datos'!AJ52</f>
        <v>0</v>
      </c>
    </row>
    <row r="15" spans="1:36" x14ac:dyDescent="0.2">
      <c r="B15" s="27" t="s">
        <v>31</v>
      </c>
      <c r="D15" s="25" t="s">
        <v>24</v>
      </c>
      <c r="F15" s="51">
        <f>'Aporte de datos'!F53</f>
        <v>0</v>
      </c>
      <c r="G15" s="51">
        <f>'Aporte de datos'!G53</f>
        <v>0</v>
      </c>
      <c r="H15" s="51">
        <f>'Aporte de datos'!H53</f>
        <v>0</v>
      </c>
      <c r="I15" s="51">
        <f>'Aporte de datos'!I53</f>
        <v>0</v>
      </c>
      <c r="J15" s="51">
        <f>'Aporte de datos'!J53</f>
        <v>0</v>
      </c>
      <c r="K15" s="51">
        <f>'Aporte de datos'!K53</f>
        <v>0</v>
      </c>
      <c r="L15" s="51">
        <f>'Aporte de datos'!L53</f>
        <v>0</v>
      </c>
      <c r="M15" s="51">
        <f>'Aporte de datos'!M53</f>
        <v>0</v>
      </c>
      <c r="N15" s="51">
        <f>'Aporte de datos'!N53</f>
        <v>0</v>
      </c>
      <c r="O15" s="51">
        <f>'Aporte de datos'!O53</f>
        <v>0</v>
      </c>
      <c r="P15" s="51">
        <f>'Aporte de datos'!P53</f>
        <v>0</v>
      </c>
      <c r="Q15" s="51">
        <f>'Aporte de datos'!Q53</f>
        <v>0</v>
      </c>
      <c r="R15" s="51">
        <f>'Aporte de datos'!R53</f>
        <v>0</v>
      </c>
      <c r="S15" s="51">
        <f>'Aporte de datos'!S53</f>
        <v>0</v>
      </c>
      <c r="T15" s="51">
        <f>'Aporte de datos'!T53</f>
        <v>0</v>
      </c>
      <c r="U15" s="51">
        <f>'Aporte de datos'!U53</f>
        <v>0</v>
      </c>
      <c r="V15" s="51">
        <f>'Aporte de datos'!V53</f>
        <v>0</v>
      </c>
      <c r="W15" s="51">
        <f>'Aporte de datos'!W53</f>
        <v>0</v>
      </c>
      <c r="X15" s="51">
        <f>'Aporte de datos'!X53</f>
        <v>0</v>
      </c>
      <c r="Y15" s="51">
        <f>'Aporte de datos'!Y53</f>
        <v>0</v>
      </c>
      <c r="Z15" s="51">
        <f>'Aporte de datos'!Z53</f>
        <v>0</v>
      </c>
      <c r="AA15" s="51">
        <f>'Aporte de datos'!AA53</f>
        <v>0</v>
      </c>
      <c r="AB15" s="51">
        <f>'Aporte de datos'!AB53</f>
        <v>0</v>
      </c>
      <c r="AC15" s="51">
        <f>'Aporte de datos'!AC53</f>
        <v>0</v>
      </c>
      <c r="AD15" s="51">
        <f>'Aporte de datos'!AD53</f>
        <v>0</v>
      </c>
      <c r="AE15" s="51">
        <f>'Aporte de datos'!AE53</f>
        <v>0</v>
      </c>
      <c r="AF15" s="51">
        <f>'Aporte de datos'!AF53</f>
        <v>0</v>
      </c>
      <c r="AG15" s="51">
        <f>'Aporte de datos'!AG53</f>
        <v>0</v>
      </c>
      <c r="AH15" s="51">
        <f>'Aporte de datos'!AH53</f>
        <v>0</v>
      </c>
      <c r="AI15" s="51">
        <f>'Aporte de datos'!AI53</f>
        <v>0</v>
      </c>
      <c r="AJ15" s="51">
        <f>'Aporte de datos'!AJ53</f>
        <v>0</v>
      </c>
    </row>
    <row r="16" spans="1:36" x14ac:dyDescent="0.2">
      <c r="B16" s="27" t="s">
        <v>32</v>
      </c>
      <c r="D16" s="25" t="s">
        <v>24</v>
      </c>
      <c r="F16" s="51">
        <f>'Aporte de datos'!F54</f>
        <v>0</v>
      </c>
      <c r="G16" s="51">
        <f>'Aporte de datos'!G54</f>
        <v>0</v>
      </c>
      <c r="H16" s="51">
        <f>'Aporte de datos'!H54</f>
        <v>0</v>
      </c>
      <c r="I16" s="51">
        <f>'Aporte de datos'!I54</f>
        <v>0</v>
      </c>
      <c r="J16" s="51">
        <f>'Aporte de datos'!J54</f>
        <v>0</v>
      </c>
      <c r="K16" s="51">
        <f>'Aporte de datos'!K54</f>
        <v>0</v>
      </c>
      <c r="L16" s="51">
        <f>'Aporte de datos'!L54</f>
        <v>0</v>
      </c>
      <c r="M16" s="51">
        <f>'Aporte de datos'!M54</f>
        <v>0</v>
      </c>
      <c r="N16" s="51">
        <f>'Aporte de datos'!N54</f>
        <v>0</v>
      </c>
      <c r="O16" s="51">
        <f>'Aporte de datos'!O54</f>
        <v>0</v>
      </c>
      <c r="P16" s="51">
        <f>'Aporte de datos'!P54</f>
        <v>0</v>
      </c>
      <c r="Q16" s="51">
        <f>'Aporte de datos'!Q54</f>
        <v>0</v>
      </c>
      <c r="R16" s="51">
        <f>'Aporte de datos'!R54</f>
        <v>0</v>
      </c>
      <c r="S16" s="51">
        <f>'Aporte de datos'!S54</f>
        <v>0</v>
      </c>
      <c r="T16" s="51">
        <f>'Aporte de datos'!T54</f>
        <v>0</v>
      </c>
      <c r="U16" s="51">
        <f>'Aporte de datos'!U54</f>
        <v>0</v>
      </c>
      <c r="V16" s="51">
        <f>'Aporte de datos'!V54</f>
        <v>0</v>
      </c>
      <c r="W16" s="51">
        <f>'Aporte de datos'!W54</f>
        <v>0</v>
      </c>
      <c r="X16" s="51">
        <f>'Aporte de datos'!X54</f>
        <v>0</v>
      </c>
      <c r="Y16" s="51">
        <f>'Aporte de datos'!Y54</f>
        <v>0</v>
      </c>
      <c r="Z16" s="51">
        <f>'Aporte de datos'!Z54</f>
        <v>0</v>
      </c>
      <c r="AA16" s="51">
        <f>'Aporte de datos'!AA54</f>
        <v>0</v>
      </c>
      <c r="AB16" s="51">
        <f>'Aporte de datos'!AB54</f>
        <v>0</v>
      </c>
      <c r="AC16" s="51">
        <f>'Aporte de datos'!AC54</f>
        <v>0</v>
      </c>
      <c r="AD16" s="51">
        <f>'Aporte de datos'!AD54</f>
        <v>0</v>
      </c>
      <c r="AE16" s="51">
        <f>'Aporte de datos'!AE54</f>
        <v>0</v>
      </c>
      <c r="AF16" s="51">
        <f>'Aporte de datos'!AF54</f>
        <v>0</v>
      </c>
      <c r="AG16" s="51">
        <f>'Aporte de datos'!AG54</f>
        <v>0</v>
      </c>
      <c r="AH16" s="51">
        <f>'Aporte de datos'!AH54</f>
        <v>0</v>
      </c>
      <c r="AI16" s="51">
        <f>'Aporte de datos'!AI54</f>
        <v>0</v>
      </c>
      <c r="AJ16" s="51">
        <f>'Aporte de datos'!AJ54</f>
        <v>0</v>
      </c>
    </row>
    <row r="17" spans="2:36" x14ac:dyDescent="0.2">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row>
    <row r="18" spans="2:36" x14ac:dyDescent="0.2">
      <c r="B18" s="45" t="str">
        <f>'Aporte de datos'!B58</f>
        <v>Flujo 2</v>
      </c>
      <c r="D18" s="45"/>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row>
    <row r="19" spans="2:36" x14ac:dyDescent="0.2">
      <c r="B19" s="27" t="s">
        <v>455</v>
      </c>
      <c r="D19" s="25" t="s">
        <v>24</v>
      </c>
      <c r="F19" s="51">
        <f>'Aporte de datos'!F59</f>
        <v>0</v>
      </c>
      <c r="G19" s="51">
        <f>'Aporte de datos'!G59</f>
        <v>0</v>
      </c>
      <c r="H19" s="51">
        <f>'Aporte de datos'!H59</f>
        <v>0</v>
      </c>
      <c r="I19" s="51">
        <f>'Aporte de datos'!I59</f>
        <v>0</v>
      </c>
      <c r="J19" s="51">
        <f>'Aporte de datos'!J59</f>
        <v>0</v>
      </c>
      <c r="K19" s="51">
        <f>'Aporte de datos'!K59</f>
        <v>0</v>
      </c>
      <c r="L19" s="51">
        <f>'Aporte de datos'!L59</f>
        <v>0</v>
      </c>
      <c r="M19" s="51">
        <f>'Aporte de datos'!M59</f>
        <v>0</v>
      </c>
      <c r="N19" s="51">
        <f>'Aporte de datos'!N59</f>
        <v>0</v>
      </c>
      <c r="O19" s="51">
        <f>'Aporte de datos'!O59</f>
        <v>0</v>
      </c>
      <c r="P19" s="51">
        <f>'Aporte de datos'!P59</f>
        <v>0</v>
      </c>
      <c r="Q19" s="51">
        <f>'Aporte de datos'!Q59</f>
        <v>0</v>
      </c>
      <c r="R19" s="51">
        <f>'Aporte de datos'!R59</f>
        <v>0</v>
      </c>
      <c r="S19" s="51">
        <f>'Aporte de datos'!S59</f>
        <v>0</v>
      </c>
      <c r="T19" s="51">
        <f>'Aporte de datos'!T59</f>
        <v>0</v>
      </c>
      <c r="U19" s="51">
        <f>'Aporte de datos'!U59</f>
        <v>0</v>
      </c>
      <c r="V19" s="51">
        <f>'Aporte de datos'!V59</f>
        <v>0</v>
      </c>
      <c r="W19" s="51">
        <f>'Aporte de datos'!W59</f>
        <v>0</v>
      </c>
      <c r="X19" s="51">
        <f>'Aporte de datos'!X59</f>
        <v>0</v>
      </c>
      <c r="Y19" s="51">
        <f>'Aporte de datos'!Y59</f>
        <v>0</v>
      </c>
      <c r="Z19" s="51">
        <f>'Aporte de datos'!Z59</f>
        <v>0</v>
      </c>
      <c r="AA19" s="51">
        <f>'Aporte de datos'!AA59</f>
        <v>0</v>
      </c>
      <c r="AB19" s="51">
        <f>'Aporte de datos'!AB59</f>
        <v>0</v>
      </c>
      <c r="AC19" s="51">
        <f>'Aporte de datos'!AC59</f>
        <v>0</v>
      </c>
      <c r="AD19" s="51">
        <f>'Aporte de datos'!AD59</f>
        <v>0</v>
      </c>
      <c r="AE19" s="51">
        <f>'Aporte de datos'!AE59</f>
        <v>0</v>
      </c>
      <c r="AF19" s="51">
        <f>'Aporte de datos'!AF59</f>
        <v>0</v>
      </c>
      <c r="AG19" s="51">
        <f>'Aporte de datos'!AG59</f>
        <v>0</v>
      </c>
      <c r="AH19" s="51">
        <f>'Aporte de datos'!AH59</f>
        <v>0</v>
      </c>
      <c r="AI19" s="51">
        <f>'Aporte de datos'!AI59</f>
        <v>0</v>
      </c>
      <c r="AJ19" s="51">
        <f>'Aporte de datos'!AJ59</f>
        <v>0</v>
      </c>
    </row>
    <row r="20" spans="2:36" x14ac:dyDescent="0.2">
      <c r="B20" s="27" t="s">
        <v>26</v>
      </c>
      <c r="D20" s="25" t="s">
        <v>24</v>
      </c>
      <c r="F20" s="51">
        <f>'Aporte de datos'!F60</f>
        <v>0</v>
      </c>
      <c r="G20" s="51">
        <f>'Aporte de datos'!G60</f>
        <v>0</v>
      </c>
      <c r="H20" s="51">
        <f>'Aporte de datos'!H60</f>
        <v>0</v>
      </c>
      <c r="I20" s="51">
        <f>'Aporte de datos'!I60</f>
        <v>0</v>
      </c>
      <c r="J20" s="51">
        <f>'Aporte de datos'!J60</f>
        <v>0</v>
      </c>
      <c r="K20" s="51">
        <f>'Aporte de datos'!K60</f>
        <v>0</v>
      </c>
      <c r="L20" s="51">
        <f>'Aporte de datos'!L60</f>
        <v>0</v>
      </c>
      <c r="M20" s="51">
        <f>'Aporte de datos'!M60</f>
        <v>0</v>
      </c>
      <c r="N20" s="51">
        <f>'Aporte de datos'!N60</f>
        <v>0</v>
      </c>
      <c r="O20" s="51">
        <f>'Aporte de datos'!O60</f>
        <v>0</v>
      </c>
      <c r="P20" s="51">
        <f>'Aporte de datos'!P60</f>
        <v>0</v>
      </c>
      <c r="Q20" s="51">
        <f>'Aporte de datos'!Q60</f>
        <v>0</v>
      </c>
      <c r="R20" s="51">
        <f>'Aporte de datos'!R60</f>
        <v>0</v>
      </c>
      <c r="S20" s="51">
        <f>'Aporte de datos'!S60</f>
        <v>0</v>
      </c>
      <c r="T20" s="51">
        <f>'Aporte de datos'!T60</f>
        <v>0</v>
      </c>
      <c r="U20" s="51">
        <f>'Aporte de datos'!U60</f>
        <v>0</v>
      </c>
      <c r="V20" s="51">
        <f>'Aporte de datos'!V60</f>
        <v>0</v>
      </c>
      <c r="W20" s="51">
        <f>'Aporte de datos'!W60</f>
        <v>0</v>
      </c>
      <c r="X20" s="51">
        <f>'Aporte de datos'!X60</f>
        <v>0</v>
      </c>
      <c r="Y20" s="51">
        <f>'Aporte de datos'!Y60</f>
        <v>0</v>
      </c>
      <c r="Z20" s="51">
        <f>'Aporte de datos'!Z60</f>
        <v>0</v>
      </c>
      <c r="AA20" s="51">
        <f>'Aporte de datos'!AA60</f>
        <v>0</v>
      </c>
      <c r="AB20" s="51">
        <f>'Aporte de datos'!AB60</f>
        <v>0</v>
      </c>
      <c r="AC20" s="51">
        <f>'Aporte de datos'!AC60</f>
        <v>0</v>
      </c>
      <c r="AD20" s="51">
        <f>'Aporte de datos'!AD60</f>
        <v>0</v>
      </c>
      <c r="AE20" s="51">
        <f>'Aporte de datos'!AE60</f>
        <v>0</v>
      </c>
      <c r="AF20" s="51">
        <f>'Aporte de datos'!AF60</f>
        <v>0</v>
      </c>
      <c r="AG20" s="51">
        <f>'Aporte de datos'!AG60</f>
        <v>0</v>
      </c>
      <c r="AH20" s="51">
        <f>'Aporte de datos'!AH60</f>
        <v>0</v>
      </c>
      <c r="AI20" s="51">
        <f>'Aporte de datos'!AI60</f>
        <v>0</v>
      </c>
      <c r="AJ20" s="51">
        <f>'Aporte de datos'!AJ60</f>
        <v>0</v>
      </c>
    </row>
    <row r="21" spans="2:36" x14ac:dyDescent="0.2">
      <c r="B21" s="27" t="s">
        <v>29</v>
      </c>
      <c r="D21" s="25" t="s">
        <v>24</v>
      </c>
      <c r="F21" s="51">
        <f>'Aporte de datos'!F61</f>
        <v>0</v>
      </c>
      <c r="G21" s="51">
        <f>'Aporte de datos'!G61</f>
        <v>0</v>
      </c>
      <c r="H21" s="51">
        <f>'Aporte de datos'!H61</f>
        <v>0</v>
      </c>
      <c r="I21" s="51">
        <f>'Aporte de datos'!I61</f>
        <v>0</v>
      </c>
      <c r="J21" s="51">
        <f>'Aporte de datos'!J61</f>
        <v>0</v>
      </c>
      <c r="K21" s="51">
        <f>'Aporte de datos'!K61</f>
        <v>0</v>
      </c>
      <c r="L21" s="51">
        <f>'Aporte de datos'!L61</f>
        <v>0</v>
      </c>
      <c r="M21" s="51">
        <f>'Aporte de datos'!M61</f>
        <v>0</v>
      </c>
      <c r="N21" s="51">
        <f>'Aporte de datos'!N61</f>
        <v>0</v>
      </c>
      <c r="O21" s="51">
        <f>'Aporte de datos'!O61</f>
        <v>0</v>
      </c>
      <c r="P21" s="51">
        <f>'Aporte de datos'!P61</f>
        <v>0</v>
      </c>
      <c r="Q21" s="51">
        <f>'Aporte de datos'!Q61</f>
        <v>0</v>
      </c>
      <c r="R21" s="51">
        <f>'Aporte de datos'!R61</f>
        <v>0</v>
      </c>
      <c r="S21" s="51">
        <f>'Aporte de datos'!S61</f>
        <v>0</v>
      </c>
      <c r="T21" s="51">
        <f>'Aporte de datos'!T61</f>
        <v>0</v>
      </c>
      <c r="U21" s="51">
        <f>'Aporte de datos'!U61</f>
        <v>0</v>
      </c>
      <c r="V21" s="51">
        <f>'Aporte de datos'!V61</f>
        <v>0</v>
      </c>
      <c r="W21" s="51">
        <f>'Aporte de datos'!W61</f>
        <v>0</v>
      </c>
      <c r="X21" s="51">
        <f>'Aporte de datos'!X61</f>
        <v>0</v>
      </c>
      <c r="Y21" s="51">
        <f>'Aporte de datos'!Y61</f>
        <v>0</v>
      </c>
      <c r="Z21" s="51">
        <f>'Aporte de datos'!Z61</f>
        <v>0</v>
      </c>
      <c r="AA21" s="51">
        <f>'Aporte de datos'!AA61</f>
        <v>0</v>
      </c>
      <c r="AB21" s="51">
        <f>'Aporte de datos'!AB61</f>
        <v>0</v>
      </c>
      <c r="AC21" s="51">
        <f>'Aporte de datos'!AC61</f>
        <v>0</v>
      </c>
      <c r="AD21" s="51">
        <f>'Aporte de datos'!AD61</f>
        <v>0</v>
      </c>
      <c r="AE21" s="51">
        <f>'Aporte de datos'!AE61</f>
        <v>0</v>
      </c>
      <c r="AF21" s="51">
        <f>'Aporte de datos'!AF61</f>
        <v>0</v>
      </c>
      <c r="AG21" s="51">
        <f>'Aporte de datos'!AG61</f>
        <v>0</v>
      </c>
      <c r="AH21" s="51">
        <f>'Aporte de datos'!AH61</f>
        <v>0</v>
      </c>
      <c r="AI21" s="51">
        <f>'Aporte de datos'!AI61</f>
        <v>0</v>
      </c>
      <c r="AJ21" s="51">
        <f>'Aporte de datos'!AJ61</f>
        <v>0</v>
      </c>
    </row>
    <row r="22" spans="2:36" x14ac:dyDescent="0.2">
      <c r="B22" s="27" t="s">
        <v>27</v>
      </c>
      <c r="D22" s="25" t="s">
        <v>24</v>
      </c>
      <c r="F22" s="51">
        <f>'Aporte de datos'!F62</f>
        <v>0</v>
      </c>
      <c r="G22" s="51">
        <f>'Aporte de datos'!G62</f>
        <v>0</v>
      </c>
      <c r="H22" s="51">
        <f>'Aporte de datos'!H62</f>
        <v>0</v>
      </c>
      <c r="I22" s="51">
        <f>'Aporte de datos'!I62</f>
        <v>0</v>
      </c>
      <c r="J22" s="51">
        <f>'Aporte de datos'!J62</f>
        <v>0</v>
      </c>
      <c r="K22" s="51">
        <f>'Aporte de datos'!K62</f>
        <v>0</v>
      </c>
      <c r="L22" s="51">
        <f>'Aporte de datos'!L62</f>
        <v>0</v>
      </c>
      <c r="M22" s="51">
        <f>'Aporte de datos'!M62</f>
        <v>0</v>
      </c>
      <c r="N22" s="51">
        <f>'Aporte de datos'!N62</f>
        <v>0</v>
      </c>
      <c r="O22" s="51">
        <f>'Aporte de datos'!O62</f>
        <v>0</v>
      </c>
      <c r="P22" s="51">
        <f>'Aporte de datos'!P62</f>
        <v>0</v>
      </c>
      <c r="Q22" s="51">
        <f>'Aporte de datos'!Q62</f>
        <v>0</v>
      </c>
      <c r="R22" s="51">
        <f>'Aporte de datos'!R62</f>
        <v>0</v>
      </c>
      <c r="S22" s="51">
        <f>'Aporte de datos'!S62</f>
        <v>0</v>
      </c>
      <c r="T22" s="51">
        <f>'Aporte de datos'!T62</f>
        <v>0</v>
      </c>
      <c r="U22" s="51">
        <f>'Aporte de datos'!U62</f>
        <v>0</v>
      </c>
      <c r="V22" s="51">
        <f>'Aporte de datos'!V62</f>
        <v>0</v>
      </c>
      <c r="W22" s="51">
        <f>'Aporte de datos'!W62</f>
        <v>0</v>
      </c>
      <c r="X22" s="51">
        <f>'Aporte de datos'!X62</f>
        <v>0</v>
      </c>
      <c r="Y22" s="51">
        <f>'Aporte de datos'!Y62</f>
        <v>0</v>
      </c>
      <c r="Z22" s="51">
        <f>'Aporte de datos'!Z62</f>
        <v>0</v>
      </c>
      <c r="AA22" s="51">
        <f>'Aporte de datos'!AA62</f>
        <v>0</v>
      </c>
      <c r="AB22" s="51">
        <f>'Aporte de datos'!AB62</f>
        <v>0</v>
      </c>
      <c r="AC22" s="51">
        <f>'Aporte de datos'!AC62</f>
        <v>0</v>
      </c>
      <c r="AD22" s="51">
        <f>'Aporte de datos'!AD62</f>
        <v>0</v>
      </c>
      <c r="AE22" s="51">
        <f>'Aporte de datos'!AE62</f>
        <v>0</v>
      </c>
      <c r="AF22" s="51">
        <f>'Aporte de datos'!AF62</f>
        <v>0</v>
      </c>
      <c r="AG22" s="51">
        <f>'Aporte de datos'!AG62</f>
        <v>0</v>
      </c>
      <c r="AH22" s="51">
        <f>'Aporte de datos'!AH62</f>
        <v>0</v>
      </c>
      <c r="AI22" s="51">
        <f>'Aporte de datos'!AI62</f>
        <v>0</v>
      </c>
      <c r="AJ22" s="51">
        <f>'Aporte de datos'!AJ62</f>
        <v>0</v>
      </c>
    </row>
    <row r="23" spans="2:36" x14ac:dyDescent="0.2">
      <c r="B23" s="27" t="s">
        <v>28</v>
      </c>
      <c r="D23" s="25" t="s">
        <v>24</v>
      </c>
      <c r="F23" s="51">
        <f>'Aporte de datos'!F63</f>
        <v>0</v>
      </c>
      <c r="G23" s="51">
        <f>'Aporte de datos'!G63</f>
        <v>0</v>
      </c>
      <c r="H23" s="51">
        <f>'Aporte de datos'!H63</f>
        <v>0</v>
      </c>
      <c r="I23" s="51">
        <f>'Aporte de datos'!I63</f>
        <v>0</v>
      </c>
      <c r="J23" s="51">
        <f>'Aporte de datos'!J63</f>
        <v>0</v>
      </c>
      <c r="K23" s="51">
        <f>'Aporte de datos'!K63</f>
        <v>0</v>
      </c>
      <c r="L23" s="51">
        <f>'Aporte de datos'!L63</f>
        <v>0</v>
      </c>
      <c r="M23" s="51">
        <f>'Aporte de datos'!M63</f>
        <v>0</v>
      </c>
      <c r="N23" s="51">
        <f>'Aporte de datos'!N63</f>
        <v>0</v>
      </c>
      <c r="O23" s="51">
        <f>'Aporte de datos'!O63</f>
        <v>0</v>
      </c>
      <c r="P23" s="51">
        <f>'Aporte de datos'!P63</f>
        <v>0</v>
      </c>
      <c r="Q23" s="51">
        <f>'Aporte de datos'!Q63</f>
        <v>0</v>
      </c>
      <c r="R23" s="51">
        <f>'Aporte de datos'!R63</f>
        <v>0</v>
      </c>
      <c r="S23" s="51">
        <f>'Aporte de datos'!S63</f>
        <v>0</v>
      </c>
      <c r="T23" s="51">
        <f>'Aporte de datos'!T63</f>
        <v>0</v>
      </c>
      <c r="U23" s="51">
        <f>'Aporte de datos'!U63</f>
        <v>0</v>
      </c>
      <c r="V23" s="51">
        <f>'Aporte de datos'!V63</f>
        <v>0</v>
      </c>
      <c r="W23" s="51">
        <f>'Aporte de datos'!W63</f>
        <v>0</v>
      </c>
      <c r="X23" s="51">
        <f>'Aporte de datos'!X63</f>
        <v>0</v>
      </c>
      <c r="Y23" s="51">
        <f>'Aporte de datos'!Y63</f>
        <v>0</v>
      </c>
      <c r="Z23" s="51">
        <f>'Aporte de datos'!Z63</f>
        <v>0</v>
      </c>
      <c r="AA23" s="51">
        <f>'Aporte de datos'!AA63</f>
        <v>0</v>
      </c>
      <c r="AB23" s="51">
        <f>'Aporte de datos'!AB63</f>
        <v>0</v>
      </c>
      <c r="AC23" s="51">
        <f>'Aporte de datos'!AC63</f>
        <v>0</v>
      </c>
      <c r="AD23" s="51">
        <f>'Aporte de datos'!AD63</f>
        <v>0</v>
      </c>
      <c r="AE23" s="51">
        <f>'Aporte de datos'!AE63</f>
        <v>0</v>
      </c>
      <c r="AF23" s="51">
        <f>'Aporte de datos'!AF63</f>
        <v>0</v>
      </c>
      <c r="AG23" s="51">
        <f>'Aporte de datos'!AG63</f>
        <v>0</v>
      </c>
      <c r="AH23" s="51">
        <f>'Aporte de datos'!AH63</f>
        <v>0</v>
      </c>
      <c r="AI23" s="51">
        <f>'Aporte de datos'!AI63</f>
        <v>0</v>
      </c>
      <c r="AJ23" s="51">
        <f>'Aporte de datos'!AJ63</f>
        <v>0</v>
      </c>
    </row>
    <row r="24" spans="2:36" x14ac:dyDescent="0.2">
      <c r="B24" s="27" t="s">
        <v>30</v>
      </c>
      <c r="D24" s="25" t="s">
        <v>24</v>
      </c>
      <c r="F24" s="51">
        <f>'Aporte de datos'!F64</f>
        <v>0</v>
      </c>
      <c r="G24" s="51">
        <f>'Aporte de datos'!G64</f>
        <v>0</v>
      </c>
      <c r="H24" s="51">
        <f>'Aporte de datos'!H64</f>
        <v>0</v>
      </c>
      <c r="I24" s="51">
        <f>'Aporte de datos'!I64</f>
        <v>0</v>
      </c>
      <c r="J24" s="51">
        <f>'Aporte de datos'!J64</f>
        <v>0</v>
      </c>
      <c r="K24" s="51">
        <f>'Aporte de datos'!K64</f>
        <v>0</v>
      </c>
      <c r="L24" s="51">
        <f>'Aporte de datos'!L64</f>
        <v>0</v>
      </c>
      <c r="M24" s="51">
        <f>'Aporte de datos'!M64</f>
        <v>0</v>
      </c>
      <c r="N24" s="51">
        <f>'Aporte de datos'!N64</f>
        <v>0</v>
      </c>
      <c r="O24" s="51">
        <f>'Aporte de datos'!O64</f>
        <v>0</v>
      </c>
      <c r="P24" s="51">
        <f>'Aporte de datos'!P64</f>
        <v>0</v>
      </c>
      <c r="Q24" s="51">
        <f>'Aporte de datos'!Q64</f>
        <v>0</v>
      </c>
      <c r="R24" s="51">
        <f>'Aporte de datos'!R64</f>
        <v>0</v>
      </c>
      <c r="S24" s="51">
        <f>'Aporte de datos'!S64</f>
        <v>0</v>
      </c>
      <c r="T24" s="51">
        <f>'Aporte de datos'!T64</f>
        <v>0</v>
      </c>
      <c r="U24" s="51">
        <f>'Aporte de datos'!U64</f>
        <v>0</v>
      </c>
      <c r="V24" s="51">
        <f>'Aporte de datos'!V64</f>
        <v>0</v>
      </c>
      <c r="W24" s="51">
        <f>'Aporte de datos'!W64</f>
        <v>0</v>
      </c>
      <c r="X24" s="51">
        <f>'Aporte de datos'!X64</f>
        <v>0</v>
      </c>
      <c r="Y24" s="51">
        <f>'Aporte de datos'!Y64</f>
        <v>0</v>
      </c>
      <c r="Z24" s="51">
        <f>'Aporte de datos'!Z64</f>
        <v>0</v>
      </c>
      <c r="AA24" s="51">
        <f>'Aporte de datos'!AA64</f>
        <v>0</v>
      </c>
      <c r="AB24" s="51">
        <f>'Aporte de datos'!AB64</f>
        <v>0</v>
      </c>
      <c r="AC24" s="51">
        <f>'Aporte de datos'!AC64</f>
        <v>0</v>
      </c>
      <c r="AD24" s="51">
        <f>'Aporte de datos'!AD64</f>
        <v>0</v>
      </c>
      <c r="AE24" s="51">
        <f>'Aporte de datos'!AE64</f>
        <v>0</v>
      </c>
      <c r="AF24" s="51">
        <f>'Aporte de datos'!AF64</f>
        <v>0</v>
      </c>
      <c r="AG24" s="51">
        <f>'Aporte de datos'!AG64</f>
        <v>0</v>
      </c>
      <c r="AH24" s="51">
        <f>'Aporte de datos'!AH64</f>
        <v>0</v>
      </c>
      <c r="AI24" s="51">
        <f>'Aporte de datos'!AI64</f>
        <v>0</v>
      </c>
      <c r="AJ24" s="51">
        <f>'Aporte de datos'!AJ64</f>
        <v>0</v>
      </c>
    </row>
    <row r="25" spans="2:36" x14ac:dyDescent="0.2">
      <c r="B25" s="27" t="s">
        <v>31</v>
      </c>
      <c r="D25" s="25" t="s">
        <v>24</v>
      </c>
      <c r="F25" s="51">
        <f>'Aporte de datos'!F65</f>
        <v>0</v>
      </c>
      <c r="G25" s="51">
        <f>'Aporte de datos'!G65</f>
        <v>0</v>
      </c>
      <c r="H25" s="51">
        <f>'Aporte de datos'!H65</f>
        <v>0</v>
      </c>
      <c r="I25" s="51">
        <f>'Aporte de datos'!I65</f>
        <v>0</v>
      </c>
      <c r="J25" s="51">
        <f>'Aporte de datos'!J65</f>
        <v>0</v>
      </c>
      <c r="K25" s="51">
        <f>'Aporte de datos'!K65</f>
        <v>0</v>
      </c>
      <c r="L25" s="51">
        <f>'Aporte de datos'!L65</f>
        <v>0</v>
      </c>
      <c r="M25" s="51">
        <f>'Aporte de datos'!M65</f>
        <v>0</v>
      </c>
      <c r="N25" s="51">
        <f>'Aporte de datos'!N65</f>
        <v>0</v>
      </c>
      <c r="O25" s="51">
        <f>'Aporte de datos'!O65</f>
        <v>0</v>
      </c>
      <c r="P25" s="51">
        <f>'Aporte de datos'!P65</f>
        <v>0</v>
      </c>
      <c r="Q25" s="51">
        <f>'Aporte de datos'!Q65</f>
        <v>0</v>
      </c>
      <c r="R25" s="51">
        <f>'Aporte de datos'!R65</f>
        <v>0</v>
      </c>
      <c r="S25" s="51">
        <f>'Aporte de datos'!S65</f>
        <v>0</v>
      </c>
      <c r="T25" s="51">
        <f>'Aporte de datos'!T65</f>
        <v>0</v>
      </c>
      <c r="U25" s="51">
        <f>'Aporte de datos'!U65</f>
        <v>0</v>
      </c>
      <c r="V25" s="51">
        <f>'Aporte de datos'!V65</f>
        <v>0</v>
      </c>
      <c r="W25" s="51">
        <f>'Aporte de datos'!W65</f>
        <v>0</v>
      </c>
      <c r="X25" s="51">
        <f>'Aporte de datos'!X65</f>
        <v>0</v>
      </c>
      <c r="Y25" s="51">
        <f>'Aporte de datos'!Y65</f>
        <v>0</v>
      </c>
      <c r="Z25" s="51">
        <f>'Aporte de datos'!Z65</f>
        <v>0</v>
      </c>
      <c r="AA25" s="51">
        <f>'Aporte de datos'!AA65</f>
        <v>0</v>
      </c>
      <c r="AB25" s="51">
        <f>'Aporte de datos'!AB65</f>
        <v>0</v>
      </c>
      <c r="AC25" s="51">
        <f>'Aporte de datos'!AC65</f>
        <v>0</v>
      </c>
      <c r="AD25" s="51">
        <f>'Aporte de datos'!AD65</f>
        <v>0</v>
      </c>
      <c r="AE25" s="51">
        <f>'Aporte de datos'!AE65</f>
        <v>0</v>
      </c>
      <c r="AF25" s="51">
        <f>'Aporte de datos'!AF65</f>
        <v>0</v>
      </c>
      <c r="AG25" s="51">
        <f>'Aporte de datos'!AG65</f>
        <v>0</v>
      </c>
      <c r="AH25" s="51">
        <f>'Aporte de datos'!AH65</f>
        <v>0</v>
      </c>
      <c r="AI25" s="51">
        <f>'Aporte de datos'!AI65</f>
        <v>0</v>
      </c>
      <c r="AJ25" s="51">
        <f>'Aporte de datos'!AJ65</f>
        <v>0</v>
      </c>
    </row>
    <row r="26" spans="2:36" x14ac:dyDescent="0.2">
      <c r="B26" s="27" t="s">
        <v>32</v>
      </c>
      <c r="D26" s="25" t="s">
        <v>24</v>
      </c>
      <c r="F26" s="51">
        <f>'Aporte de datos'!F66</f>
        <v>0</v>
      </c>
      <c r="G26" s="51">
        <f>'Aporte de datos'!G66</f>
        <v>0</v>
      </c>
      <c r="H26" s="51">
        <f>'Aporte de datos'!H66</f>
        <v>0</v>
      </c>
      <c r="I26" s="51">
        <f>'Aporte de datos'!I66</f>
        <v>0</v>
      </c>
      <c r="J26" s="51">
        <f>'Aporte de datos'!J66</f>
        <v>0</v>
      </c>
      <c r="K26" s="51">
        <f>'Aporte de datos'!K66</f>
        <v>0</v>
      </c>
      <c r="L26" s="51">
        <f>'Aporte de datos'!L66</f>
        <v>0</v>
      </c>
      <c r="M26" s="51">
        <f>'Aporte de datos'!M66</f>
        <v>0</v>
      </c>
      <c r="N26" s="51">
        <f>'Aporte de datos'!N66</f>
        <v>0</v>
      </c>
      <c r="O26" s="51">
        <f>'Aporte de datos'!O66</f>
        <v>0</v>
      </c>
      <c r="P26" s="51">
        <f>'Aporte de datos'!P66</f>
        <v>0</v>
      </c>
      <c r="Q26" s="51">
        <f>'Aporte de datos'!Q66</f>
        <v>0</v>
      </c>
      <c r="R26" s="51">
        <f>'Aporte de datos'!R66</f>
        <v>0</v>
      </c>
      <c r="S26" s="51">
        <f>'Aporte de datos'!S66</f>
        <v>0</v>
      </c>
      <c r="T26" s="51">
        <f>'Aporte de datos'!T66</f>
        <v>0</v>
      </c>
      <c r="U26" s="51">
        <f>'Aporte de datos'!U66</f>
        <v>0</v>
      </c>
      <c r="V26" s="51">
        <f>'Aporte de datos'!V66</f>
        <v>0</v>
      </c>
      <c r="W26" s="51">
        <f>'Aporte de datos'!W66</f>
        <v>0</v>
      </c>
      <c r="X26" s="51">
        <f>'Aporte de datos'!X66</f>
        <v>0</v>
      </c>
      <c r="Y26" s="51">
        <f>'Aporte de datos'!Y66</f>
        <v>0</v>
      </c>
      <c r="Z26" s="51">
        <f>'Aporte de datos'!Z66</f>
        <v>0</v>
      </c>
      <c r="AA26" s="51">
        <f>'Aporte de datos'!AA66</f>
        <v>0</v>
      </c>
      <c r="AB26" s="51">
        <f>'Aporte de datos'!AB66</f>
        <v>0</v>
      </c>
      <c r="AC26" s="51">
        <f>'Aporte de datos'!AC66</f>
        <v>0</v>
      </c>
      <c r="AD26" s="51">
        <f>'Aporte de datos'!AD66</f>
        <v>0</v>
      </c>
      <c r="AE26" s="51">
        <f>'Aporte de datos'!AE66</f>
        <v>0</v>
      </c>
      <c r="AF26" s="51">
        <f>'Aporte de datos'!AF66</f>
        <v>0</v>
      </c>
      <c r="AG26" s="51">
        <f>'Aporte de datos'!AG66</f>
        <v>0</v>
      </c>
      <c r="AH26" s="51">
        <f>'Aporte de datos'!AH66</f>
        <v>0</v>
      </c>
      <c r="AI26" s="51">
        <f>'Aporte de datos'!AI66</f>
        <v>0</v>
      </c>
      <c r="AJ26" s="51">
        <f>'Aporte de datos'!AJ66</f>
        <v>0</v>
      </c>
    </row>
    <row r="27" spans="2:36" x14ac:dyDescent="0.2">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row>
    <row r="28" spans="2:36" x14ac:dyDescent="0.2">
      <c r="B28" s="45" t="str">
        <f>'Aporte de datos'!B70</f>
        <v>Flujo 3</v>
      </c>
      <c r="D28" s="45"/>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row>
    <row r="29" spans="2:36" x14ac:dyDescent="0.2">
      <c r="B29" s="27" t="s">
        <v>455</v>
      </c>
      <c r="D29" s="25" t="s">
        <v>24</v>
      </c>
      <c r="F29" s="51">
        <f>'Aporte de datos'!F71</f>
        <v>0</v>
      </c>
      <c r="G29" s="51">
        <f>'Aporte de datos'!G71</f>
        <v>0</v>
      </c>
      <c r="H29" s="51">
        <f>'Aporte de datos'!H71</f>
        <v>0</v>
      </c>
      <c r="I29" s="51">
        <f>'Aporte de datos'!I71</f>
        <v>0</v>
      </c>
      <c r="J29" s="51">
        <f>'Aporte de datos'!J71</f>
        <v>0</v>
      </c>
      <c r="K29" s="51">
        <f>'Aporte de datos'!K71</f>
        <v>0</v>
      </c>
      <c r="L29" s="51">
        <f>'Aporte de datos'!L71</f>
        <v>0</v>
      </c>
      <c r="M29" s="51">
        <f>'Aporte de datos'!M71</f>
        <v>0</v>
      </c>
      <c r="N29" s="51">
        <f>'Aporte de datos'!N71</f>
        <v>0</v>
      </c>
      <c r="O29" s="51">
        <f>'Aporte de datos'!O71</f>
        <v>0</v>
      </c>
      <c r="P29" s="51">
        <f>'Aporte de datos'!P71</f>
        <v>0</v>
      </c>
      <c r="Q29" s="51">
        <f>'Aporte de datos'!Q71</f>
        <v>0</v>
      </c>
      <c r="R29" s="51">
        <f>'Aporte de datos'!R71</f>
        <v>0</v>
      </c>
      <c r="S29" s="51">
        <f>'Aporte de datos'!S71</f>
        <v>0</v>
      </c>
      <c r="T29" s="51">
        <f>'Aporte de datos'!T71</f>
        <v>0</v>
      </c>
      <c r="U29" s="51">
        <f>'Aporte de datos'!U71</f>
        <v>0</v>
      </c>
      <c r="V29" s="51">
        <f>'Aporte de datos'!V71</f>
        <v>0</v>
      </c>
      <c r="W29" s="51">
        <f>'Aporte de datos'!W71</f>
        <v>0</v>
      </c>
      <c r="X29" s="51">
        <f>'Aporte de datos'!X71</f>
        <v>0</v>
      </c>
      <c r="Y29" s="51">
        <f>'Aporte de datos'!Y71</f>
        <v>0</v>
      </c>
      <c r="Z29" s="51">
        <f>'Aporte de datos'!Z71</f>
        <v>0</v>
      </c>
      <c r="AA29" s="51">
        <f>'Aporte de datos'!AA71</f>
        <v>0</v>
      </c>
      <c r="AB29" s="51">
        <f>'Aporte de datos'!AB71</f>
        <v>0</v>
      </c>
      <c r="AC29" s="51">
        <f>'Aporte de datos'!AC71</f>
        <v>0</v>
      </c>
      <c r="AD29" s="51">
        <f>'Aporte de datos'!AD71</f>
        <v>0</v>
      </c>
      <c r="AE29" s="51">
        <f>'Aporte de datos'!AE71</f>
        <v>0</v>
      </c>
      <c r="AF29" s="51">
        <f>'Aporte de datos'!AF71</f>
        <v>0</v>
      </c>
      <c r="AG29" s="51">
        <f>'Aporte de datos'!AG71</f>
        <v>0</v>
      </c>
      <c r="AH29" s="51">
        <f>'Aporte de datos'!AH71</f>
        <v>0</v>
      </c>
      <c r="AI29" s="51">
        <f>'Aporte de datos'!AI71</f>
        <v>0</v>
      </c>
      <c r="AJ29" s="51">
        <f>'Aporte de datos'!AJ71</f>
        <v>0</v>
      </c>
    </row>
    <row r="30" spans="2:36" x14ac:dyDescent="0.2">
      <c r="B30" s="27" t="s">
        <v>26</v>
      </c>
      <c r="D30" s="25" t="s">
        <v>24</v>
      </c>
      <c r="F30" s="51">
        <f>'Aporte de datos'!F72</f>
        <v>0</v>
      </c>
      <c r="G30" s="51">
        <f>'Aporte de datos'!G72</f>
        <v>0</v>
      </c>
      <c r="H30" s="51">
        <f>'Aporte de datos'!H72</f>
        <v>0</v>
      </c>
      <c r="I30" s="51">
        <f>'Aporte de datos'!I72</f>
        <v>0</v>
      </c>
      <c r="J30" s="51">
        <f>'Aporte de datos'!J72</f>
        <v>0</v>
      </c>
      <c r="K30" s="51">
        <f>'Aporte de datos'!K72</f>
        <v>0</v>
      </c>
      <c r="L30" s="51">
        <f>'Aporte de datos'!L72</f>
        <v>0</v>
      </c>
      <c r="M30" s="51">
        <f>'Aporte de datos'!M72</f>
        <v>0</v>
      </c>
      <c r="N30" s="51">
        <f>'Aporte de datos'!N72</f>
        <v>0</v>
      </c>
      <c r="O30" s="51">
        <f>'Aporte de datos'!O72</f>
        <v>0</v>
      </c>
      <c r="P30" s="51">
        <f>'Aporte de datos'!P72</f>
        <v>0</v>
      </c>
      <c r="Q30" s="51">
        <f>'Aporte de datos'!Q72</f>
        <v>0</v>
      </c>
      <c r="R30" s="51">
        <f>'Aporte de datos'!R72</f>
        <v>0</v>
      </c>
      <c r="S30" s="51">
        <f>'Aporte de datos'!S72</f>
        <v>0</v>
      </c>
      <c r="T30" s="51">
        <f>'Aporte de datos'!T72</f>
        <v>0</v>
      </c>
      <c r="U30" s="51">
        <f>'Aporte de datos'!U72</f>
        <v>0</v>
      </c>
      <c r="V30" s="51">
        <f>'Aporte de datos'!V72</f>
        <v>0</v>
      </c>
      <c r="W30" s="51">
        <f>'Aporte de datos'!W72</f>
        <v>0</v>
      </c>
      <c r="X30" s="51">
        <f>'Aporte de datos'!X72</f>
        <v>0</v>
      </c>
      <c r="Y30" s="51">
        <f>'Aporte de datos'!Y72</f>
        <v>0</v>
      </c>
      <c r="Z30" s="51">
        <f>'Aporte de datos'!Z72</f>
        <v>0</v>
      </c>
      <c r="AA30" s="51">
        <f>'Aporte de datos'!AA72</f>
        <v>0</v>
      </c>
      <c r="AB30" s="51">
        <f>'Aporte de datos'!AB72</f>
        <v>0</v>
      </c>
      <c r="AC30" s="51">
        <f>'Aporte de datos'!AC72</f>
        <v>0</v>
      </c>
      <c r="AD30" s="51">
        <f>'Aporte de datos'!AD72</f>
        <v>0</v>
      </c>
      <c r="AE30" s="51">
        <f>'Aporte de datos'!AE72</f>
        <v>0</v>
      </c>
      <c r="AF30" s="51">
        <f>'Aporte de datos'!AF72</f>
        <v>0</v>
      </c>
      <c r="AG30" s="51">
        <f>'Aporte de datos'!AG72</f>
        <v>0</v>
      </c>
      <c r="AH30" s="51">
        <f>'Aporte de datos'!AH72</f>
        <v>0</v>
      </c>
      <c r="AI30" s="51">
        <f>'Aporte de datos'!AI72</f>
        <v>0</v>
      </c>
      <c r="AJ30" s="51">
        <f>'Aporte de datos'!AJ72</f>
        <v>0</v>
      </c>
    </row>
    <row r="31" spans="2:36" x14ac:dyDescent="0.2">
      <c r="B31" s="27" t="s">
        <v>29</v>
      </c>
      <c r="D31" s="25" t="s">
        <v>24</v>
      </c>
      <c r="F31" s="51">
        <f>'Aporte de datos'!F73</f>
        <v>0</v>
      </c>
      <c r="G31" s="51">
        <f>'Aporte de datos'!G73</f>
        <v>0</v>
      </c>
      <c r="H31" s="51">
        <f>'Aporte de datos'!H73</f>
        <v>0</v>
      </c>
      <c r="I31" s="51">
        <f>'Aporte de datos'!I73</f>
        <v>0</v>
      </c>
      <c r="J31" s="51">
        <f>'Aporte de datos'!J73</f>
        <v>0</v>
      </c>
      <c r="K31" s="51">
        <f>'Aporte de datos'!K73</f>
        <v>0</v>
      </c>
      <c r="L31" s="51">
        <f>'Aporte de datos'!L73</f>
        <v>0</v>
      </c>
      <c r="M31" s="51">
        <f>'Aporte de datos'!M73</f>
        <v>0</v>
      </c>
      <c r="N31" s="51">
        <f>'Aporte de datos'!N73</f>
        <v>0</v>
      </c>
      <c r="O31" s="51">
        <f>'Aporte de datos'!O73</f>
        <v>0</v>
      </c>
      <c r="P31" s="51">
        <f>'Aporte de datos'!P73</f>
        <v>0</v>
      </c>
      <c r="Q31" s="51">
        <f>'Aporte de datos'!Q73</f>
        <v>0</v>
      </c>
      <c r="R31" s="51">
        <f>'Aporte de datos'!R73</f>
        <v>0</v>
      </c>
      <c r="S31" s="51">
        <f>'Aporte de datos'!S73</f>
        <v>0</v>
      </c>
      <c r="T31" s="51">
        <f>'Aporte de datos'!T73</f>
        <v>0</v>
      </c>
      <c r="U31" s="51">
        <f>'Aporte de datos'!U73</f>
        <v>0</v>
      </c>
      <c r="V31" s="51">
        <f>'Aporte de datos'!V73</f>
        <v>0</v>
      </c>
      <c r="W31" s="51">
        <f>'Aporte de datos'!W73</f>
        <v>0</v>
      </c>
      <c r="X31" s="51">
        <f>'Aporte de datos'!X73</f>
        <v>0</v>
      </c>
      <c r="Y31" s="51">
        <f>'Aporte de datos'!Y73</f>
        <v>0</v>
      </c>
      <c r="Z31" s="51">
        <f>'Aporte de datos'!Z73</f>
        <v>0</v>
      </c>
      <c r="AA31" s="51">
        <f>'Aporte de datos'!AA73</f>
        <v>0</v>
      </c>
      <c r="AB31" s="51">
        <f>'Aporte de datos'!AB73</f>
        <v>0</v>
      </c>
      <c r="AC31" s="51">
        <f>'Aporte de datos'!AC73</f>
        <v>0</v>
      </c>
      <c r="AD31" s="51">
        <f>'Aporte de datos'!AD73</f>
        <v>0</v>
      </c>
      <c r="AE31" s="51">
        <f>'Aporte de datos'!AE73</f>
        <v>0</v>
      </c>
      <c r="AF31" s="51">
        <f>'Aporte de datos'!AF73</f>
        <v>0</v>
      </c>
      <c r="AG31" s="51">
        <f>'Aporte de datos'!AG73</f>
        <v>0</v>
      </c>
      <c r="AH31" s="51">
        <f>'Aporte de datos'!AH73</f>
        <v>0</v>
      </c>
      <c r="AI31" s="51">
        <f>'Aporte de datos'!AI73</f>
        <v>0</v>
      </c>
      <c r="AJ31" s="51">
        <f>'Aporte de datos'!AJ73</f>
        <v>0</v>
      </c>
    </row>
    <row r="32" spans="2:36" x14ac:dyDescent="0.2">
      <c r="B32" s="27" t="s">
        <v>27</v>
      </c>
      <c r="D32" s="25" t="s">
        <v>24</v>
      </c>
      <c r="F32" s="51">
        <f>'Aporte de datos'!F74</f>
        <v>0</v>
      </c>
      <c r="G32" s="51">
        <f>'Aporte de datos'!G74</f>
        <v>0</v>
      </c>
      <c r="H32" s="51">
        <f>'Aporte de datos'!H74</f>
        <v>0</v>
      </c>
      <c r="I32" s="51">
        <f>'Aporte de datos'!I74</f>
        <v>0</v>
      </c>
      <c r="J32" s="51">
        <f>'Aporte de datos'!J74</f>
        <v>0</v>
      </c>
      <c r="K32" s="51">
        <f>'Aporte de datos'!K74</f>
        <v>0</v>
      </c>
      <c r="L32" s="51">
        <f>'Aporte de datos'!L74</f>
        <v>0</v>
      </c>
      <c r="M32" s="51">
        <f>'Aporte de datos'!M74</f>
        <v>0</v>
      </c>
      <c r="N32" s="51">
        <f>'Aporte de datos'!N74</f>
        <v>0</v>
      </c>
      <c r="O32" s="51">
        <f>'Aporte de datos'!O74</f>
        <v>0</v>
      </c>
      <c r="P32" s="51">
        <f>'Aporte de datos'!P74</f>
        <v>0</v>
      </c>
      <c r="Q32" s="51">
        <f>'Aporte de datos'!Q74</f>
        <v>0</v>
      </c>
      <c r="R32" s="51">
        <f>'Aporte de datos'!R74</f>
        <v>0</v>
      </c>
      <c r="S32" s="51">
        <f>'Aporte de datos'!S74</f>
        <v>0</v>
      </c>
      <c r="T32" s="51">
        <f>'Aporte de datos'!T74</f>
        <v>0</v>
      </c>
      <c r="U32" s="51">
        <f>'Aporte de datos'!U74</f>
        <v>0</v>
      </c>
      <c r="V32" s="51">
        <f>'Aporte de datos'!V74</f>
        <v>0</v>
      </c>
      <c r="W32" s="51">
        <f>'Aporte de datos'!W74</f>
        <v>0</v>
      </c>
      <c r="X32" s="51">
        <f>'Aporte de datos'!X74</f>
        <v>0</v>
      </c>
      <c r="Y32" s="51">
        <f>'Aporte de datos'!Y74</f>
        <v>0</v>
      </c>
      <c r="Z32" s="51">
        <f>'Aporte de datos'!Z74</f>
        <v>0</v>
      </c>
      <c r="AA32" s="51">
        <f>'Aporte de datos'!AA74</f>
        <v>0</v>
      </c>
      <c r="AB32" s="51">
        <f>'Aporte de datos'!AB74</f>
        <v>0</v>
      </c>
      <c r="AC32" s="51">
        <f>'Aporte de datos'!AC74</f>
        <v>0</v>
      </c>
      <c r="AD32" s="51">
        <f>'Aporte de datos'!AD74</f>
        <v>0</v>
      </c>
      <c r="AE32" s="51">
        <f>'Aporte de datos'!AE74</f>
        <v>0</v>
      </c>
      <c r="AF32" s="51">
        <f>'Aporte de datos'!AF74</f>
        <v>0</v>
      </c>
      <c r="AG32" s="51">
        <f>'Aporte de datos'!AG74</f>
        <v>0</v>
      </c>
      <c r="AH32" s="51">
        <f>'Aporte de datos'!AH74</f>
        <v>0</v>
      </c>
      <c r="AI32" s="51">
        <f>'Aporte de datos'!AI74</f>
        <v>0</v>
      </c>
      <c r="AJ32" s="51">
        <f>'Aporte de datos'!AJ74</f>
        <v>0</v>
      </c>
    </row>
    <row r="33" spans="2:36" x14ac:dyDescent="0.2">
      <c r="B33" s="27" t="s">
        <v>28</v>
      </c>
      <c r="D33" s="25" t="s">
        <v>24</v>
      </c>
      <c r="F33" s="51">
        <f>'Aporte de datos'!F75</f>
        <v>0</v>
      </c>
      <c r="G33" s="51">
        <f>'Aporte de datos'!G75</f>
        <v>0</v>
      </c>
      <c r="H33" s="51">
        <f>'Aporte de datos'!H75</f>
        <v>0</v>
      </c>
      <c r="I33" s="51">
        <f>'Aporte de datos'!I75</f>
        <v>0</v>
      </c>
      <c r="J33" s="51">
        <f>'Aporte de datos'!J75</f>
        <v>0</v>
      </c>
      <c r="K33" s="51">
        <f>'Aporte de datos'!K75</f>
        <v>0</v>
      </c>
      <c r="L33" s="51">
        <f>'Aporte de datos'!L75</f>
        <v>0</v>
      </c>
      <c r="M33" s="51">
        <f>'Aporte de datos'!M75</f>
        <v>0</v>
      </c>
      <c r="N33" s="51">
        <f>'Aporte de datos'!N75</f>
        <v>0</v>
      </c>
      <c r="O33" s="51">
        <f>'Aporte de datos'!O75</f>
        <v>0</v>
      </c>
      <c r="P33" s="51">
        <f>'Aporte de datos'!P75</f>
        <v>0</v>
      </c>
      <c r="Q33" s="51">
        <f>'Aporte de datos'!Q75</f>
        <v>0</v>
      </c>
      <c r="R33" s="51">
        <f>'Aporte de datos'!R75</f>
        <v>0</v>
      </c>
      <c r="S33" s="51">
        <f>'Aporte de datos'!S75</f>
        <v>0</v>
      </c>
      <c r="T33" s="51">
        <f>'Aporte de datos'!T75</f>
        <v>0</v>
      </c>
      <c r="U33" s="51">
        <f>'Aporte de datos'!U75</f>
        <v>0</v>
      </c>
      <c r="V33" s="51">
        <f>'Aporte de datos'!V75</f>
        <v>0</v>
      </c>
      <c r="W33" s="51">
        <f>'Aporte de datos'!W75</f>
        <v>0</v>
      </c>
      <c r="X33" s="51">
        <f>'Aporte de datos'!X75</f>
        <v>0</v>
      </c>
      <c r="Y33" s="51">
        <f>'Aporte de datos'!Y75</f>
        <v>0</v>
      </c>
      <c r="Z33" s="51">
        <f>'Aporte de datos'!Z75</f>
        <v>0</v>
      </c>
      <c r="AA33" s="51">
        <f>'Aporte de datos'!AA75</f>
        <v>0</v>
      </c>
      <c r="AB33" s="51">
        <f>'Aporte de datos'!AB75</f>
        <v>0</v>
      </c>
      <c r="AC33" s="51">
        <f>'Aporte de datos'!AC75</f>
        <v>0</v>
      </c>
      <c r="AD33" s="51">
        <f>'Aporte de datos'!AD75</f>
        <v>0</v>
      </c>
      <c r="AE33" s="51">
        <f>'Aporte de datos'!AE75</f>
        <v>0</v>
      </c>
      <c r="AF33" s="51">
        <f>'Aporte de datos'!AF75</f>
        <v>0</v>
      </c>
      <c r="AG33" s="51">
        <f>'Aporte de datos'!AG75</f>
        <v>0</v>
      </c>
      <c r="AH33" s="51">
        <f>'Aporte de datos'!AH75</f>
        <v>0</v>
      </c>
      <c r="AI33" s="51">
        <f>'Aporte de datos'!AI75</f>
        <v>0</v>
      </c>
      <c r="AJ33" s="51">
        <f>'Aporte de datos'!AJ75</f>
        <v>0</v>
      </c>
    </row>
    <row r="34" spans="2:36" x14ac:dyDescent="0.2">
      <c r="B34" s="27" t="s">
        <v>30</v>
      </c>
      <c r="D34" s="25" t="s">
        <v>24</v>
      </c>
      <c r="F34" s="51">
        <f>'Aporte de datos'!F76</f>
        <v>0</v>
      </c>
      <c r="G34" s="51">
        <f>'Aporte de datos'!G76</f>
        <v>0</v>
      </c>
      <c r="H34" s="51">
        <f>'Aporte de datos'!H76</f>
        <v>0</v>
      </c>
      <c r="I34" s="51">
        <f>'Aporte de datos'!I76</f>
        <v>0</v>
      </c>
      <c r="J34" s="51">
        <f>'Aporte de datos'!J76</f>
        <v>0</v>
      </c>
      <c r="K34" s="51">
        <f>'Aporte de datos'!K76</f>
        <v>0</v>
      </c>
      <c r="L34" s="51">
        <f>'Aporte de datos'!L76</f>
        <v>0</v>
      </c>
      <c r="M34" s="51">
        <f>'Aporte de datos'!M76</f>
        <v>0</v>
      </c>
      <c r="N34" s="51">
        <f>'Aporte de datos'!N76</f>
        <v>0</v>
      </c>
      <c r="O34" s="51">
        <f>'Aporte de datos'!O76</f>
        <v>0</v>
      </c>
      <c r="P34" s="51">
        <f>'Aporte de datos'!P76</f>
        <v>0</v>
      </c>
      <c r="Q34" s="51">
        <f>'Aporte de datos'!Q76</f>
        <v>0</v>
      </c>
      <c r="R34" s="51">
        <f>'Aporte de datos'!R76</f>
        <v>0</v>
      </c>
      <c r="S34" s="51">
        <f>'Aporte de datos'!S76</f>
        <v>0</v>
      </c>
      <c r="T34" s="51">
        <f>'Aporte de datos'!T76</f>
        <v>0</v>
      </c>
      <c r="U34" s="51">
        <f>'Aporte de datos'!U76</f>
        <v>0</v>
      </c>
      <c r="V34" s="51">
        <f>'Aporte de datos'!V76</f>
        <v>0</v>
      </c>
      <c r="W34" s="51">
        <f>'Aporte de datos'!W76</f>
        <v>0</v>
      </c>
      <c r="X34" s="51">
        <f>'Aporte de datos'!X76</f>
        <v>0</v>
      </c>
      <c r="Y34" s="51">
        <f>'Aporte de datos'!Y76</f>
        <v>0</v>
      </c>
      <c r="Z34" s="51">
        <f>'Aporte de datos'!Z76</f>
        <v>0</v>
      </c>
      <c r="AA34" s="51">
        <f>'Aporte de datos'!AA76</f>
        <v>0</v>
      </c>
      <c r="AB34" s="51">
        <f>'Aporte de datos'!AB76</f>
        <v>0</v>
      </c>
      <c r="AC34" s="51">
        <f>'Aporte de datos'!AC76</f>
        <v>0</v>
      </c>
      <c r="AD34" s="51">
        <f>'Aporte de datos'!AD76</f>
        <v>0</v>
      </c>
      <c r="AE34" s="51">
        <f>'Aporte de datos'!AE76</f>
        <v>0</v>
      </c>
      <c r="AF34" s="51">
        <f>'Aporte de datos'!AF76</f>
        <v>0</v>
      </c>
      <c r="AG34" s="51">
        <f>'Aporte de datos'!AG76</f>
        <v>0</v>
      </c>
      <c r="AH34" s="51">
        <f>'Aporte de datos'!AH76</f>
        <v>0</v>
      </c>
      <c r="AI34" s="51">
        <f>'Aporte de datos'!AI76</f>
        <v>0</v>
      </c>
      <c r="AJ34" s="51">
        <f>'Aporte de datos'!AJ76</f>
        <v>0</v>
      </c>
    </row>
    <row r="35" spans="2:36" x14ac:dyDescent="0.2">
      <c r="B35" s="27" t="s">
        <v>31</v>
      </c>
      <c r="D35" s="25" t="s">
        <v>24</v>
      </c>
      <c r="F35" s="51">
        <f>'Aporte de datos'!F77</f>
        <v>0</v>
      </c>
      <c r="G35" s="51">
        <f>'Aporte de datos'!G77</f>
        <v>0</v>
      </c>
      <c r="H35" s="51">
        <f>'Aporte de datos'!H77</f>
        <v>0</v>
      </c>
      <c r="I35" s="51">
        <f>'Aporte de datos'!I77</f>
        <v>0</v>
      </c>
      <c r="J35" s="51">
        <f>'Aporte de datos'!J77</f>
        <v>0</v>
      </c>
      <c r="K35" s="51">
        <f>'Aporte de datos'!K77</f>
        <v>0</v>
      </c>
      <c r="L35" s="51">
        <f>'Aporte de datos'!L77</f>
        <v>0</v>
      </c>
      <c r="M35" s="51">
        <f>'Aporte de datos'!M77</f>
        <v>0</v>
      </c>
      <c r="N35" s="51">
        <f>'Aporte de datos'!N77</f>
        <v>0</v>
      </c>
      <c r="O35" s="51">
        <f>'Aporte de datos'!O77</f>
        <v>0</v>
      </c>
      <c r="P35" s="51">
        <f>'Aporte de datos'!P77</f>
        <v>0</v>
      </c>
      <c r="Q35" s="51">
        <f>'Aporte de datos'!Q77</f>
        <v>0</v>
      </c>
      <c r="R35" s="51">
        <f>'Aporte de datos'!R77</f>
        <v>0</v>
      </c>
      <c r="S35" s="51">
        <f>'Aporte de datos'!S77</f>
        <v>0</v>
      </c>
      <c r="T35" s="51">
        <f>'Aporte de datos'!T77</f>
        <v>0</v>
      </c>
      <c r="U35" s="51">
        <f>'Aporte de datos'!U77</f>
        <v>0</v>
      </c>
      <c r="V35" s="51">
        <f>'Aporte de datos'!V77</f>
        <v>0</v>
      </c>
      <c r="W35" s="51">
        <f>'Aporte de datos'!W77</f>
        <v>0</v>
      </c>
      <c r="X35" s="51">
        <f>'Aporte de datos'!X77</f>
        <v>0</v>
      </c>
      <c r="Y35" s="51">
        <f>'Aporte de datos'!Y77</f>
        <v>0</v>
      </c>
      <c r="Z35" s="51">
        <f>'Aporte de datos'!Z77</f>
        <v>0</v>
      </c>
      <c r="AA35" s="51">
        <f>'Aporte de datos'!AA77</f>
        <v>0</v>
      </c>
      <c r="AB35" s="51">
        <f>'Aporte de datos'!AB77</f>
        <v>0</v>
      </c>
      <c r="AC35" s="51">
        <f>'Aporte de datos'!AC77</f>
        <v>0</v>
      </c>
      <c r="AD35" s="51">
        <f>'Aporte de datos'!AD77</f>
        <v>0</v>
      </c>
      <c r="AE35" s="51">
        <f>'Aporte de datos'!AE77</f>
        <v>0</v>
      </c>
      <c r="AF35" s="51">
        <f>'Aporte de datos'!AF77</f>
        <v>0</v>
      </c>
      <c r="AG35" s="51">
        <f>'Aporte de datos'!AG77</f>
        <v>0</v>
      </c>
      <c r="AH35" s="51">
        <f>'Aporte de datos'!AH77</f>
        <v>0</v>
      </c>
      <c r="AI35" s="51">
        <f>'Aporte de datos'!AI77</f>
        <v>0</v>
      </c>
      <c r="AJ35" s="51">
        <f>'Aporte de datos'!AJ77</f>
        <v>0</v>
      </c>
    </row>
    <row r="36" spans="2:36" x14ac:dyDescent="0.2">
      <c r="B36" s="27" t="s">
        <v>32</v>
      </c>
      <c r="D36" s="25" t="s">
        <v>24</v>
      </c>
      <c r="F36" s="51">
        <f>'Aporte de datos'!F78</f>
        <v>0</v>
      </c>
      <c r="G36" s="51">
        <f>'Aporte de datos'!G78</f>
        <v>0</v>
      </c>
      <c r="H36" s="51">
        <f>'Aporte de datos'!H78</f>
        <v>0</v>
      </c>
      <c r="I36" s="51">
        <f>'Aporte de datos'!I78</f>
        <v>0</v>
      </c>
      <c r="J36" s="51">
        <f>'Aporte de datos'!J78</f>
        <v>0</v>
      </c>
      <c r="K36" s="51">
        <f>'Aporte de datos'!K78</f>
        <v>0</v>
      </c>
      <c r="L36" s="51">
        <f>'Aporte de datos'!L78</f>
        <v>0</v>
      </c>
      <c r="M36" s="51">
        <f>'Aporte de datos'!M78</f>
        <v>0</v>
      </c>
      <c r="N36" s="51">
        <f>'Aporte de datos'!N78</f>
        <v>0</v>
      </c>
      <c r="O36" s="51">
        <f>'Aporte de datos'!O78</f>
        <v>0</v>
      </c>
      <c r="P36" s="51">
        <f>'Aporte de datos'!P78</f>
        <v>0</v>
      </c>
      <c r="Q36" s="51">
        <f>'Aporte de datos'!Q78</f>
        <v>0</v>
      </c>
      <c r="R36" s="51">
        <f>'Aporte de datos'!R78</f>
        <v>0</v>
      </c>
      <c r="S36" s="51">
        <f>'Aporte de datos'!S78</f>
        <v>0</v>
      </c>
      <c r="T36" s="51">
        <f>'Aporte de datos'!T78</f>
        <v>0</v>
      </c>
      <c r="U36" s="51">
        <f>'Aporte de datos'!U78</f>
        <v>0</v>
      </c>
      <c r="V36" s="51">
        <f>'Aporte de datos'!V78</f>
        <v>0</v>
      </c>
      <c r="W36" s="51">
        <f>'Aporte de datos'!W78</f>
        <v>0</v>
      </c>
      <c r="X36" s="51">
        <f>'Aporte de datos'!X78</f>
        <v>0</v>
      </c>
      <c r="Y36" s="51">
        <f>'Aporte de datos'!Y78</f>
        <v>0</v>
      </c>
      <c r="Z36" s="51">
        <f>'Aporte de datos'!Z78</f>
        <v>0</v>
      </c>
      <c r="AA36" s="51">
        <f>'Aporte de datos'!AA78</f>
        <v>0</v>
      </c>
      <c r="AB36" s="51">
        <f>'Aporte de datos'!AB78</f>
        <v>0</v>
      </c>
      <c r="AC36" s="51">
        <f>'Aporte de datos'!AC78</f>
        <v>0</v>
      </c>
      <c r="AD36" s="51">
        <f>'Aporte de datos'!AD78</f>
        <v>0</v>
      </c>
      <c r="AE36" s="51">
        <f>'Aporte de datos'!AE78</f>
        <v>0</v>
      </c>
      <c r="AF36" s="51">
        <f>'Aporte de datos'!AF78</f>
        <v>0</v>
      </c>
      <c r="AG36" s="51">
        <f>'Aporte de datos'!AG78</f>
        <v>0</v>
      </c>
      <c r="AH36" s="51">
        <f>'Aporte de datos'!AH78</f>
        <v>0</v>
      </c>
      <c r="AI36" s="51">
        <f>'Aporte de datos'!AI78</f>
        <v>0</v>
      </c>
      <c r="AJ36" s="51">
        <f>'Aporte de datos'!AJ78</f>
        <v>0</v>
      </c>
    </row>
    <row r="37" spans="2:36" x14ac:dyDescent="0.2">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row>
    <row r="38" spans="2:36" x14ac:dyDescent="0.2">
      <c r="B38" s="45" t="str">
        <f>'Aporte de datos'!B82</f>
        <v>Flujo 4</v>
      </c>
      <c r="D38" s="45"/>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row>
    <row r="39" spans="2:36" x14ac:dyDescent="0.2">
      <c r="B39" s="27" t="s">
        <v>455</v>
      </c>
      <c r="D39" s="25" t="s">
        <v>24</v>
      </c>
      <c r="F39" s="51">
        <f>'Aporte de datos'!F83</f>
        <v>0</v>
      </c>
      <c r="G39" s="51">
        <f>'Aporte de datos'!G83</f>
        <v>0</v>
      </c>
      <c r="H39" s="51">
        <f>'Aporte de datos'!H83</f>
        <v>0</v>
      </c>
      <c r="I39" s="51">
        <f>'Aporte de datos'!I83</f>
        <v>0</v>
      </c>
      <c r="J39" s="51">
        <f>'Aporte de datos'!J83</f>
        <v>0</v>
      </c>
      <c r="K39" s="51">
        <f>'Aporte de datos'!K83</f>
        <v>0</v>
      </c>
      <c r="L39" s="51">
        <f>'Aporte de datos'!L83</f>
        <v>0</v>
      </c>
      <c r="M39" s="51">
        <f>'Aporte de datos'!M83</f>
        <v>0</v>
      </c>
      <c r="N39" s="51">
        <f>'Aporte de datos'!N83</f>
        <v>0</v>
      </c>
      <c r="O39" s="51">
        <f>'Aporte de datos'!O83</f>
        <v>0</v>
      </c>
      <c r="P39" s="51">
        <f>'Aporte de datos'!P83</f>
        <v>0</v>
      </c>
      <c r="Q39" s="51">
        <f>'Aporte de datos'!Q83</f>
        <v>0</v>
      </c>
      <c r="R39" s="51">
        <f>'Aporte de datos'!R83</f>
        <v>0</v>
      </c>
      <c r="S39" s="51">
        <f>'Aporte de datos'!S83</f>
        <v>0</v>
      </c>
      <c r="T39" s="51">
        <f>'Aporte de datos'!T83</f>
        <v>0</v>
      </c>
      <c r="U39" s="51">
        <f>'Aporte de datos'!U83</f>
        <v>0</v>
      </c>
      <c r="V39" s="51">
        <f>'Aporte de datos'!V83</f>
        <v>0</v>
      </c>
      <c r="W39" s="51">
        <f>'Aporte de datos'!W83</f>
        <v>0</v>
      </c>
      <c r="X39" s="51">
        <f>'Aporte de datos'!X83</f>
        <v>0</v>
      </c>
      <c r="Y39" s="51">
        <f>'Aporte de datos'!Y83</f>
        <v>0</v>
      </c>
      <c r="Z39" s="51">
        <f>'Aporte de datos'!Z83</f>
        <v>0</v>
      </c>
      <c r="AA39" s="51">
        <f>'Aporte de datos'!AA83</f>
        <v>0</v>
      </c>
      <c r="AB39" s="51">
        <f>'Aporte de datos'!AB83</f>
        <v>0</v>
      </c>
      <c r="AC39" s="51">
        <f>'Aporte de datos'!AC83</f>
        <v>0</v>
      </c>
      <c r="AD39" s="51">
        <f>'Aporte de datos'!AD83</f>
        <v>0</v>
      </c>
      <c r="AE39" s="51">
        <f>'Aporte de datos'!AE83</f>
        <v>0</v>
      </c>
      <c r="AF39" s="51">
        <f>'Aporte de datos'!AF83</f>
        <v>0</v>
      </c>
      <c r="AG39" s="51">
        <f>'Aporte de datos'!AG83</f>
        <v>0</v>
      </c>
      <c r="AH39" s="51">
        <f>'Aporte de datos'!AH83</f>
        <v>0</v>
      </c>
      <c r="AI39" s="51">
        <f>'Aporte de datos'!AI83</f>
        <v>0</v>
      </c>
      <c r="AJ39" s="51">
        <f>'Aporte de datos'!AJ83</f>
        <v>0</v>
      </c>
    </row>
    <row r="40" spans="2:36" x14ac:dyDescent="0.2">
      <c r="B40" s="27" t="s">
        <v>26</v>
      </c>
      <c r="D40" s="25" t="s">
        <v>24</v>
      </c>
      <c r="F40" s="51">
        <f>'Aporte de datos'!F84</f>
        <v>0</v>
      </c>
      <c r="G40" s="51">
        <f>'Aporte de datos'!G84</f>
        <v>0</v>
      </c>
      <c r="H40" s="51">
        <f>'Aporte de datos'!H84</f>
        <v>0</v>
      </c>
      <c r="I40" s="51">
        <f>'Aporte de datos'!I84</f>
        <v>0</v>
      </c>
      <c r="J40" s="51">
        <f>'Aporte de datos'!J84</f>
        <v>0</v>
      </c>
      <c r="K40" s="51">
        <f>'Aporte de datos'!K84</f>
        <v>0</v>
      </c>
      <c r="L40" s="51">
        <f>'Aporte de datos'!L84</f>
        <v>0</v>
      </c>
      <c r="M40" s="51">
        <f>'Aporte de datos'!M84</f>
        <v>0</v>
      </c>
      <c r="N40" s="51">
        <f>'Aporte de datos'!N84</f>
        <v>0</v>
      </c>
      <c r="O40" s="51">
        <f>'Aporte de datos'!O84</f>
        <v>0</v>
      </c>
      <c r="P40" s="51">
        <f>'Aporte de datos'!P84</f>
        <v>0</v>
      </c>
      <c r="Q40" s="51">
        <f>'Aporte de datos'!Q84</f>
        <v>0</v>
      </c>
      <c r="R40" s="51">
        <f>'Aporte de datos'!R84</f>
        <v>0</v>
      </c>
      <c r="S40" s="51">
        <f>'Aporte de datos'!S84</f>
        <v>0</v>
      </c>
      <c r="T40" s="51">
        <f>'Aporte de datos'!T84</f>
        <v>0</v>
      </c>
      <c r="U40" s="51">
        <f>'Aporte de datos'!U84</f>
        <v>0</v>
      </c>
      <c r="V40" s="51">
        <f>'Aporte de datos'!V84</f>
        <v>0</v>
      </c>
      <c r="W40" s="51">
        <f>'Aporte de datos'!W84</f>
        <v>0</v>
      </c>
      <c r="X40" s="51">
        <f>'Aporte de datos'!X84</f>
        <v>0</v>
      </c>
      <c r="Y40" s="51">
        <f>'Aporte de datos'!Y84</f>
        <v>0</v>
      </c>
      <c r="Z40" s="51">
        <f>'Aporte de datos'!Z84</f>
        <v>0</v>
      </c>
      <c r="AA40" s="51">
        <f>'Aporte de datos'!AA84</f>
        <v>0</v>
      </c>
      <c r="AB40" s="51">
        <f>'Aporte de datos'!AB84</f>
        <v>0</v>
      </c>
      <c r="AC40" s="51">
        <f>'Aporte de datos'!AC84</f>
        <v>0</v>
      </c>
      <c r="AD40" s="51">
        <f>'Aporte de datos'!AD84</f>
        <v>0</v>
      </c>
      <c r="AE40" s="51">
        <f>'Aporte de datos'!AE84</f>
        <v>0</v>
      </c>
      <c r="AF40" s="51">
        <f>'Aporte de datos'!AF84</f>
        <v>0</v>
      </c>
      <c r="AG40" s="51">
        <f>'Aporte de datos'!AG84</f>
        <v>0</v>
      </c>
      <c r="AH40" s="51">
        <f>'Aporte de datos'!AH84</f>
        <v>0</v>
      </c>
      <c r="AI40" s="51">
        <f>'Aporte de datos'!AI84</f>
        <v>0</v>
      </c>
      <c r="AJ40" s="51">
        <f>'Aporte de datos'!AJ84</f>
        <v>0</v>
      </c>
    </row>
    <row r="41" spans="2:36" x14ac:dyDescent="0.2">
      <c r="B41" s="27" t="s">
        <v>29</v>
      </c>
      <c r="D41" s="25" t="s">
        <v>24</v>
      </c>
      <c r="F41" s="51">
        <f>'Aporte de datos'!F85</f>
        <v>0</v>
      </c>
      <c r="G41" s="51">
        <f>'Aporte de datos'!G85</f>
        <v>0</v>
      </c>
      <c r="H41" s="51">
        <f>'Aporte de datos'!H85</f>
        <v>0</v>
      </c>
      <c r="I41" s="51">
        <f>'Aporte de datos'!I85</f>
        <v>0</v>
      </c>
      <c r="J41" s="51">
        <f>'Aporte de datos'!J85</f>
        <v>0</v>
      </c>
      <c r="K41" s="51">
        <f>'Aporte de datos'!K85</f>
        <v>0</v>
      </c>
      <c r="L41" s="51">
        <f>'Aporte de datos'!L85</f>
        <v>0</v>
      </c>
      <c r="M41" s="51">
        <f>'Aporte de datos'!M85</f>
        <v>0</v>
      </c>
      <c r="N41" s="51">
        <f>'Aporte de datos'!N85</f>
        <v>0</v>
      </c>
      <c r="O41" s="51">
        <f>'Aporte de datos'!O85</f>
        <v>0</v>
      </c>
      <c r="P41" s="51">
        <f>'Aporte de datos'!P85</f>
        <v>0</v>
      </c>
      <c r="Q41" s="51">
        <f>'Aporte de datos'!Q85</f>
        <v>0</v>
      </c>
      <c r="R41" s="51">
        <f>'Aporte de datos'!R85</f>
        <v>0</v>
      </c>
      <c r="S41" s="51">
        <f>'Aporte de datos'!S85</f>
        <v>0</v>
      </c>
      <c r="T41" s="51">
        <f>'Aporte de datos'!T85</f>
        <v>0</v>
      </c>
      <c r="U41" s="51">
        <f>'Aporte de datos'!U85</f>
        <v>0</v>
      </c>
      <c r="V41" s="51">
        <f>'Aporte de datos'!V85</f>
        <v>0</v>
      </c>
      <c r="W41" s="51">
        <f>'Aporte de datos'!W85</f>
        <v>0</v>
      </c>
      <c r="X41" s="51">
        <f>'Aporte de datos'!X85</f>
        <v>0</v>
      </c>
      <c r="Y41" s="51">
        <f>'Aporte de datos'!Y85</f>
        <v>0</v>
      </c>
      <c r="Z41" s="51">
        <f>'Aporte de datos'!Z85</f>
        <v>0</v>
      </c>
      <c r="AA41" s="51">
        <f>'Aporte de datos'!AA85</f>
        <v>0</v>
      </c>
      <c r="AB41" s="51">
        <f>'Aporte de datos'!AB85</f>
        <v>0</v>
      </c>
      <c r="AC41" s="51">
        <f>'Aporte de datos'!AC85</f>
        <v>0</v>
      </c>
      <c r="AD41" s="51">
        <f>'Aporte de datos'!AD85</f>
        <v>0</v>
      </c>
      <c r="AE41" s="51">
        <f>'Aporte de datos'!AE85</f>
        <v>0</v>
      </c>
      <c r="AF41" s="51">
        <f>'Aporte de datos'!AF85</f>
        <v>0</v>
      </c>
      <c r="AG41" s="51">
        <f>'Aporte de datos'!AG85</f>
        <v>0</v>
      </c>
      <c r="AH41" s="51">
        <f>'Aporte de datos'!AH85</f>
        <v>0</v>
      </c>
      <c r="AI41" s="51">
        <f>'Aporte de datos'!AI85</f>
        <v>0</v>
      </c>
      <c r="AJ41" s="51">
        <f>'Aporte de datos'!AJ85</f>
        <v>0</v>
      </c>
    </row>
    <row r="42" spans="2:36" x14ac:dyDescent="0.2">
      <c r="B42" s="27" t="s">
        <v>27</v>
      </c>
      <c r="D42" s="25" t="s">
        <v>24</v>
      </c>
      <c r="F42" s="51">
        <f>'Aporte de datos'!F86</f>
        <v>0</v>
      </c>
      <c r="G42" s="51">
        <f>'Aporte de datos'!G86</f>
        <v>0</v>
      </c>
      <c r="H42" s="51">
        <f>'Aporte de datos'!H86</f>
        <v>0</v>
      </c>
      <c r="I42" s="51">
        <f>'Aporte de datos'!I86</f>
        <v>0</v>
      </c>
      <c r="J42" s="51">
        <f>'Aporte de datos'!J86</f>
        <v>0</v>
      </c>
      <c r="K42" s="51">
        <f>'Aporte de datos'!K86</f>
        <v>0</v>
      </c>
      <c r="L42" s="51">
        <f>'Aporte de datos'!L86</f>
        <v>0</v>
      </c>
      <c r="M42" s="51">
        <f>'Aporte de datos'!M86</f>
        <v>0</v>
      </c>
      <c r="N42" s="51">
        <f>'Aporte de datos'!N86</f>
        <v>0</v>
      </c>
      <c r="O42" s="51">
        <f>'Aporte de datos'!O86</f>
        <v>0</v>
      </c>
      <c r="P42" s="51">
        <f>'Aporte de datos'!P86</f>
        <v>0</v>
      </c>
      <c r="Q42" s="51">
        <f>'Aporte de datos'!Q86</f>
        <v>0</v>
      </c>
      <c r="R42" s="51">
        <f>'Aporte de datos'!R86</f>
        <v>0</v>
      </c>
      <c r="S42" s="51">
        <f>'Aporte de datos'!S86</f>
        <v>0</v>
      </c>
      <c r="T42" s="51">
        <f>'Aporte de datos'!T86</f>
        <v>0</v>
      </c>
      <c r="U42" s="51">
        <f>'Aporte de datos'!U86</f>
        <v>0</v>
      </c>
      <c r="V42" s="51">
        <f>'Aporte de datos'!V86</f>
        <v>0</v>
      </c>
      <c r="W42" s="51">
        <f>'Aporte de datos'!W86</f>
        <v>0</v>
      </c>
      <c r="X42" s="51">
        <f>'Aporte de datos'!X86</f>
        <v>0</v>
      </c>
      <c r="Y42" s="51">
        <f>'Aporte de datos'!Y86</f>
        <v>0</v>
      </c>
      <c r="Z42" s="51">
        <f>'Aporte de datos'!Z86</f>
        <v>0</v>
      </c>
      <c r="AA42" s="51">
        <f>'Aporte de datos'!AA86</f>
        <v>0</v>
      </c>
      <c r="AB42" s="51">
        <f>'Aporte de datos'!AB86</f>
        <v>0</v>
      </c>
      <c r="AC42" s="51">
        <f>'Aporte de datos'!AC86</f>
        <v>0</v>
      </c>
      <c r="AD42" s="51">
        <f>'Aporte de datos'!AD86</f>
        <v>0</v>
      </c>
      <c r="AE42" s="51">
        <f>'Aporte de datos'!AE86</f>
        <v>0</v>
      </c>
      <c r="AF42" s="51">
        <f>'Aporte de datos'!AF86</f>
        <v>0</v>
      </c>
      <c r="AG42" s="51">
        <f>'Aporte de datos'!AG86</f>
        <v>0</v>
      </c>
      <c r="AH42" s="51">
        <f>'Aporte de datos'!AH86</f>
        <v>0</v>
      </c>
      <c r="AI42" s="51">
        <f>'Aporte de datos'!AI86</f>
        <v>0</v>
      </c>
      <c r="AJ42" s="51">
        <f>'Aporte de datos'!AJ86</f>
        <v>0</v>
      </c>
    </row>
    <row r="43" spans="2:36" x14ac:dyDescent="0.2">
      <c r="B43" s="27" t="s">
        <v>28</v>
      </c>
      <c r="D43" s="25" t="s">
        <v>24</v>
      </c>
      <c r="F43" s="51">
        <f>'Aporte de datos'!F87</f>
        <v>0</v>
      </c>
      <c r="G43" s="51">
        <f>'Aporte de datos'!G87</f>
        <v>0</v>
      </c>
      <c r="H43" s="51">
        <f>'Aporte de datos'!H87</f>
        <v>0</v>
      </c>
      <c r="I43" s="51">
        <f>'Aporte de datos'!I87</f>
        <v>0</v>
      </c>
      <c r="J43" s="51">
        <f>'Aporte de datos'!J87</f>
        <v>0</v>
      </c>
      <c r="K43" s="51">
        <f>'Aporte de datos'!K87</f>
        <v>0</v>
      </c>
      <c r="L43" s="51">
        <f>'Aporte de datos'!L87</f>
        <v>0</v>
      </c>
      <c r="M43" s="51">
        <f>'Aporte de datos'!M87</f>
        <v>0</v>
      </c>
      <c r="N43" s="51">
        <f>'Aporte de datos'!N87</f>
        <v>0</v>
      </c>
      <c r="O43" s="51">
        <f>'Aporte de datos'!O87</f>
        <v>0</v>
      </c>
      <c r="P43" s="51">
        <f>'Aporte de datos'!P87</f>
        <v>0</v>
      </c>
      <c r="Q43" s="51">
        <f>'Aporte de datos'!Q87</f>
        <v>0</v>
      </c>
      <c r="R43" s="51">
        <f>'Aporte de datos'!R87</f>
        <v>0</v>
      </c>
      <c r="S43" s="51">
        <f>'Aporte de datos'!S87</f>
        <v>0</v>
      </c>
      <c r="T43" s="51">
        <f>'Aporte de datos'!T87</f>
        <v>0</v>
      </c>
      <c r="U43" s="51">
        <f>'Aporte de datos'!U87</f>
        <v>0</v>
      </c>
      <c r="V43" s="51">
        <f>'Aporte de datos'!V87</f>
        <v>0</v>
      </c>
      <c r="W43" s="51">
        <f>'Aporte de datos'!W87</f>
        <v>0</v>
      </c>
      <c r="X43" s="51">
        <f>'Aporte de datos'!X87</f>
        <v>0</v>
      </c>
      <c r="Y43" s="51">
        <f>'Aporte de datos'!Y87</f>
        <v>0</v>
      </c>
      <c r="Z43" s="51">
        <f>'Aporte de datos'!Z87</f>
        <v>0</v>
      </c>
      <c r="AA43" s="51">
        <f>'Aporte de datos'!AA87</f>
        <v>0</v>
      </c>
      <c r="AB43" s="51">
        <f>'Aporte de datos'!AB87</f>
        <v>0</v>
      </c>
      <c r="AC43" s="51">
        <f>'Aporte de datos'!AC87</f>
        <v>0</v>
      </c>
      <c r="AD43" s="51">
        <f>'Aporte de datos'!AD87</f>
        <v>0</v>
      </c>
      <c r="AE43" s="51">
        <f>'Aporte de datos'!AE87</f>
        <v>0</v>
      </c>
      <c r="AF43" s="51">
        <f>'Aporte de datos'!AF87</f>
        <v>0</v>
      </c>
      <c r="AG43" s="51">
        <f>'Aporte de datos'!AG87</f>
        <v>0</v>
      </c>
      <c r="AH43" s="51">
        <f>'Aporte de datos'!AH87</f>
        <v>0</v>
      </c>
      <c r="AI43" s="51">
        <f>'Aporte de datos'!AI87</f>
        <v>0</v>
      </c>
      <c r="AJ43" s="51">
        <f>'Aporte de datos'!AJ87</f>
        <v>0</v>
      </c>
    </row>
    <row r="44" spans="2:36" x14ac:dyDescent="0.2">
      <c r="B44" s="27" t="s">
        <v>30</v>
      </c>
      <c r="D44" s="25" t="s">
        <v>24</v>
      </c>
      <c r="F44" s="51">
        <f>'Aporte de datos'!F88</f>
        <v>0</v>
      </c>
      <c r="G44" s="51">
        <f>'Aporte de datos'!G88</f>
        <v>0</v>
      </c>
      <c r="H44" s="51">
        <f>'Aporte de datos'!H88</f>
        <v>0</v>
      </c>
      <c r="I44" s="51">
        <f>'Aporte de datos'!I88</f>
        <v>0</v>
      </c>
      <c r="J44" s="51">
        <f>'Aporte de datos'!J88</f>
        <v>0</v>
      </c>
      <c r="K44" s="51">
        <f>'Aporte de datos'!K88</f>
        <v>0</v>
      </c>
      <c r="L44" s="51">
        <f>'Aporte de datos'!L88</f>
        <v>0</v>
      </c>
      <c r="M44" s="51">
        <f>'Aporte de datos'!M88</f>
        <v>0</v>
      </c>
      <c r="N44" s="51">
        <f>'Aporte de datos'!N88</f>
        <v>0</v>
      </c>
      <c r="O44" s="51">
        <f>'Aporte de datos'!O88</f>
        <v>0</v>
      </c>
      <c r="P44" s="51">
        <f>'Aporte de datos'!P88</f>
        <v>0</v>
      </c>
      <c r="Q44" s="51">
        <f>'Aporte de datos'!Q88</f>
        <v>0</v>
      </c>
      <c r="R44" s="51">
        <f>'Aporte de datos'!R88</f>
        <v>0</v>
      </c>
      <c r="S44" s="51">
        <f>'Aporte de datos'!S88</f>
        <v>0</v>
      </c>
      <c r="T44" s="51">
        <f>'Aporte de datos'!T88</f>
        <v>0</v>
      </c>
      <c r="U44" s="51">
        <f>'Aporte de datos'!U88</f>
        <v>0</v>
      </c>
      <c r="V44" s="51">
        <f>'Aporte de datos'!V88</f>
        <v>0</v>
      </c>
      <c r="W44" s="51">
        <f>'Aporte de datos'!W88</f>
        <v>0</v>
      </c>
      <c r="X44" s="51">
        <f>'Aporte de datos'!X88</f>
        <v>0</v>
      </c>
      <c r="Y44" s="51">
        <f>'Aporte de datos'!Y88</f>
        <v>0</v>
      </c>
      <c r="Z44" s="51">
        <f>'Aporte de datos'!Z88</f>
        <v>0</v>
      </c>
      <c r="AA44" s="51">
        <f>'Aporte de datos'!AA88</f>
        <v>0</v>
      </c>
      <c r="AB44" s="51">
        <f>'Aporte de datos'!AB88</f>
        <v>0</v>
      </c>
      <c r="AC44" s="51">
        <f>'Aporte de datos'!AC88</f>
        <v>0</v>
      </c>
      <c r="AD44" s="51">
        <f>'Aporte de datos'!AD88</f>
        <v>0</v>
      </c>
      <c r="AE44" s="51">
        <f>'Aporte de datos'!AE88</f>
        <v>0</v>
      </c>
      <c r="AF44" s="51">
        <f>'Aporte de datos'!AF88</f>
        <v>0</v>
      </c>
      <c r="AG44" s="51">
        <f>'Aporte de datos'!AG88</f>
        <v>0</v>
      </c>
      <c r="AH44" s="51">
        <f>'Aporte de datos'!AH88</f>
        <v>0</v>
      </c>
      <c r="AI44" s="51">
        <f>'Aporte de datos'!AI88</f>
        <v>0</v>
      </c>
      <c r="AJ44" s="51">
        <f>'Aporte de datos'!AJ88</f>
        <v>0</v>
      </c>
    </row>
    <row r="45" spans="2:36" x14ac:dyDescent="0.2">
      <c r="B45" s="27" t="s">
        <v>31</v>
      </c>
      <c r="D45" s="25" t="s">
        <v>24</v>
      </c>
      <c r="F45" s="51">
        <f>'Aporte de datos'!F89</f>
        <v>0</v>
      </c>
      <c r="G45" s="51">
        <f>'Aporte de datos'!G89</f>
        <v>0</v>
      </c>
      <c r="H45" s="51">
        <f>'Aporte de datos'!H89</f>
        <v>0</v>
      </c>
      <c r="I45" s="51">
        <f>'Aporte de datos'!I89</f>
        <v>0</v>
      </c>
      <c r="J45" s="51">
        <f>'Aporte de datos'!J89</f>
        <v>0</v>
      </c>
      <c r="K45" s="51">
        <f>'Aporte de datos'!K89</f>
        <v>0</v>
      </c>
      <c r="L45" s="51">
        <f>'Aporte de datos'!L89</f>
        <v>0</v>
      </c>
      <c r="M45" s="51">
        <f>'Aporte de datos'!M89</f>
        <v>0</v>
      </c>
      <c r="N45" s="51">
        <f>'Aporte de datos'!N89</f>
        <v>0</v>
      </c>
      <c r="O45" s="51">
        <f>'Aporte de datos'!O89</f>
        <v>0</v>
      </c>
      <c r="P45" s="51">
        <f>'Aporte de datos'!P89</f>
        <v>0</v>
      </c>
      <c r="Q45" s="51">
        <f>'Aporte de datos'!Q89</f>
        <v>0</v>
      </c>
      <c r="R45" s="51">
        <f>'Aporte de datos'!R89</f>
        <v>0</v>
      </c>
      <c r="S45" s="51">
        <f>'Aporte de datos'!S89</f>
        <v>0</v>
      </c>
      <c r="T45" s="51">
        <f>'Aporte de datos'!T89</f>
        <v>0</v>
      </c>
      <c r="U45" s="51">
        <f>'Aporte de datos'!U89</f>
        <v>0</v>
      </c>
      <c r="V45" s="51">
        <f>'Aporte de datos'!V89</f>
        <v>0</v>
      </c>
      <c r="W45" s="51">
        <f>'Aporte de datos'!W89</f>
        <v>0</v>
      </c>
      <c r="X45" s="51">
        <f>'Aporte de datos'!X89</f>
        <v>0</v>
      </c>
      <c r="Y45" s="51">
        <f>'Aporte de datos'!Y89</f>
        <v>0</v>
      </c>
      <c r="Z45" s="51">
        <f>'Aporte de datos'!Z89</f>
        <v>0</v>
      </c>
      <c r="AA45" s="51">
        <f>'Aporte de datos'!AA89</f>
        <v>0</v>
      </c>
      <c r="AB45" s="51">
        <f>'Aporte de datos'!AB89</f>
        <v>0</v>
      </c>
      <c r="AC45" s="51">
        <f>'Aporte de datos'!AC89</f>
        <v>0</v>
      </c>
      <c r="AD45" s="51">
        <f>'Aporte de datos'!AD89</f>
        <v>0</v>
      </c>
      <c r="AE45" s="51">
        <f>'Aporte de datos'!AE89</f>
        <v>0</v>
      </c>
      <c r="AF45" s="51">
        <f>'Aporte de datos'!AF89</f>
        <v>0</v>
      </c>
      <c r="AG45" s="51">
        <f>'Aporte de datos'!AG89</f>
        <v>0</v>
      </c>
      <c r="AH45" s="51">
        <f>'Aporte de datos'!AH89</f>
        <v>0</v>
      </c>
      <c r="AI45" s="51">
        <f>'Aporte de datos'!AI89</f>
        <v>0</v>
      </c>
      <c r="AJ45" s="51">
        <f>'Aporte de datos'!AJ89</f>
        <v>0</v>
      </c>
    </row>
    <row r="46" spans="2:36" x14ac:dyDescent="0.2">
      <c r="B46" s="27" t="s">
        <v>32</v>
      </c>
      <c r="D46" s="25" t="s">
        <v>24</v>
      </c>
      <c r="F46" s="51">
        <f>'Aporte de datos'!F90</f>
        <v>0</v>
      </c>
      <c r="G46" s="51">
        <f>'Aporte de datos'!G90</f>
        <v>0</v>
      </c>
      <c r="H46" s="51">
        <f>'Aporte de datos'!H90</f>
        <v>0</v>
      </c>
      <c r="I46" s="51">
        <f>'Aporte de datos'!I90</f>
        <v>0</v>
      </c>
      <c r="J46" s="51">
        <f>'Aporte de datos'!J90</f>
        <v>0</v>
      </c>
      <c r="K46" s="51">
        <f>'Aporte de datos'!K90</f>
        <v>0</v>
      </c>
      <c r="L46" s="51">
        <f>'Aporte de datos'!L90</f>
        <v>0</v>
      </c>
      <c r="M46" s="51">
        <f>'Aporte de datos'!M90</f>
        <v>0</v>
      </c>
      <c r="N46" s="51">
        <f>'Aporte de datos'!N90</f>
        <v>0</v>
      </c>
      <c r="O46" s="51">
        <f>'Aporte de datos'!O90</f>
        <v>0</v>
      </c>
      <c r="P46" s="51">
        <f>'Aporte de datos'!P90</f>
        <v>0</v>
      </c>
      <c r="Q46" s="51">
        <f>'Aporte de datos'!Q90</f>
        <v>0</v>
      </c>
      <c r="R46" s="51">
        <f>'Aporte de datos'!R90</f>
        <v>0</v>
      </c>
      <c r="S46" s="51">
        <f>'Aporte de datos'!S90</f>
        <v>0</v>
      </c>
      <c r="T46" s="51">
        <f>'Aporte de datos'!T90</f>
        <v>0</v>
      </c>
      <c r="U46" s="51">
        <f>'Aporte de datos'!U90</f>
        <v>0</v>
      </c>
      <c r="V46" s="51">
        <f>'Aporte de datos'!V90</f>
        <v>0</v>
      </c>
      <c r="W46" s="51">
        <f>'Aporte de datos'!W90</f>
        <v>0</v>
      </c>
      <c r="X46" s="51">
        <f>'Aporte de datos'!X90</f>
        <v>0</v>
      </c>
      <c r="Y46" s="51">
        <f>'Aporte de datos'!Y90</f>
        <v>0</v>
      </c>
      <c r="Z46" s="51">
        <f>'Aporte de datos'!Z90</f>
        <v>0</v>
      </c>
      <c r="AA46" s="51">
        <f>'Aporte de datos'!AA90</f>
        <v>0</v>
      </c>
      <c r="AB46" s="51">
        <f>'Aporte de datos'!AB90</f>
        <v>0</v>
      </c>
      <c r="AC46" s="51">
        <f>'Aporte de datos'!AC90</f>
        <v>0</v>
      </c>
      <c r="AD46" s="51">
        <f>'Aporte de datos'!AD90</f>
        <v>0</v>
      </c>
      <c r="AE46" s="51">
        <f>'Aporte de datos'!AE90</f>
        <v>0</v>
      </c>
      <c r="AF46" s="51">
        <f>'Aporte de datos'!AF90</f>
        <v>0</v>
      </c>
      <c r="AG46" s="51">
        <f>'Aporte de datos'!AG90</f>
        <v>0</v>
      </c>
      <c r="AH46" s="51">
        <f>'Aporte de datos'!AH90</f>
        <v>0</v>
      </c>
      <c r="AI46" s="51">
        <f>'Aporte de datos'!AI90</f>
        <v>0</v>
      </c>
      <c r="AJ46" s="51">
        <f>'Aporte de datos'!AJ90</f>
        <v>0</v>
      </c>
    </row>
    <row r="47" spans="2:36" x14ac:dyDescent="0.2">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row>
    <row r="48" spans="2:36" x14ac:dyDescent="0.2">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row>
    <row r="49" spans="2:36" s="23" customFormat="1" x14ac:dyDescent="0.2">
      <c r="B49" s="24" t="s">
        <v>210</v>
      </c>
      <c r="D49" s="37"/>
      <c r="E49" s="37"/>
      <c r="F49" s="52"/>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row>
    <row r="50" spans="2:36" x14ac:dyDescent="0.2">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row>
    <row r="51" spans="2:36" x14ac:dyDescent="0.2">
      <c r="B51" s="27" t="s">
        <v>455</v>
      </c>
      <c r="D51" s="25" t="s">
        <v>24</v>
      </c>
      <c r="F51" s="51">
        <f t="shared" ref="F51:AJ51" si="0">F9+F19+F29+F39</f>
        <v>0</v>
      </c>
      <c r="G51" s="51">
        <f t="shared" si="0"/>
        <v>0</v>
      </c>
      <c r="H51" s="51">
        <f t="shared" si="0"/>
        <v>0</v>
      </c>
      <c r="I51" s="51">
        <f t="shared" si="0"/>
        <v>0</v>
      </c>
      <c r="J51" s="51">
        <f t="shared" si="0"/>
        <v>0</v>
      </c>
      <c r="K51" s="51">
        <f t="shared" si="0"/>
        <v>0</v>
      </c>
      <c r="L51" s="51">
        <f t="shared" si="0"/>
        <v>0</v>
      </c>
      <c r="M51" s="51">
        <f t="shared" si="0"/>
        <v>0</v>
      </c>
      <c r="N51" s="51">
        <f t="shared" si="0"/>
        <v>0</v>
      </c>
      <c r="O51" s="51">
        <f t="shared" si="0"/>
        <v>0</v>
      </c>
      <c r="P51" s="51">
        <f t="shared" si="0"/>
        <v>0</v>
      </c>
      <c r="Q51" s="51">
        <f t="shared" si="0"/>
        <v>0</v>
      </c>
      <c r="R51" s="51">
        <f t="shared" si="0"/>
        <v>0</v>
      </c>
      <c r="S51" s="51">
        <f t="shared" si="0"/>
        <v>0</v>
      </c>
      <c r="T51" s="51">
        <f t="shared" si="0"/>
        <v>0</v>
      </c>
      <c r="U51" s="51">
        <f t="shared" si="0"/>
        <v>0</v>
      </c>
      <c r="V51" s="51">
        <f t="shared" si="0"/>
        <v>0</v>
      </c>
      <c r="W51" s="51">
        <f t="shared" si="0"/>
        <v>0</v>
      </c>
      <c r="X51" s="51">
        <f t="shared" si="0"/>
        <v>0</v>
      </c>
      <c r="Y51" s="51">
        <f t="shared" si="0"/>
        <v>0</v>
      </c>
      <c r="Z51" s="51">
        <f t="shared" si="0"/>
        <v>0</v>
      </c>
      <c r="AA51" s="51">
        <f t="shared" si="0"/>
        <v>0</v>
      </c>
      <c r="AB51" s="51">
        <f t="shared" si="0"/>
        <v>0</v>
      </c>
      <c r="AC51" s="51">
        <f t="shared" si="0"/>
        <v>0</v>
      </c>
      <c r="AD51" s="51">
        <f t="shared" si="0"/>
        <v>0</v>
      </c>
      <c r="AE51" s="51">
        <f t="shared" si="0"/>
        <v>0</v>
      </c>
      <c r="AF51" s="51">
        <f t="shared" si="0"/>
        <v>0</v>
      </c>
      <c r="AG51" s="51">
        <f t="shared" si="0"/>
        <v>0</v>
      </c>
      <c r="AH51" s="51">
        <f t="shared" si="0"/>
        <v>0</v>
      </c>
      <c r="AI51" s="51">
        <f t="shared" si="0"/>
        <v>0</v>
      </c>
      <c r="AJ51" s="51">
        <f t="shared" si="0"/>
        <v>0</v>
      </c>
    </row>
    <row r="52" spans="2:36" x14ac:dyDescent="0.2">
      <c r="B52" s="27" t="s">
        <v>26</v>
      </c>
      <c r="D52" s="25" t="s">
        <v>24</v>
      </c>
      <c r="F52" s="51">
        <f t="shared" ref="F52:AJ52" si="1">F10+F20+F30+F40</f>
        <v>0</v>
      </c>
      <c r="G52" s="51">
        <f t="shared" si="1"/>
        <v>0</v>
      </c>
      <c r="H52" s="51">
        <f t="shared" si="1"/>
        <v>0</v>
      </c>
      <c r="I52" s="51">
        <f t="shared" si="1"/>
        <v>0</v>
      </c>
      <c r="J52" s="51">
        <f t="shared" si="1"/>
        <v>0</v>
      </c>
      <c r="K52" s="51">
        <f t="shared" si="1"/>
        <v>0</v>
      </c>
      <c r="L52" s="51">
        <f t="shared" si="1"/>
        <v>0</v>
      </c>
      <c r="M52" s="51">
        <f t="shared" si="1"/>
        <v>0</v>
      </c>
      <c r="N52" s="51">
        <f t="shared" si="1"/>
        <v>0</v>
      </c>
      <c r="O52" s="51">
        <f t="shared" si="1"/>
        <v>0</v>
      </c>
      <c r="P52" s="51">
        <f t="shared" si="1"/>
        <v>0</v>
      </c>
      <c r="Q52" s="51">
        <f t="shared" si="1"/>
        <v>0</v>
      </c>
      <c r="R52" s="51">
        <f t="shared" si="1"/>
        <v>0</v>
      </c>
      <c r="S52" s="51">
        <f t="shared" si="1"/>
        <v>0</v>
      </c>
      <c r="T52" s="51">
        <f t="shared" si="1"/>
        <v>0</v>
      </c>
      <c r="U52" s="51">
        <f t="shared" si="1"/>
        <v>0</v>
      </c>
      <c r="V52" s="51">
        <f t="shared" si="1"/>
        <v>0</v>
      </c>
      <c r="W52" s="51">
        <f t="shared" si="1"/>
        <v>0</v>
      </c>
      <c r="X52" s="51">
        <f t="shared" si="1"/>
        <v>0</v>
      </c>
      <c r="Y52" s="51">
        <f t="shared" si="1"/>
        <v>0</v>
      </c>
      <c r="Z52" s="51">
        <f t="shared" si="1"/>
        <v>0</v>
      </c>
      <c r="AA52" s="51">
        <f t="shared" si="1"/>
        <v>0</v>
      </c>
      <c r="AB52" s="51">
        <f t="shared" si="1"/>
        <v>0</v>
      </c>
      <c r="AC52" s="51">
        <f t="shared" si="1"/>
        <v>0</v>
      </c>
      <c r="AD52" s="51">
        <f t="shared" si="1"/>
        <v>0</v>
      </c>
      <c r="AE52" s="51">
        <f t="shared" si="1"/>
        <v>0</v>
      </c>
      <c r="AF52" s="51">
        <f t="shared" si="1"/>
        <v>0</v>
      </c>
      <c r="AG52" s="51">
        <f t="shared" si="1"/>
        <v>0</v>
      </c>
      <c r="AH52" s="51">
        <f t="shared" si="1"/>
        <v>0</v>
      </c>
      <c r="AI52" s="51">
        <f t="shared" si="1"/>
        <v>0</v>
      </c>
      <c r="AJ52" s="51">
        <f t="shared" si="1"/>
        <v>0</v>
      </c>
    </row>
    <row r="53" spans="2:36" x14ac:dyDescent="0.2">
      <c r="B53" s="27" t="s">
        <v>29</v>
      </c>
      <c r="D53" s="25" t="s">
        <v>24</v>
      </c>
      <c r="F53" s="51">
        <f t="shared" ref="F53:AJ53" si="2">F11+F21+F31+F41</f>
        <v>0</v>
      </c>
      <c r="G53" s="51">
        <f t="shared" si="2"/>
        <v>0</v>
      </c>
      <c r="H53" s="51">
        <f t="shared" si="2"/>
        <v>0</v>
      </c>
      <c r="I53" s="51">
        <f t="shared" si="2"/>
        <v>0</v>
      </c>
      <c r="J53" s="51">
        <f t="shared" si="2"/>
        <v>0</v>
      </c>
      <c r="K53" s="51">
        <f t="shared" si="2"/>
        <v>0</v>
      </c>
      <c r="L53" s="51">
        <f t="shared" si="2"/>
        <v>0</v>
      </c>
      <c r="M53" s="51">
        <f t="shared" si="2"/>
        <v>0</v>
      </c>
      <c r="N53" s="51">
        <f t="shared" si="2"/>
        <v>0</v>
      </c>
      <c r="O53" s="51">
        <f t="shared" si="2"/>
        <v>0</v>
      </c>
      <c r="P53" s="51">
        <f t="shared" si="2"/>
        <v>0</v>
      </c>
      <c r="Q53" s="51">
        <f t="shared" si="2"/>
        <v>0</v>
      </c>
      <c r="R53" s="51">
        <f t="shared" si="2"/>
        <v>0</v>
      </c>
      <c r="S53" s="51">
        <f t="shared" si="2"/>
        <v>0</v>
      </c>
      <c r="T53" s="51">
        <f t="shared" si="2"/>
        <v>0</v>
      </c>
      <c r="U53" s="51">
        <f t="shared" si="2"/>
        <v>0</v>
      </c>
      <c r="V53" s="51">
        <f t="shared" si="2"/>
        <v>0</v>
      </c>
      <c r="W53" s="51">
        <f t="shared" si="2"/>
        <v>0</v>
      </c>
      <c r="X53" s="51">
        <f t="shared" si="2"/>
        <v>0</v>
      </c>
      <c r="Y53" s="51">
        <f t="shared" si="2"/>
        <v>0</v>
      </c>
      <c r="Z53" s="51">
        <f t="shared" si="2"/>
        <v>0</v>
      </c>
      <c r="AA53" s="51">
        <f t="shared" si="2"/>
        <v>0</v>
      </c>
      <c r="AB53" s="51">
        <f t="shared" si="2"/>
        <v>0</v>
      </c>
      <c r="AC53" s="51">
        <f t="shared" si="2"/>
        <v>0</v>
      </c>
      <c r="AD53" s="51">
        <f t="shared" si="2"/>
        <v>0</v>
      </c>
      <c r="AE53" s="51">
        <f t="shared" si="2"/>
        <v>0</v>
      </c>
      <c r="AF53" s="51">
        <f t="shared" si="2"/>
        <v>0</v>
      </c>
      <c r="AG53" s="51">
        <f t="shared" si="2"/>
        <v>0</v>
      </c>
      <c r="AH53" s="51">
        <f t="shared" si="2"/>
        <v>0</v>
      </c>
      <c r="AI53" s="51">
        <f t="shared" si="2"/>
        <v>0</v>
      </c>
      <c r="AJ53" s="51">
        <f t="shared" si="2"/>
        <v>0</v>
      </c>
    </row>
    <row r="54" spans="2:36" x14ac:dyDescent="0.2">
      <c r="B54" s="27" t="s">
        <v>27</v>
      </c>
      <c r="D54" s="25" t="s">
        <v>24</v>
      </c>
      <c r="F54" s="51">
        <f t="shared" ref="F54:AJ54" si="3">F12+F22+F32+F42</f>
        <v>0</v>
      </c>
      <c r="G54" s="51">
        <f t="shared" si="3"/>
        <v>0</v>
      </c>
      <c r="H54" s="51">
        <f t="shared" si="3"/>
        <v>0</v>
      </c>
      <c r="I54" s="51">
        <f t="shared" si="3"/>
        <v>0</v>
      </c>
      <c r="J54" s="51">
        <f t="shared" si="3"/>
        <v>0</v>
      </c>
      <c r="K54" s="51">
        <f t="shared" si="3"/>
        <v>0</v>
      </c>
      <c r="L54" s="51">
        <f t="shared" si="3"/>
        <v>0</v>
      </c>
      <c r="M54" s="51">
        <f t="shared" si="3"/>
        <v>0</v>
      </c>
      <c r="N54" s="51">
        <f t="shared" si="3"/>
        <v>0</v>
      </c>
      <c r="O54" s="51">
        <f t="shared" si="3"/>
        <v>0</v>
      </c>
      <c r="P54" s="51">
        <f t="shared" si="3"/>
        <v>0</v>
      </c>
      <c r="Q54" s="51">
        <f t="shared" si="3"/>
        <v>0</v>
      </c>
      <c r="R54" s="51">
        <f t="shared" si="3"/>
        <v>0</v>
      </c>
      <c r="S54" s="51">
        <f t="shared" si="3"/>
        <v>0</v>
      </c>
      <c r="T54" s="51">
        <f t="shared" si="3"/>
        <v>0</v>
      </c>
      <c r="U54" s="51">
        <f t="shared" si="3"/>
        <v>0</v>
      </c>
      <c r="V54" s="51">
        <f t="shared" si="3"/>
        <v>0</v>
      </c>
      <c r="W54" s="51">
        <f t="shared" si="3"/>
        <v>0</v>
      </c>
      <c r="X54" s="51">
        <f t="shared" si="3"/>
        <v>0</v>
      </c>
      <c r="Y54" s="51">
        <f t="shared" si="3"/>
        <v>0</v>
      </c>
      <c r="Z54" s="51">
        <f t="shared" si="3"/>
        <v>0</v>
      </c>
      <c r="AA54" s="51">
        <f t="shared" si="3"/>
        <v>0</v>
      </c>
      <c r="AB54" s="51">
        <f t="shared" si="3"/>
        <v>0</v>
      </c>
      <c r="AC54" s="51">
        <f t="shared" si="3"/>
        <v>0</v>
      </c>
      <c r="AD54" s="51">
        <f t="shared" si="3"/>
        <v>0</v>
      </c>
      <c r="AE54" s="51">
        <f t="shared" si="3"/>
        <v>0</v>
      </c>
      <c r="AF54" s="51">
        <f t="shared" si="3"/>
        <v>0</v>
      </c>
      <c r="AG54" s="51">
        <f t="shared" si="3"/>
        <v>0</v>
      </c>
      <c r="AH54" s="51">
        <f t="shared" si="3"/>
        <v>0</v>
      </c>
      <c r="AI54" s="51">
        <f t="shared" si="3"/>
        <v>0</v>
      </c>
      <c r="AJ54" s="51">
        <f t="shared" si="3"/>
        <v>0</v>
      </c>
    </row>
    <row r="55" spans="2:36" x14ac:dyDescent="0.2">
      <c r="B55" s="27" t="s">
        <v>28</v>
      </c>
      <c r="D55" s="25" t="s">
        <v>24</v>
      </c>
      <c r="F55" s="51">
        <f t="shared" ref="F55:AJ55" si="4">F13+F23+F33+F43</f>
        <v>0</v>
      </c>
      <c r="G55" s="51">
        <f t="shared" si="4"/>
        <v>0</v>
      </c>
      <c r="H55" s="51">
        <f t="shared" si="4"/>
        <v>0</v>
      </c>
      <c r="I55" s="51">
        <f t="shared" si="4"/>
        <v>0</v>
      </c>
      <c r="J55" s="51">
        <f t="shared" si="4"/>
        <v>0</v>
      </c>
      <c r="K55" s="51">
        <f t="shared" si="4"/>
        <v>0</v>
      </c>
      <c r="L55" s="51">
        <f t="shared" si="4"/>
        <v>0</v>
      </c>
      <c r="M55" s="51">
        <f t="shared" si="4"/>
        <v>0</v>
      </c>
      <c r="N55" s="51">
        <f t="shared" si="4"/>
        <v>0</v>
      </c>
      <c r="O55" s="51">
        <f t="shared" si="4"/>
        <v>0</v>
      </c>
      <c r="P55" s="51">
        <f t="shared" si="4"/>
        <v>0</v>
      </c>
      <c r="Q55" s="51">
        <f t="shared" si="4"/>
        <v>0</v>
      </c>
      <c r="R55" s="51">
        <f t="shared" si="4"/>
        <v>0</v>
      </c>
      <c r="S55" s="51">
        <f t="shared" si="4"/>
        <v>0</v>
      </c>
      <c r="T55" s="51">
        <f t="shared" si="4"/>
        <v>0</v>
      </c>
      <c r="U55" s="51">
        <f t="shared" si="4"/>
        <v>0</v>
      </c>
      <c r="V55" s="51">
        <f t="shared" si="4"/>
        <v>0</v>
      </c>
      <c r="W55" s="51">
        <f t="shared" si="4"/>
        <v>0</v>
      </c>
      <c r="X55" s="51">
        <f t="shared" si="4"/>
        <v>0</v>
      </c>
      <c r="Y55" s="51">
        <f t="shared" si="4"/>
        <v>0</v>
      </c>
      <c r="Z55" s="51">
        <f t="shared" si="4"/>
        <v>0</v>
      </c>
      <c r="AA55" s="51">
        <f t="shared" si="4"/>
        <v>0</v>
      </c>
      <c r="AB55" s="51">
        <f t="shared" si="4"/>
        <v>0</v>
      </c>
      <c r="AC55" s="51">
        <f t="shared" si="4"/>
        <v>0</v>
      </c>
      <c r="AD55" s="51">
        <f t="shared" si="4"/>
        <v>0</v>
      </c>
      <c r="AE55" s="51">
        <f t="shared" si="4"/>
        <v>0</v>
      </c>
      <c r="AF55" s="51">
        <f t="shared" si="4"/>
        <v>0</v>
      </c>
      <c r="AG55" s="51">
        <f t="shared" si="4"/>
        <v>0</v>
      </c>
      <c r="AH55" s="51">
        <f t="shared" si="4"/>
        <v>0</v>
      </c>
      <c r="AI55" s="51">
        <f t="shared" si="4"/>
        <v>0</v>
      </c>
      <c r="AJ55" s="51">
        <f t="shared" si="4"/>
        <v>0</v>
      </c>
    </row>
    <row r="56" spans="2:36" x14ac:dyDescent="0.2">
      <c r="B56" s="27" t="s">
        <v>30</v>
      </c>
      <c r="D56" s="25" t="s">
        <v>24</v>
      </c>
      <c r="F56" s="51">
        <f t="shared" ref="F56:AJ56" si="5">F14+F24+F34+F44</f>
        <v>0</v>
      </c>
      <c r="G56" s="51">
        <f t="shared" si="5"/>
        <v>0</v>
      </c>
      <c r="H56" s="51">
        <f t="shared" si="5"/>
        <v>0</v>
      </c>
      <c r="I56" s="51">
        <f t="shared" si="5"/>
        <v>0</v>
      </c>
      <c r="J56" s="51">
        <f t="shared" si="5"/>
        <v>0</v>
      </c>
      <c r="K56" s="51">
        <f t="shared" si="5"/>
        <v>0</v>
      </c>
      <c r="L56" s="51">
        <f t="shared" si="5"/>
        <v>0</v>
      </c>
      <c r="M56" s="51">
        <f t="shared" si="5"/>
        <v>0</v>
      </c>
      <c r="N56" s="51">
        <f t="shared" si="5"/>
        <v>0</v>
      </c>
      <c r="O56" s="51">
        <f t="shared" si="5"/>
        <v>0</v>
      </c>
      <c r="P56" s="51">
        <f t="shared" si="5"/>
        <v>0</v>
      </c>
      <c r="Q56" s="51">
        <f t="shared" si="5"/>
        <v>0</v>
      </c>
      <c r="R56" s="51">
        <f t="shared" si="5"/>
        <v>0</v>
      </c>
      <c r="S56" s="51">
        <f t="shared" si="5"/>
        <v>0</v>
      </c>
      <c r="T56" s="51">
        <f t="shared" si="5"/>
        <v>0</v>
      </c>
      <c r="U56" s="51">
        <f t="shared" si="5"/>
        <v>0</v>
      </c>
      <c r="V56" s="51">
        <f t="shared" si="5"/>
        <v>0</v>
      </c>
      <c r="W56" s="51">
        <f t="shared" si="5"/>
        <v>0</v>
      </c>
      <c r="X56" s="51">
        <f t="shared" si="5"/>
        <v>0</v>
      </c>
      <c r="Y56" s="51">
        <f t="shared" si="5"/>
        <v>0</v>
      </c>
      <c r="Z56" s="51">
        <f t="shared" si="5"/>
        <v>0</v>
      </c>
      <c r="AA56" s="51">
        <f t="shared" si="5"/>
        <v>0</v>
      </c>
      <c r="AB56" s="51">
        <f t="shared" si="5"/>
        <v>0</v>
      </c>
      <c r="AC56" s="51">
        <f t="shared" si="5"/>
        <v>0</v>
      </c>
      <c r="AD56" s="51">
        <f t="shared" si="5"/>
        <v>0</v>
      </c>
      <c r="AE56" s="51">
        <f t="shared" si="5"/>
        <v>0</v>
      </c>
      <c r="AF56" s="51">
        <f t="shared" si="5"/>
        <v>0</v>
      </c>
      <c r="AG56" s="51">
        <f t="shared" si="5"/>
        <v>0</v>
      </c>
      <c r="AH56" s="51">
        <f t="shared" si="5"/>
        <v>0</v>
      </c>
      <c r="AI56" s="51">
        <f t="shared" si="5"/>
        <v>0</v>
      </c>
      <c r="AJ56" s="51">
        <f t="shared" si="5"/>
        <v>0</v>
      </c>
    </row>
    <row r="57" spans="2:36" x14ac:dyDescent="0.2">
      <c r="B57" s="27" t="s">
        <v>31</v>
      </c>
      <c r="D57" s="25" t="s">
        <v>24</v>
      </c>
      <c r="F57" s="51">
        <f t="shared" ref="F57:AJ57" si="6">F15+F25+F35+F45</f>
        <v>0</v>
      </c>
      <c r="G57" s="51">
        <f t="shared" si="6"/>
        <v>0</v>
      </c>
      <c r="H57" s="51">
        <f t="shared" si="6"/>
        <v>0</v>
      </c>
      <c r="I57" s="51">
        <f t="shared" si="6"/>
        <v>0</v>
      </c>
      <c r="J57" s="51">
        <f t="shared" si="6"/>
        <v>0</v>
      </c>
      <c r="K57" s="51">
        <f t="shared" si="6"/>
        <v>0</v>
      </c>
      <c r="L57" s="51">
        <f t="shared" si="6"/>
        <v>0</v>
      </c>
      <c r="M57" s="51">
        <f t="shared" si="6"/>
        <v>0</v>
      </c>
      <c r="N57" s="51">
        <f t="shared" si="6"/>
        <v>0</v>
      </c>
      <c r="O57" s="51">
        <f t="shared" si="6"/>
        <v>0</v>
      </c>
      <c r="P57" s="51">
        <f t="shared" si="6"/>
        <v>0</v>
      </c>
      <c r="Q57" s="51">
        <f t="shared" si="6"/>
        <v>0</v>
      </c>
      <c r="R57" s="51">
        <f t="shared" si="6"/>
        <v>0</v>
      </c>
      <c r="S57" s="51">
        <f t="shared" si="6"/>
        <v>0</v>
      </c>
      <c r="T57" s="51">
        <f t="shared" si="6"/>
        <v>0</v>
      </c>
      <c r="U57" s="51">
        <f t="shared" si="6"/>
        <v>0</v>
      </c>
      <c r="V57" s="51">
        <f t="shared" si="6"/>
        <v>0</v>
      </c>
      <c r="W57" s="51">
        <f t="shared" si="6"/>
        <v>0</v>
      </c>
      <c r="X57" s="51">
        <f t="shared" si="6"/>
        <v>0</v>
      </c>
      <c r="Y57" s="51">
        <f t="shared" si="6"/>
        <v>0</v>
      </c>
      <c r="Z57" s="51">
        <f t="shared" si="6"/>
        <v>0</v>
      </c>
      <c r="AA57" s="51">
        <f t="shared" si="6"/>
        <v>0</v>
      </c>
      <c r="AB57" s="51">
        <f t="shared" si="6"/>
        <v>0</v>
      </c>
      <c r="AC57" s="51">
        <f t="shared" si="6"/>
        <v>0</v>
      </c>
      <c r="AD57" s="51">
        <f t="shared" si="6"/>
        <v>0</v>
      </c>
      <c r="AE57" s="51">
        <f t="shared" si="6"/>
        <v>0</v>
      </c>
      <c r="AF57" s="51">
        <f t="shared" si="6"/>
        <v>0</v>
      </c>
      <c r="AG57" s="51">
        <f t="shared" si="6"/>
        <v>0</v>
      </c>
      <c r="AH57" s="51">
        <f t="shared" si="6"/>
        <v>0</v>
      </c>
      <c r="AI57" s="51">
        <f t="shared" si="6"/>
        <v>0</v>
      </c>
      <c r="AJ57" s="51">
        <f t="shared" si="6"/>
        <v>0</v>
      </c>
    </row>
    <row r="58" spans="2:36" x14ac:dyDescent="0.2">
      <c r="B58" s="27" t="s">
        <v>32</v>
      </c>
      <c r="D58" s="25" t="s">
        <v>24</v>
      </c>
      <c r="F58" s="51">
        <f t="shared" ref="F58:AJ58" si="7">F16+F26+F36+F46</f>
        <v>0</v>
      </c>
      <c r="G58" s="51">
        <f t="shared" si="7"/>
        <v>0</v>
      </c>
      <c r="H58" s="51">
        <f t="shared" si="7"/>
        <v>0</v>
      </c>
      <c r="I58" s="51">
        <f t="shared" si="7"/>
        <v>0</v>
      </c>
      <c r="J58" s="51">
        <f t="shared" si="7"/>
        <v>0</v>
      </c>
      <c r="K58" s="51">
        <f t="shared" si="7"/>
        <v>0</v>
      </c>
      <c r="L58" s="51">
        <f t="shared" si="7"/>
        <v>0</v>
      </c>
      <c r="M58" s="51">
        <f t="shared" si="7"/>
        <v>0</v>
      </c>
      <c r="N58" s="51">
        <f t="shared" si="7"/>
        <v>0</v>
      </c>
      <c r="O58" s="51">
        <f t="shared" si="7"/>
        <v>0</v>
      </c>
      <c r="P58" s="51">
        <f t="shared" si="7"/>
        <v>0</v>
      </c>
      <c r="Q58" s="51">
        <f t="shared" si="7"/>
        <v>0</v>
      </c>
      <c r="R58" s="51">
        <f t="shared" si="7"/>
        <v>0</v>
      </c>
      <c r="S58" s="51">
        <f t="shared" si="7"/>
        <v>0</v>
      </c>
      <c r="T58" s="51">
        <f t="shared" si="7"/>
        <v>0</v>
      </c>
      <c r="U58" s="51">
        <f t="shared" si="7"/>
        <v>0</v>
      </c>
      <c r="V58" s="51">
        <f t="shared" si="7"/>
        <v>0</v>
      </c>
      <c r="W58" s="51">
        <f t="shared" si="7"/>
        <v>0</v>
      </c>
      <c r="X58" s="51">
        <f t="shared" si="7"/>
        <v>0</v>
      </c>
      <c r="Y58" s="51">
        <f t="shared" si="7"/>
        <v>0</v>
      </c>
      <c r="Z58" s="51">
        <f t="shared" si="7"/>
        <v>0</v>
      </c>
      <c r="AA58" s="51">
        <f t="shared" si="7"/>
        <v>0</v>
      </c>
      <c r="AB58" s="51">
        <f t="shared" si="7"/>
        <v>0</v>
      </c>
      <c r="AC58" s="51">
        <f t="shared" si="7"/>
        <v>0</v>
      </c>
      <c r="AD58" s="51">
        <f t="shared" si="7"/>
        <v>0</v>
      </c>
      <c r="AE58" s="51">
        <f t="shared" si="7"/>
        <v>0</v>
      </c>
      <c r="AF58" s="51">
        <f t="shared" si="7"/>
        <v>0</v>
      </c>
      <c r="AG58" s="51">
        <f t="shared" si="7"/>
        <v>0</v>
      </c>
      <c r="AH58" s="51">
        <f t="shared" si="7"/>
        <v>0</v>
      </c>
      <c r="AI58" s="51">
        <f t="shared" si="7"/>
        <v>0</v>
      </c>
      <c r="AJ58" s="51">
        <f t="shared" si="7"/>
        <v>0</v>
      </c>
    </row>
    <row r="61" spans="2:36" x14ac:dyDescent="0.2">
      <c r="F61" s="50"/>
    </row>
  </sheetData>
  <sheetProtection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177"/>
  <sheetViews>
    <sheetView zoomScale="85" zoomScaleNormal="85" workbookViewId="0"/>
  </sheetViews>
  <sheetFormatPr defaultRowHeight="11.25" x14ac:dyDescent="0.2"/>
  <cols>
    <col min="1" max="1" width="11.42578125" style="25" customWidth="1"/>
    <col min="2" max="2" width="18.28515625" style="25" customWidth="1"/>
    <col min="3" max="4" width="16" style="25" customWidth="1"/>
    <col min="5" max="5" width="17" style="36" bestFit="1" customWidth="1"/>
    <col min="6" max="36" width="13.7109375" style="25" customWidth="1"/>
    <col min="37" max="16384" width="9.140625" style="25"/>
  </cols>
  <sheetData>
    <row r="2" spans="1:36" s="20" customFormat="1" x14ac:dyDescent="0.2">
      <c r="A2" s="18"/>
      <c r="B2" s="18"/>
      <c r="C2" s="18"/>
      <c r="D2" s="18"/>
      <c r="E2" s="137" t="str">
        <f>'Aporte de datos'!E2</f>
        <v>Unidad de periodo</v>
      </c>
      <c r="F2" s="21" t="str">
        <f>'Aporte de datos'!F2</f>
        <v>Año</v>
      </c>
    </row>
    <row r="3" spans="1:36" s="20" customFormat="1" x14ac:dyDescent="0.2">
      <c r="A3" s="18"/>
      <c r="B3" s="18"/>
      <c r="C3" s="18"/>
      <c r="D3" s="18"/>
      <c r="E3" s="137" t="str">
        <f>'Aporte de datos'!E3</f>
        <v>Periodo</v>
      </c>
      <c r="F3" s="21">
        <f>'Aporte de datos'!F3</f>
        <v>2017</v>
      </c>
      <c r="G3" s="21">
        <f>'Aporte de datos'!G3</f>
        <v>2018</v>
      </c>
      <c r="H3" s="21">
        <f>'Aporte de datos'!H3</f>
        <v>2019</v>
      </c>
      <c r="I3" s="21">
        <f>'Aporte de datos'!I3</f>
        <v>2020</v>
      </c>
      <c r="J3" s="21">
        <f>'Aporte de datos'!J3</f>
        <v>2021</v>
      </c>
      <c r="K3" s="21">
        <f>'Aporte de datos'!K3</f>
        <v>2022</v>
      </c>
      <c r="L3" s="21">
        <f>'Aporte de datos'!L3</f>
        <v>2023</v>
      </c>
      <c r="M3" s="21">
        <f>'Aporte de datos'!M3</f>
        <v>2024</v>
      </c>
      <c r="N3" s="21">
        <f>'Aporte de datos'!N3</f>
        <v>2025</v>
      </c>
      <c r="O3" s="21">
        <f>'Aporte de datos'!O3</f>
        <v>2026</v>
      </c>
      <c r="P3" s="21">
        <f>'Aporte de datos'!P3</f>
        <v>2027</v>
      </c>
      <c r="Q3" s="21">
        <f>'Aporte de datos'!Q3</f>
        <v>2028</v>
      </c>
      <c r="R3" s="21">
        <f>'Aporte de datos'!R3</f>
        <v>2029</v>
      </c>
      <c r="S3" s="21">
        <f>'Aporte de datos'!S3</f>
        <v>2030</v>
      </c>
      <c r="T3" s="21">
        <f>'Aporte de datos'!T3</f>
        <v>2031</v>
      </c>
      <c r="U3" s="21">
        <f>'Aporte de datos'!U3</f>
        <v>2032</v>
      </c>
      <c r="V3" s="21">
        <f>'Aporte de datos'!V3</f>
        <v>2033</v>
      </c>
      <c r="W3" s="21">
        <f>'Aporte de datos'!W3</f>
        <v>2034</v>
      </c>
      <c r="X3" s="21">
        <f>'Aporte de datos'!X3</f>
        <v>2035</v>
      </c>
      <c r="Y3" s="21">
        <f>'Aporte de datos'!Y3</f>
        <v>2036</v>
      </c>
      <c r="Z3" s="21">
        <f>'Aporte de datos'!Z3</f>
        <v>2037</v>
      </c>
      <c r="AA3" s="21">
        <f>'Aporte de datos'!AA3</f>
        <v>2038</v>
      </c>
      <c r="AB3" s="21">
        <f>'Aporte de datos'!AB3</f>
        <v>2039</v>
      </c>
      <c r="AC3" s="21">
        <f>'Aporte de datos'!AC3</f>
        <v>2040</v>
      </c>
      <c r="AD3" s="21">
        <f>'Aporte de datos'!AD3</f>
        <v>2041</v>
      </c>
      <c r="AE3" s="21">
        <f>'Aporte de datos'!AE3</f>
        <v>2042</v>
      </c>
      <c r="AF3" s="21">
        <f>'Aporte de datos'!AF3</f>
        <v>2043</v>
      </c>
      <c r="AG3" s="21">
        <f>'Aporte de datos'!AG3</f>
        <v>2044</v>
      </c>
      <c r="AH3" s="21">
        <f>'Aporte de datos'!AH3</f>
        <v>2045</v>
      </c>
      <c r="AI3" s="21">
        <f>'Aporte de datos'!AI3</f>
        <v>2046</v>
      </c>
      <c r="AJ3" s="21">
        <f>'Aporte de datos'!AJ3</f>
        <v>2047</v>
      </c>
    </row>
    <row r="4" spans="1:36" s="22" customFormat="1" x14ac:dyDescent="0.2">
      <c r="A4" s="19"/>
      <c r="B4" s="19"/>
      <c r="C4" s="19"/>
      <c r="D4" s="19"/>
      <c r="E4" s="19" t="str">
        <f>'Aporte de datos'!E4</f>
        <v>Número del periodo</v>
      </c>
      <c r="F4" s="22">
        <v>1</v>
      </c>
      <c r="G4" s="22">
        <v>2</v>
      </c>
      <c r="H4" s="22">
        <v>3</v>
      </c>
      <c r="I4" s="22">
        <v>4</v>
      </c>
      <c r="J4" s="22">
        <v>5</v>
      </c>
      <c r="K4" s="22">
        <v>6</v>
      </c>
      <c r="L4" s="22">
        <v>7</v>
      </c>
      <c r="M4" s="22">
        <v>8</v>
      </c>
      <c r="N4" s="22">
        <v>9</v>
      </c>
      <c r="O4" s="22">
        <v>10</v>
      </c>
      <c r="P4" s="22">
        <v>11</v>
      </c>
      <c r="Q4" s="22">
        <v>12</v>
      </c>
      <c r="R4" s="22">
        <v>13</v>
      </c>
      <c r="S4" s="22">
        <v>14</v>
      </c>
      <c r="T4" s="22">
        <v>15</v>
      </c>
      <c r="U4" s="22">
        <v>16</v>
      </c>
      <c r="V4" s="22">
        <v>17</v>
      </c>
      <c r="W4" s="22">
        <v>18</v>
      </c>
      <c r="X4" s="22">
        <v>19</v>
      </c>
      <c r="Y4" s="22">
        <v>20</v>
      </c>
      <c r="Z4" s="22">
        <v>21</v>
      </c>
      <c r="AA4" s="22">
        <v>22</v>
      </c>
      <c r="AB4" s="22">
        <v>23</v>
      </c>
      <c r="AC4" s="22">
        <v>24</v>
      </c>
      <c r="AD4" s="22">
        <v>25</v>
      </c>
      <c r="AE4" s="44">
        <v>26</v>
      </c>
      <c r="AF4" s="44">
        <v>27</v>
      </c>
      <c r="AG4" s="44">
        <v>28</v>
      </c>
      <c r="AH4" s="44">
        <v>29</v>
      </c>
      <c r="AI4" s="44">
        <v>30</v>
      </c>
      <c r="AJ4" s="22">
        <v>31</v>
      </c>
    </row>
    <row r="6" spans="1:36" x14ac:dyDescent="0.2">
      <c r="D6" s="25" t="s">
        <v>211</v>
      </c>
      <c r="E6" s="36" t="b">
        <f>IF('El sistema'!E14="ACTIVO", TRUE,FALSE)</f>
        <v>1</v>
      </c>
    </row>
    <row r="8" spans="1:36" s="23" customFormat="1" x14ac:dyDescent="0.2">
      <c r="B8" s="24" t="s">
        <v>212</v>
      </c>
      <c r="D8" s="37"/>
      <c r="E8" s="37"/>
      <c r="F8" s="37"/>
    </row>
    <row r="10" spans="1:36" x14ac:dyDescent="0.2">
      <c r="B10" s="26" t="s">
        <v>78</v>
      </c>
    </row>
    <row r="11" spans="1:36" x14ac:dyDescent="0.2">
      <c r="B11" s="27" t="s">
        <v>456</v>
      </c>
      <c r="E11" s="46">
        <f>'Aporte de datos'!E215</f>
        <v>0</v>
      </c>
    </row>
    <row r="12" spans="1:36" x14ac:dyDescent="0.2">
      <c r="B12" s="27" t="s">
        <v>457</v>
      </c>
      <c r="E12" s="46">
        <f>'Aporte de datos'!E216</f>
        <v>0</v>
      </c>
    </row>
    <row r="13" spans="1:36" x14ac:dyDescent="0.2">
      <c r="B13" s="27" t="s">
        <v>36</v>
      </c>
      <c r="D13" s="25" t="s">
        <v>37</v>
      </c>
      <c r="E13" s="60">
        <f>'Aporte de datos'!E217</f>
        <v>0</v>
      </c>
    </row>
    <row r="15" spans="1:36" x14ac:dyDescent="0.2">
      <c r="B15" s="26" t="s">
        <v>38</v>
      </c>
    </row>
    <row r="16" spans="1:36" x14ac:dyDescent="0.2">
      <c r="B16" s="27" t="str">
        <f>'Aporte de datos'!$B$46</f>
        <v>Flujo 1</v>
      </c>
      <c r="E16" s="66">
        <f>'Aporte de datos'!E220</f>
        <v>0</v>
      </c>
    </row>
    <row r="17" spans="2:5" x14ac:dyDescent="0.2">
      <c r="B17" s="27" t="str">
        <f>'Aporte de datos'!$B$58</f>
        <v>Flujo 2</v>
      </c>
      <c r="E17" s="66">
        <f>'Aporte de datos'!E221</f>
        <v>0</v>
      </c>
    </row>
    <row r="18" spans="2:5" x14ac:dyDescent="0.2">
      <c r="B18" s="27" t="str">
        <f>'Aporte de datos'!$B$70</f>
        <v>Flujo 3</v>
      </c>
      <c r="E18" s="66">
        <f>'Aporte de datos'!E222</f>
        <v>0</v>
      </c>
    </row>
    <row r="19" spans="2:5" x14ac:dyDescent="0.2">
      <c r="B19" s="27" t="str">
        <f>'Aporte de datos'!$B$82</f>
        <v>Flujo 4</v>
      </c>
      <c r="E19" s="66">
        <f>'Aporte de datos'!E223</f>
        <v>0</v>
      </c>
    </row>
    <row r="20" spans="2:5" x14ac:dyDescent="0.2">
      <c r="E20" s="66"/>
    </row>
    <row r="21" spans="2:5" x14ac:dyDescent="0.2">
      <c r="B21" s="26" t="s">
        <v>40</v>
      </c>
      <c r="E21" s="95"/>
    </row>
    <row r="22" spans="2:5" x14ac:dyDescent="0.2">
      <c r="B22" s="27" t="str">
        <f>'Aporte de datos'!$B$46</f>
        <v>Flujo 1</v>
      </c>
      <c r="E22" s="66">
        <f>'Aporte de datos'!E226</f>
        <v>0</v>
      </c>
    </row>
    <row r="23" spans="2:5" x14ac:dyDescent="0.2">
      <c r="B23" s="27" t="str">
        <f>'Aporte de datos'!$B$58</f>
        <v>Flujo 2</v>
      </c>
      <c r="E23" s="66">
        <f>'Aporte de datos'!E227</f>
        <v>0</v>
      </c>
    </row>
    <row r="24" spans="2:5" x14ac:dyDescent="0.2">
      <c r="B24" s="27" t="str">
        <f>'Aporte de datos'!$B$70</f>
        <v>Flujo 3</v>
      </c>
      <c r="E24" s="66">
        <f>'Aporte de datos'!E228</f>
        <v>0</v>
      </c>
    </row>
    <row r="25" spans="2:5" x14ac:dyDescent="0.2">
      <c r="B25" s="27" t="str">
        <f>'Aporte de datos'!$B$82</f>
        <v>Flujo 4</v>
      </c>
      <c r="E25" s="66">
        <f>'Aporte de datos'!E229</f>
        <v>0</v>
      </c>
    </row>
    <row r="27" spans="2:5" x14ac:dyDescent="0.2">
      <c r="B27" s="26" t="s">
        <v>458</v>
      </c>
    </row>
    <row r="28" spans="2:5" x14ac:dyDescent="0.2">
      <c r="B28" s="27" t="s">
        <v>42</v>
      </c>
      <c r="E28" s="66">
        <f>'Aporte de datos'!E233</f>
        <v>0</v>
      </c>
    </row>
    <row r="29" spans="2:5" x14ac:dyDescent="0.2">
      <c r="B29" s="27" t="s">
        <v>44</v>
      </c>
      <c r="D29" s="25" t="s">
        <v>46</v>
      </c>
      <c r="E29" s="66">
        <f>'Aporte de datos'!E234</f>
        <v>0</v>
      </c>
    </row>
    <row r="30" spans="2:5" x14ac:dyDescent="0.2">
      <c r="B30" s="27" t="s">
        <v>45</v>
      </c>
      <c r="D30" s="25" t="s">
        <v>47</v>
      </c>
      <c r="E30" s="66">
        <f>'Aporte de datos'!E235</f>
        <v>0</v>
      </c>
    </row>
    <row r="31" spans="2:5" x14ac:dyDescent="0.2">
      <c r="B31" s="27" t="s">
        <v>51</v>
      </c>
      <c r="D31" s="25" t="s">
        <v>48</v>
      </c>
      <c r="E31" s="66">
        <f>'Aporte de datos'!E236</f>
        <v>0</v>
      </c>
    </row>
    <row r="32" spans="2:5" x14ac:dyDescent="0.2">
      <c r="B32" s="38" t="s">
        <v>52</v>
      </c>
      <c r="D32" s="25" t="s">
        <v>49</v>
      </c>
      <c r="E32" s="66">
        <f>'Aporte de datos'!E237</f>
        <v>0</v>
      </c>
    </row>
    <row r="33" spans="2:5" x14ac:dyDescent="0.2">
      <c r="B33" s="38" t="s">
        <v>53</v>
      </c>
      <c r="D33" s="25" t="s">
        <v>50</v>
      </c>
      <c r="E33" s="66">
        <f>'Aporte de datos'!E238</f>
        <v>0</v>
      </c>
    </row>
    <row r="34" spans="2:5" x14ac:dyDescent="0.2">
      <c r="B34" s="38" t="s">
        <v>54</v>
      </c>
      <c r="D34" s="25" t="s">
        <v>24</v>
      </c>
      <c r="E34" s="66">
        <f>'Aporte de datos'!E239</f>
        <v>0</v>
      </c>
    </row>
    <row r="35" spans="2:5" x14ac:dyDescent="0.2">
      <c r="B35" s="38"/>
      <c r="E35" s="46"/>
    </row>
    <row r="36" spans="2:5" x14ac:dyDescent="0.2">
      <c r="B36" s="26" t="s">
        <v>55</v>
      </c>
      <c r="E36" s="46"/>
    </row>
    <row r="37" spans="2:5" x14ac:dyDescent="0.2">
      <c r="B37" s="27" t="s">
        <v>56</v>
      </c>
      <c r="E37" s="66">
        <f>'Aporte de datos'!E242</f>
        <v>0</v>
      </c>
    </row>
    <row r="38" spans="2:5" x14ac:dyDescent="0.2">
      <c r="B38" s="27" t="s">
        <v>57</v>
      </c>
      <c r="E38" s="66">
        <f>'Aporte de datos'!E243</f>
        <v>0</v>
      </c>
    </row>
    <row r="40" spans="2:5" x14ac:dyDescent="0.2">
      <c r="B40" s="26" t="s">
        <v>30</v>
      </c>
    </row>
    <row r="41" spans="2:5" x14ac:dyDescent="0.2">
      <c r="B41" s="27" t="s">
        <v>58</v>
      </c>
      <c r="E41" s="41">
        <f>'Aporte de datos'!E246</f>
        <v>0</v>
      </c>
    </row>
    <row r="42" spans="2:5" x14ac:dyDescent="0.2">
      <c r="B42" s="27" t="s">
        <v>59</v>
      </c>
      <c r="E42" s="41">
        <f>'Aporte de datos'!E247</f>
        <v>1</v>
      </c>
    </row>
    <row r="44" spans="2:5" x14ac:dyDescent="0.2">
      <c r="B44" s="26" t="s">
        <v>60</v>
      </c>
    </row>
    <row r="45" spans="2:5" x14ac:dyDescent="0.2">
      <c r="B45" s="27">
        <f>'Aporte de datos'!B250</f>
        <v>0</v>
      </c>
      <c r="E45" s="41">
        <f>'Aporte de datos'!E250</f>
        <v>0</v>
      </c>
    </row>
    <row r="46" spans="2:5" x14ac:dyDescent="0.2">
      <c r="B46" s="27">
        <f>'Aporte de datos'!B251</f>
        <v>0</v>
      </c>
      <c r="E46" s="41">
        <f>'Aporte de datos'!E251</f>
        <v>0</v>
      </c>
    </row>
    <row r="47" spans="2:5" x14ac:dyDescent="0.2">
      <c r="B47" s="27">
        <f>'Aporte de datos'!B252</f>
        <v>0</v>
      </c>
      <c r="E47" s="41">
        <f>'Aporte de datos'!E252</f>
        <v>0</v>
      </c>
    </row>
    <row r="48" spans="2:5" x14ac:dyDescent="0.2">
      <c r="B48" s="27">
        <f>'Aporte de datos'!B253</f>
        <v>0</v>
      </c>
      <c r="E48" s="41">
        <f>'Aporte de datos'!E253</f>
        <v>0</v>
      </c>
    </row>
    <row r="49" spans="2:6" x14ac:dyDescent="0.2">
      <c r="B49" s="27">
        <f>'Aporte de datos'!B254</f>
        <v>0</v>
      </c>
      <c r="E49" s="41">
        <f>'Aporte de datos'!E254</f>
        <v>0</v>
      </c>
    </row>
    <row r="50" spans="2:6" x14ac:dyDescent="0.2">
      <c r="B50" s="27">
        <f>'Aporte de datos'!B255</f>
        <v>0</v>
      </c>
      <c r="E50" s="41">
        <f>'Aporte de datos'!E255</f>
        <v>0</v>
      </c>
    </row>
    <row r="51" spans="2:6" x14ac:dyDescent="0.2">
      <c r="B51" s="27">
        <f>'Aporte de datos'!B256</f>
        <v>0</v>
      </c>
      <c r="E51" s="41">
        <f>'Aporte de datos'!E256</f>
        <v>0</v>
      </c>
    </row>
    <row r="52" spans="2:6" x14ac:dyDescent="0.2">
      <c r="B52" s="27">
        <f>'Aporte de datos'!B257</f>
        <v>0</v>
      </c>
      <c r="E52" s="41">
        <f>'Aporte de datos'!E257</f>
        <v>0</v>
      </c>
    </row>
    <row r="54" spans="2:6" x14ac:dyDescent="0.2">
      <c r="B54" s="26" t="s">
        <v>76</v>
      </c>
    </row>
    <row r="55" spans="2:6" x14ac:dyDescent="0.2">
      <c r="B55" s="27" t="s">
        <v>61</v>
      </c>
      <c r="F55" s="47" t="s">
        <v>485</v>
      </c>
    </row>
    <row r="56" spans="2:6" x14ac:dyDescent="0.2">
      <c r="B56" s="38">
        <f>'Aporte de datos'!B261</f>
        <v>0</v>
      </c>
      <c r="D56" s="25" t="s">
        <v>77</v>
      </c>
      <c r="E56" s="60">
        <f>'Aporte de datos'!E261</f>
        <v>0</v>
      </c>
      <c r="F56" s="48" t="str">
        <f>IFERROR('Aporte de datos'!H261,"")</f>
        <v/>
      </c>
    </row>
    <row r="57" spans="2:6" x14ac:dyDescent="0.2">
      <c r="B57" s="38">
        <f>'Aporte de datos'!B262</f>
        <v>0</v>
      </c>
      <c r="D57" s="25" t="s">
        <v>77</v>
      </c>
      <c r="E57" s="60">
        <f>'Aporte de datos'!E262</f>
        <v>0</v>
      </c>
      <c r="F57" s="48" t="str">
        <f>IFERROR('Aporte de datos'!H262,"")</f>
        <v/>
      </c>
    </row>
    <row r="58" spans="2:6" x14ac:dyDescent="0.2">
      <c r="B58" s="38">
        <f>'Aporte de datos'!B263</f>
        <v>0</v>
      </c>
      <c r="D58" s="25" t="s">
        <v>77</v>
      </c>
      <c r="E58" s="60">
        <f>'Aporte de datos'!E263</f>
        <v>0</v>
      </c>
      <c r="F58" s="48" t="str">
        <f>IFERROR('Aporte de datos'!H263,"")</f>
        <v/>
      </c>
    </row>
    <row r="59" spans="2:6" x14ac:dyDescent="0.2">
      <c r="B59" s="38">
        <f>'Aporte de datos'!B264</f>
        <v>0</v>
      </c>
      <c r="D59" s="25" t="s">
        <v>77</v>
      </c>
      <c r="E59" s="60">
        <f>'Aporte de datos'!E264</f>
        <v>0</v>
      </c>
      <c r="F59" s="48" t="str">
        <f>IFERROR('Aporte de datos'!H264,"")</f>
        <v/>
      </c>
    </row>
    <row r="60" spans="2:6" x14ac:dyDescent="0.2">
      <c r="B60" s="38">
        <f>'Aporte de datos'!B265</f>
        <v>0</v>
      </c>
      <c r="D60" s="25" t="s">
        <v>77</v>
      </c>
      <c r="E60" s="60">
        <f>'Aporte de datos'!E265</f>
        <v>0</v>
      </c>
      <c r="F60" s="48" t="str">
        <f>IFERROR('Aporte de datos'!H265,"")</f>
        <v/>
      </c>
    </row>
    <row r="61" spans="2:6" x14ac:dyDescent="0.2">
      <c r="B61" s="38">
        <f>'Aporte de datos'!B266</f>
        <v>0</v>
      </c>
      <c r="D61" s="25" t="s">
        <v>77</v>
      </c>
      <c r="E61" s="60">
        <f>'Aporte de datos'!E266</f>
        <v>0</v>
      </c>
      <c r="F61" s="48" t="str">
        <f>IFERROR('Aporte de datos'!H266,"")</f>
        <v/>
      </c>
    </row>
    <row r="62" spans="2:6" x14ac:dyDescent="0.2">
      <c r="B62" s="38">
        <f>'Aporte de datos'!B267</f>
        <v>0</v>
      </c>
      <c r="D62" s="25" t="s">
        <v>77</v>
      </c>
      <c r="E62" s="60">
        <f>'Aporte de datos'!E267</f>
        <v>0</v>
      </c>
      <c r="F62" s="48" t="str">
        <f>IFERROR('Aporte de datos'!H267,"")</f>
        <v/>
      </c>
    </row>
    <row r="63" spans="2:6" x14ac:dyDescent="0.2">
      <c r="B63" s="38">
        <f>'Aporte de datos'!B268</f>
        <v>0</v>
      </c>
      <c r="D63" s="25" t="s">
        <v>77</v>
      </c>
      <c r="E63" s="60">
        <f>'Aporte de datos'!E268</f>
        <v>0</v>
      </c>
      <c r="F63" s="48" t="str">
        <f>IFERROR('Aporte de datos'!H268,"")</f>
        <v/>
      </c>
    </row>
    <row r="64" spans="2:6" x14ac:dyDescent="0.2">
      <c r="B64" s="27" t="str">
        <f>'Aporte de datos'!B269</f>
        <v>Latas ferrosas</v>
      </c>
      <c r="D64" s="25" t="s">
        <v>77</v>
      </c>
      <c r="E64" s="60">
        <f>'Aporte de datos'!E269</f>
        <v>0</v>
      </c>
      <c r="F64" s="48" t="str">
        <f>IFERROR('Aporte de datos'!H269,"")</f>
        <v/>
      </c>
    </row>
    <row r="65" spans="2:36" x14ac:dyDescent="0.2">
      <c r="B65" s="27" t="str">
        <f>'Aporte de datos'!B270</f>
        <v>Latas no-ferrosas</v>
      </c>
      <c r="D65" s="25" t="s">
        <v>77</v>
      </c>
      <c r="E65" s="60">
        <f>'Aporte de datos'!E270</f>
        <v>0</v>
      </c>
      <c r="F65" s="48" t="str">
        <f>IFERROR('Aporte de datos'!H270,"")</f>
        <v/>
      </c>
    </row>
    <row r="66" spans="2:36" x14ac:dyDescent="0.2">
      <c r="B66" s="27" t="str">
        <f>'Aporte de datos'!B271</f>
        <v>Papel</v>
      </c>
      <c r="D66" s="25" t="s">
        <v>77</v>
      </c>
      <c r="E66" s="60">
        <f>'Aporte de datos'!E271</f>
        <v>0</v>
      </c>
      <c r="F66" s="48" t="str">
        <f>IFERROR('Aporte de datos'!H271,"")</f>
        <v/>
      </c>
    </row>
    <row r="67" spans="2:36" x14ac:dyDescent="0.2">
      <c r="B67" s="27" t="str">
        <f>'Aporte de datos'!B272</f>
        <v>Cartón</v>
      </c>
      <c r="D67" s="25" t="s">
        <v>77</v>
      </c>
      <c r="E67" s="60">
        <f>'Aporte de datos'!E272</f>
        <v>0</v>
      </c>
      <c r="F67" s="48" t="str">
        <f>IFERROR('Aporte de datos'!H272,"")</f>
        <v/>
      </c>
    </row>
    <row r="70" spans="2:36" s="23" customFormat="1" x14ac:dyDescent="0.2">
      <c r="B70" s="24" t="s">
        <v>225</v>
      </c>
      <c r="D70" s="37"/>
      <c r="E70" s="37"/>
      <c r="F70" s="37"/>
    </row>
    <row r="72" spans="2:36" x14ac:dyDescent="0.2">
      <c r="B72" s="26" t="str">
        <f>"Materiales reciclables en "&amp;'Aporte de datos'!$B$46</f>
        <v>Materiales reciclables en Flujo 1</v>
      </c>
    </row>
    <row r="73" spans="2:36" x14ac:dyDescent="0.2">
      <c r="B73" s="27" t="s">
        <v>213</v>
      </c>
      <c r="D73" s="25" t="s">
        <v>24</v>
      </c>
      <c r="F73" s="51">
        <f>$E$6*$E$16*$E$22*'Flujo de residuos'!F13</f>
        <v>0</v>
      </c>
      <c r="G73" s="51">
        <f>$E$6*$E$16*$E$22*'Flujo de residuos'!G13</f>
        <v>0</v>
      </c>
      <c r="H73" s="51">
        <f>$E$6*$E$16*$E$22*'Flujo de residuos'!H13</f>
        <v>0</v>
      </c>
      <c r="I73" s="51">
        <f>$E$6*$E$16*$E$22*'Flujo de residuos'!I13</f>
        <v>0</v>
      </c>
      <c r="J73" s="51">
        <f>$E$6*$E$16*$E$22*'Flujo de residuos'!J13</f>
        <v>0</v>
      </c>
      <c r="K73" s="51">
        <f>$E$6*$E$16*$E$22*'Flujo de residuos'!K13</f>
        <v>0</v>
      </c>
      <c r="L73" s="51">
        <f>$E$6*$E$16*$E$22*'Flujo de residuos'!L13</f>
        <v>0</v>
      </c>
      <c r="M73" s="51">
        <f>$E$6*$E$16*$E$22*'Flujo de residuos'!M13</f>
        <v>0</v>
      </c>
      <c r="N73" s="51">
        <f>$E$6*$E$16*$E$22*'Flujo de residuos'!N13</f>
        <v>0</v>
      </c>
      <c r="O73" s="51">
        <f>$E$6*$E$16*$E$22*'Flujo de residuos'!O13</f>
        <v>0</v>
      </c>
      <c r="P73" s="51">
        <f>$E$6*$E$16*$E$22*'Flujo de residuos'!P13</f>
        <v>0</v>
      </c>
      <c r="Q73" s="51">
        <f>$E$6*$E$16*$E$22*'Flujo de residuos'!Q13</f>
        <v>0</v>
      </c>
      <c r="R73" s="51">
        <f>$E$6*$E$16*$E$22*'Flujo de residuos'!R13</f>
        <v>0</v>
      </c>
      <c r="S73" s="51">
        <f>$E$6*$E$16*$E$22*'Flujo de residuos'!S13</f>
        <v>0</v>
      </c>
      <c r="T73" s="51">
        <f>$E$6*$E$16*$E$22*'Flujo de residuos'!T13</f>
        <v>0</v>
      </c>
      <c r="U73" s="51">
        <f>$E$6*$E$16*$E$22*'Flujo de residuos'!U13</f>
        <v>0</v>
      </c>
      <c r="V73" s="51">
        <f>$E$6*$E$16*$E$22*'Flujo de residuos'!V13</f>
        <v>0</v>
      </c>
      <c r="W73" s="51">
        <f>$E$6*$E$16*$E$22*'Flujo de residuos'!W13</f>
        <v>0</v>
      </c>
      <c r="X73" s="51">
        <f>$E$6*$E$16*$E$22*'Flujo de residuos'!X13</f>
        <v>0</v>
      </c>
      <c r="Y73" s="51">
        <f>$E$6*$E$16*$E$22*'Flujo de residuos'!Y13</f>
        <v>0</v>
      </c>
      <c r="Z73" s="51">
        <f>$E$6*$E$16*$E$22*'Flujo de residuos'!Z13</f>
        <v>0</v>
      </c>
      <c r="AA73" s="51">
        <f>$E$6*$E$16*$E$22*'Flujo de residuos'!AA13</f>
        <v>0</v>
      </c>
      <c r="AB73" s="51">
        <f>$E$6*$E$16*$E$22*'Flujo de residuos'!AB13</f>
        <v>0</v>
      </c>
      <c r="AC73" s="51">
        <f>$E$6*$E$16*$E$22*'Flujo de residuos'!AC13</f>
        <v>0</v>
      </c>
      <c r="AD73" s="51">
        <f>$E$6*$E$16*$E$22*'Flujo de residuos'!AD13</f>
        <v>0</v>
      </c>
      <c r="AE73" s="51">
        <f>$E$6*$E$16*$E$22*'Flujo de residuos'!AE13</f>
        <v>0</v>
      </c>
      <c r="AF73" s="51">
        <f>$E$6*$E$16*$E$22*'Flujo de residuos'!AF13</f>
        <v>0</v>
      </c>
      <c r="AG73" s="51">
        <f>$E$6*$E$16*$E$22*'Flujo de residuos'!AG13</f>
        <v>0</v>
      </c>
      <c r="AH73" s="51">
        <f>$E$6*$E$16*$E$22*'Flujo de residuos'!AH13</f>
        <v>0</v>
      </c>
      <c r="AI73" s="51">
        <f>$E$6*$E$16*$E$22*'Flujo de residuos'!AI13</f>
        <v>0</v>
      </c>
      <c r="AJ73" s="51">
        <f>$E$6*$E$16*$E$22*'Flujo de residuos'!AJ13</f>
        <v>0</v>
      </c>
    </row>
    <row r="74" spans="2:36" x14ac:dyDescent="0.2">
      <c r="B74" s="27" t="s">
        <v>30</v>
      </c>
      <c r="D74" s="25" t="s">
        <v>24</v>
      </c>
      <c r="F74" s="51">
        <f>$E$6*$E$16*$E$22*'Flujo de residuos'!F14</f>
        <v>0</v>
      </c>
      <c r="G74" s="51">
        <f>$E$6*$E$16*$E$22*'Flujo de residuos'!G14</f>
        <v>0</v>
      </c>
      <c r="H74" s="51">
        <f>$E$6*$E$16*$E$22*'Flujo de residuos'!H14</f>
        <v>0</v>
      </c>
      <c r="I74" s="51">
        <f>$E$6*$E$16*$E$22*'Flujo de residuos'!I14</f>
        <v>0</v>
      </c>
      <c r="J74" s="51">
        <f>$E$6*$E$16*$E$22*'Flujo de residuos'!J14</f>
        <v>0</v>
      </c>
      <c r="K74" s="51">
        <f>$E$6*$E$16*$E$22*'Flujo de residuos'!K14</f>
        <v>0</v>
      </c>
      <c r="L74" s="51">
        <f>$E$6*$E$16*$E$22*'Flujo de residuos'!L14</f>
        <v>0</v>
      </c>
      <c r="M74" s="51">
        <f>$E$6*$E$16*$E$22*'Flujo de residuos'!M14</f>
        <v>0</v>
      </c>
      <c r="N74" s="51">
        <f>$E$6*$E$16*$E$22*'Flujo de residuos'!N14</f>
        <v>0</v>
      </c>
      <c r="O74" s="51">
        <f>$E$6*$E$16*$E$22*'Flujo de residuos'!O14</f>
        <v>0</v>
      </c>
      <c r="P74" s="51">
        <f>$E$6*$E$16*$E$22*'Flujo de residuos'!P14</f>
        <v>0</v>
      </c>
      <c r="Q74" s="51">
        <f>$E$6*$E$16*$E$22*'Flujo de residuos'!Q14</f>
        <v>0</v>
      </c>
      <c r="R74" s="51">
        <f>$E$6*$E$16*$E$22*'Flujo de residuos'!R14</f>
        <v>0</v>
      </c>
      <c r="S74" s="51">
        <f>$E$6*$E$16*$E$22*'Flujo de residuos'!S14</f>
        <v>0</v>
      </c>
      <c r="T74" s="51">
        <f>$E$6*$E$16*$E$22*'Flujo de residuos'!T14</f>
        <v>0</v>
      </c>
      <c r="U74" s="51">
        <f>$E$6*$E$16*$E$22*'Flujo de residuos'!U14</f>
        <v>0</v>
      </c>
      <c r="V74" s="51">
        <f>$E$6*$E$16*$E$22*'Flujo de residuos'!V14</f>
        <v>0</v>
      </c>
      <c r="W74" s="51">
        <f>$E$6*$E$16*$E$22*'Flujo de residuos'!W14</f>
        <v>0</v>
      </c>
      <c r="X74" s="51">
        <f>$E$6*$E$16*$E$22*'Flujo de residuos'!X14</f>
        <v>0</v>
      </c>
      <c r="Y74" s="51">
        <f>$E$6*$E$16*$E$22*'Flujo de residuos'!Y14</f>
        <v>0</v>
      </c>
      <c r="Z74" s="51">
        <f>$E$6*$E$16*$E$22*'Flujo de residuos'!Z14</f>
        <v>0</v>
      </c>
      <c r="AA74" s="51">
        <f>$E$6*$E$16*$E$22*'Flujo de residuos'!AA14</f>
        <v>0</v>
      </c>
      <c r="AB74" s="51">
        <f>$E$6*$E$16*$E$22*'Flujo de residuos'!AB14</f>
        <v>0</v>
      </c>
      <c r="AC74" s="51">
        <f>$E$6*$E$16*$E$22*'Flujo de residuos'!AC14</f>
        <v>0</v>
      </c>
      <c r="AD74" s="51">
        <f>$E$6*$E$16*$E$22*'Flujo de residuos'!AD14</f>
        <v>0</v>
      </c>
      <c r="AE74" s="51">
        <f>$E$6*$E$16*$E$22*'Flujo de residuos'!AE14</f>
        <v>0</v>
      </c>
      <c r="AF74" s="51">
        <f>$E$6*$E$16*$E$22*'Flujo de residuos'!AF14</f>
        <v>0</v>
      </c>
      <c r="AG74" s="51">
        <f>$E$6*$E$16*$E$22*'Flujo de residuos'!AG14</f>
        <v>0</v>
      </c>
      <c r="AH74" s="51">
        <f>$E$6*$E$16*$E$22*'Flujo de residuos'!AH14</f>
        <v>0</v>
      </c>
      <c r="AI74" s="51">
        <f>$E$6*$E$16*$E$22*'Flujo de residuos'!AI14</f>
        <v>0</v>
      </c>
      <c r="AJ74" s="51">
        <f>$E$6*$E$16*$E$22*'Flujo de residuos'!AJ14</f>
        <v>0</v>
      </c>
    </row>
    <row r="75" spans="2:36" x14ac:dyDescent="0.2">
      <c r="B75" s="27" t="s">
        <v>26</v>
      </c>
      <c r="D75" s="25" t="s">
        <v>24</v>
      </c>
      <c r="F75" s="51">
        <f>$E$6*$E$16*$E$22*$E$37*'Flujo de residuos'!F10</f>
        <v>0</v>
      </c>
      <c r="G75" s="51">
        <f>$E$6*$E$16*$E$22*$E$37*'Flujo de residuos'!G10</f>
        <v>0</v>
      </c>
      <c r="H75" s="51">
        <f>$E$6*$E$16*$E$22*$E$37*'Flujo de residuos'!H10</f>
        <v>0</v>
      </c>
      <c r="I75" s="51">
        <f>$E$6*$E$16*$E$22*$E$37*'Flujo de residuos'!I10</f>
        <v>0</v>
      </c>
      <c r="J75" s="51">
        <f>$E$6*$E$16*$E$22*$E$37*'Flujo de residuos'!J10</f>
        <v>0</v>
      </c>
      <c r="K75" s="51">
        <f>$E$6*$E$16*$E$22*$E$37*'Flujo de residuos'!K10</f>
        <v>0</v>
      </c>
      <c r="L75" s="51">
        <f>$E$6*$E$16*$E$22*$E$37*'Flujo de residuos'!L10</f>
        <v>0</v>
      </c>
      <c r="M75" s="51">
        <f>$E$6*$E$16*$E$22*$E$37*'Flujo de residuos'!M10</f>
        <v>0</v>
      </c>
      <c r="N75" s="51">
        <f>$E$6*$E$16*$E$22*$E$37*'Flujo de residuos'!N10</f>
        <v>0</v>
      </c>
      <c r="O75" s="51">
        <f>$E$6*$E$16*$E$22*$E$37*'Flujo de residuos'!O10</f>
        <v>0</v>
      </c>
      <c r="P75" s="51">
        <f>$E$6*$E$16*$E$22*$E$37*'Flujo de residuos'!P10</f>
        <v>0</v>
      </c>
      <c r="Q75" s="51">
        <f>$E$6*$E$16*$E$22*$E$37*'Flujo de residuos'!Q10</f>
        <v>0</v>
      </c>
      <c r="R75" s="51">
        <f>$E$6*$E$16*$E$22*$E$37*'Flujo de residuos'!R10</f>
        <v>0</v>
      </c>
      <c r="S75" s="51">
        <f>$E$6*$E$16*$E$22*$E$37*'Flujo de residuos'!S10</f>
        <v>0</v>
      </c>
      <c r="T75" s="51">
        <f>$E$6*$E$16*$E$22*$E$37*'Flujo de residuos'!T10</f>
        <v>0</v>
      </c>
      <c r="U75" s="51">
        <f>$E$6*$E$16*$E$22*$E$37*'Flujo de residuos'!U10</f>
        <v>0</v>
      </c>
      <c r="V75" s="51">
        <f>$E$6*$E$16*$E$22*$E$37*'Flujo de residuos'!V10</f>
        <v>0</v>
      </c>
      <c r="W75" s="51">
        <f>$E$6*$E$16*$E$22*$E$37*'Flujo de residuos'!W10</f>
        <v>0</v>
      </c>
      <c r="X75" s="51">
        <f>$E$6*$E$16*$E$22*$E$37*'Flujo de residuos'!X10</f>
        <v>0</v>
      </c>
      <c r="Y75" s="51">
        <f>$E$6*$E$16*$E$22*$E$37*'Flujo de residuos'!Y10</f>
        <v>0</v>
      </c>
      <c r="Z75" s="51">
        <f>$E$6*$E$16*$E$22*$E$37*'Flujo de residuos'!Z10</f>
        <v>0</v>
      </c>
      <c r="AA75" s="51">
        <f>$E$6*$E$16*$E$22*$E$37*'Flujo de residuos'!AA10</f>
        <v>0</v>
      </c>
      <c r="AB75" s="51">
        <f>$E$6*$E$16*$E$22*$E$37*'Flujo de residuos'!AB10</f>
        <v>0</v>
      </c>
      <c r="AC75" s="51">
        <f>$E$6*$E$16*$E$22*$E$37*'Flujo de residuos'!AC10</f>
        <v>0</v>
      </c>
      <c r="AD75" s="51">
        <f>$E$6*$E$16*$E$22*$E$37*'Flujo de residuos'!AD10</f>
        <v>0</v>
      </c>
      <c r="AE75" s="51">
        <f>$E$6*$E$16*$E$22*$E$37*'Flujo de residuos'!AE10</f>
        <v>0</v>
      </c>
      <c r="AF75" s="51">
        <f>$E$6*$E$16*$E$22*$E$37*'Flujo de residuos'!AF10</f>
        <v>0</v>
      </c>
      <c r="AG75" s="51">
        <f>$E$6*$E$16*$E$22*$E$37*'Flujo de residuos'!AG10</f>
        <v>0</v>
      </c>
      <c r="AH75" s="51">
        <f>$E$6*$E$16*$E$22*$E$37*'Flujo de residuos'!AH10</f>
        <v>0</v>
      </c>
      <c r="AI75" s="51">
        <f>$E$6*$E$16*$E$22*$E$37*'Flujo de residuos'!AI10</f>
        <v>0</v>
      </c>
      <c r="AJ75" s="51">
        <f>$E$6*$E$16*$E$22*$E$37*'Flujo de residuos'!AJ10</f>
        <v>0</v>
      </c>
    </row>
    <row r="76" spans="2:36" x14ac:dyDescent="0.2">
      <c r="B76" s="27" t="s">
        <v>64</v>
      </c>
      <c r="D76" s="25" t="s">
        <v>24</v>
      </c>
      <c r="F76" s="51">
        <f>$E$6*$E$16*$E$22*$E$38*'Flujo de residuos'!F11</f>
        <v>0</v>
      </c>
      <c r="G76" s="51">
        <f>$E$6*$E$16*$E$22*$E$38*'Flujo de residuos'!G11</f>
        <v>0</v>
      </c>
      <c r="H76" s="51">
        <f>$E$6*$E$16*$E$22*$E$38*'Flujo de residuos'!H11</f>
        <v>0</v>
      </c>
      <c r="I76" s="51">
        <f>$E$6*$E$16*$E$22*$E$38*'Flujo de residuos'!I11</f>
        <v>0</v>
      </c>
      <c r="J76" s="51">
        <f>$E$6*$E$16*$E$22*$E$38*'Flujo de residuos'!J11</f>
        <v>0</v>
      </c>
      <c r="K76" s="51">
        <f>$E$6*$E$16*$E$22*$E$38*'Flujo de residuos'!K11</f>
        <v>0</v>
      </c>
      <c r="L76" s="51">
        <f>$E$6*$E$16*$E$22*$E$38*'Flujo de residuos'!L11</f>
        <v>0</v>
      </c>
      <c r="M76" s="51">
        <f>$E$6*$E$16*$E$22*$E$38*'Flujo de residuos'!M11</f>
        <v>0</v>
      </c>
      <c r="N76" s="51">
        <f>$E$6*$E$16*$E$22*$E$38*'Flujo de residuos'!N11</f>
        <v>0</v>
      </c>
      <c r="O76" s="51">
        <f>$E$6*$E$16*$E$22*$E$38*'Flujo de residuos'!O11</f>
        <v>0</v>
      </c>
      <c r="P76" s="51">
        <f>$E$6*$E$16*$E$22*$E$38*'Flujo de residuos'!P11</f>
        <v>0</v>
      </c>
      <c r="Q76" s="51">
        <f>$E$6*$E$16*$E$22*$E$38*'Flujo de residuos'!Q11</f>
        <v>0</v>
      </c>
      <c r="R76" s="51">
        <f>$E$6*$E$16*$E$22*$E$38*'Flujo de residuos'!R11</f>
        <v>0</v>
      </c>
      <c r="S76" s="51">
        <f>$E$6*$E$16*$E$22*$E$38*'Flujo de residuos'!S11</f>
        <v>0</v>
      </c>
      <c r="T76" s="51">
        <f>$E$6*$E$16*$E$22*$E$38*'Flujo de residuos'!T11</f>
        <v>0</v>
      </c>
      <c r="U76" s="51">
        <f>$E$6*$E$16*$E$22*$E$38*'Flujo de residuos'!U11</f>
        <v>0</v>
      </c>
      <c r="V76" s="51">
        <f>$E$6*$E$16*$E$22*$E$38*'Flujo de residuos'!V11</f>
        <v>0</v>
      </c>
      <c r="W76" s="51">
        <f>$E$6*$E$16*$E$22*$E$38*'Flujo de residuos'!W11</f>
        <v>0</v>
      </c>
      <c r="X76" s="51">
        <f>$E$6*$E$16*$E$22*$E$38*'Flujo de residuos'!X11</f>
        <v>0</v>
      </c>
      <c r="Y76" s="51">
        <f>$E$6*$E$16*$E$22*$E$38*'Flujo de residuos'!Y11</f>
        <v>0</v>
      </c>
      <c r="Z76" s="51">
        <f>$E$6*$E$16*$E$22*$E$38*'Flujo de residuos'!Z11</f>
        <v>0</v>
      </c>
      <c r="AA76" s="51">
        <f>$E$6*$E$16*$E$22*$E$38*'Flujo de residuos'!AA11</f>
        <v>0</v>
      </c>
      <c r="AB76" s="51">
        <f>$E$6*$E$16*$E$22*$E$38*'Flujo de residuos'!AB11</f>
        <v>0</v>
      </c>
      <c r="AC76" s="51">
        <f>$E$6*$E$16*$E$22*$E$38*'Flujo de residuos'!AC11</f>
        <v>0</v>
      </c>
      <c r="AD76" s="51">
        <f>$E$6*$E$16*$E$22*$E$38*'Flujo de residuos'!AD11</f>
        <v>0</v>
      </c>
      <c r="AE76" s="51">
        <f>$E$6*$E$16*$E$22*$E$38*'Flujo de residuos'!AE11</f>
        <v>0</v>
      </c>
      <c r="AF76" s="51">
        <f>$E$6*$E$16*$E$22*$E$38*'Flujo de residuos'!AF11</f>
        <v>0</v>
      </c>
      <c r="AG76" s="51">
        <f>$E$6*$E$16*$E$22*$E$38*'Flujo de residuos'!AG11</f>
        <v>0</v>
      </c>
      <c r="AH76" s="51">
        <f>$E$6*$E$16*$E$22*$E$38*'Flujo de residuos'!AH11</f>
        <v>0</v>
      </c>
      <c r="AI76" s="51">
        <f>$E$6*$E$16*$E$22*$E$38*'Flujo de residuos'!AI11</f>
        <v>0</v>
      </c>
      <c r="AJ76" s="51">
        <f>$E$6*$E$16*$E$22*$E$38*'Flujo de residuos'!AJ11</f>
        <v>0</v>
      </c>
    </row>
    <row r="77" spans="2:36" x14ac:dyDescent="0.2">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row>
    <row r="78" spans="2:36" x14ac:dyDescent="0.2">
      <c r="B78" s="26" t="str">
        <f>"Materiales reciclables en "&amp;'Aporte de datos'!$B$58</f>
        <v>Materiales reciclables en Flujo 2</v>
      </c>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row>
    <row r="79" spans="2:36" x14ac:dyDescent="0.2">
      <c r="B79" s="27" t="s">
        <v>213</v>
      </c>
      <c r="D79" s="25" t="s">
        <v>24</v>
      </c>
      <c r="F79" s="51">
        <f>$E$6*$E$17*$E$23*'Flujo de residuos'!F23</f>
        <v>0</v>
      </c>
      <c r="G79" s="51">
        <f>$E$6*$E$17*$E$23*'Flujo de residuos'!G23</f>
        <v>0</v>
      </c>
      <c r="H79" s="51">
        <f>$E$6*$E$17*$E$23*'Flujo de residuos'!H23</f>
        <v>0</v>
      </c>
      <c r="I79" s="51">
        <f>$E$6*$E$17*$E$23*'Flujo de residuos'!I23</f>
        <v>0</v>
      </c>
      <c r="J79" s="51">
        <f>$E$6*$E$17*$E$23*'Flujo de residuos'!J23</f>
        <v>0</v>
      </c>
      <c r="K79" s="51">
        <f>$E$6*$E$17*$E$23*'Flujo de residuos'!K23</f>
        <v>0</v>
      </c>
      <c r="L79" s="51">
        <f>$E$6*$E$17*$E$23*'Flujo de residuos'!L23</f>
        <v>0</v>
      </c>
      <c r="M79" s="51">
        <f>$E$6*$E$17*$E$23*'Flujo de residuos'!M23</f>
        <v>0</v>
      </c>
      <c r="N79" s="51">
        <f>$E$6*$E$17*$E$23*'Flujo de residuos'!N23</f>
        <v>0</v>
      </c>
      <c r="O79" s="51">
        <f>$E$6*$E$17*$E$23*'Flujo de residuos'!O23</f>
        <v>0</v>
      </c>
      <c r="P79" s="51">
        <f>$E$6*$E$17*$E$23*'Flujo de residuos'!P23</f>
        <v>0</v>
      </c>
      <c r="Q79" s="51">
        <f>$E$6*$E$17*$E$23*'Flujo de residuos'!Q23</f>
        <v>0</v>
      </c>
      <c r="R79" s="51">
        <f>$E$6*$E$17*$E$23*'Flujo de residuos'!R23</f>
        <v>0</v>
      </c>
      <c r="S79" s="51">
        <f>$E$6*$E$17*$E$23*'Flujo de residuos'!S23</f>
        <v>0</v>
      </c>
      <c r="T79" s="51">
        <f>$E$6*$E$17*$E$23*'Flujo de residuos'!T23</f>
        <v>0</v>
      </c>
      <c r="U79" s="51">
        <f>$E$6*$E$17*$E$23*'Flujo de residuos'!U23</f>
        <v>0</v>
      </c>
      <c r="V79" s="51">
        <f>$E$6*$E$17*$E$23*'Flujo de residuos'!V23</f>
        <v>0</v>
      </c>
      <c r="W79" s="51">
        <f>$E$6*$E$17*$E$23*'Flujo de residuos'!W23</f>
        <v>0</v>
      </c>
      <c r="X79" s="51">
        <f>$E$6*$E$17*$E$23*'Flujo de residuos'!X23</f>
        <v>0</v>
      </c>
      <c r="Y79" s="51">
        <f>$E$6*$E$17*$E$23*'Flujo de residuos'!Y23</f>
        <v>0</v>
      </c>
      <c r="Z79" s="51">
        <f>$E$6*$E$17*$E$23*'Flujo de residuos'!Z23</f>
        <v>0</v>
      </c>
      <c r="AA79" s="51">
        <f>$E$6*$E$17*$E$23*'Flujo de residuos'!AA23</f>
        <v>0</v>
      </c>
      <c r="AB79" s="51">
        <f>$E$6*$E$17*$E$23*'Flujo de residuos'!AB23</f>
        <v>0</v>
      </c>
      <c r="AC79" s="51">
        <f>$E$6*$E$17*$E$23*'Flujo de residuos'!AC23</f>
        <v>0</v>
      </c>
      <c r="AD79" s="51">
        <f>$E$6*$E$17*$E$23*'Flujo de residuos'!AD23</f>
        <v>0</v>
      </c>
      <c r="AE79" s="51">
        <f>$E$6*$E$17*$E$23*'Flujo de residuos'!AE23</f>
        <v>0</v>
      </c>
      <c r="AF79" s="51">
        <f>$E$6*$E$17*$E$23*'Flujo de residuos'!AF23</f>
        <v>0</v>
      </c>
      <c r="AG79" s="51">
        <f>$E$6*$E$17*$E$23*'Flujo de residuos'!AG23</f>
        <v>0</v>
      </c>
      <c r="AH79" s="51">
        <f>$E$6*$E$17*$E$23*'Flujo de residuos'!AH23</f>
        <v>0</v>
      </c>
      <c r="AI79" s="51">
        <f>$E$6*$E$17*$E$23*'Flujo de residuos'!AI23</f>
        <v>0</v>
      </c>
      <c r="AJ79" s="51">
        <f>$E$6*$E$17*$E$23*'Flujo de residuos'!AJ23</f>
        <v>0</v>
      </c>
    </row>
    <row r="80" spans="2:36" x14ac:dyDescent="0.2">
      <c r="B80" s="27" t="s">
        <v>30</v>
      </c>
      <c r="D80" s="25" t="s">
        <v>24</v>
      </c>
      <c r="F80" s="51">
        <f>$E$6*$E$17*$E$23*'Flujo de residuos'!F24</f>
        <v>0</v>
      </c>
      <c r="G80" s="51">
        <f>$E$6*$E$17*$E$23*'Flujo de residuos'!G24</f>
        <v>0</v>
      </c>
      <c r="H80" s="51">
        <f>$E$6*$E$17*$E$23*'Flujo de residuos'!H24</f>
        <v>0</v>
      </c>
      <c r="I80" s="51">
        <f>$E$6*$E$17*$E$23*'Flujo de residuos'!I24</f>
        <v>0</v>
      </c>
      <c r="J80" s="51">
        <f>$E$6*$E$17*$E$23*'Flujo de residuos'!J24</f>
        <v>0</v>
      </c>
      <c r="K80" s="51">
        <f>$E$6*$E$17*$E$23*'Flujo de residuos'!K24</f>
        <v>0</v>
      </c>
      <c r="L80" s="51">
        <f>$E$6*$E$17*$E$23*'Flujo de residuos'!L24</f>
        <v>0</v>
      </c>
      <c r="M80" s="51">
        <f>$E$6*$E$17*$E$23*'Flujo de residuos'!M24</f>
        <v>0</v>
      </c>
      <c r="N80" s="51">
        <f>$E$6*$E$17*$E$23*'Flujo de residuos'!N24</f>
        <v>0</v>
      </c>
      <c r="O80" s="51">
        <f>$E$6*$E$17*$E$23*'Flujo de residuos'!O24</f>
        <v>0</v>
      </c>
      <c r="P80" s="51">
        <f>$E$6*$E$17*$E$23*'Flujo de residuos'!P24</f>
        <v>0</v>
      </c>
      <c r="Q80" s="51">
        <f>$E$6*$E$17*$E$23*'Flujo de residuos'!Q24</f>
        <v>0</v>
      </c>
      <c r="R80" s="51">
        <f>$E$6*$E$17*$E$23*'Flujo de residuos'!R24</f>
        <v>0</v>
      </c>
      <c r="S80" s="51">
        <f>$E$6*$E$17*$E$23*'Flujo de residuos'!S24</f>
        <v>0</v>
      </c>
      <c r="T80" s="51">
        <f>$E$6*$E$17*$E$23*'Flujo de residuos'!T24</f>
        <v>0</v>
      </c>
      <c r="U80" s="51">
        <f>$E$6*$E$17*$E$23*'Flujo de residuos'!U24</f>
        <v>0</v>
      </c>
      <c r="V80" s="51">
        <f>$E$6*$E$17*$E$23*'Flujo de residuos'!V24</f>
        <v>0</v>
      </c>
      <c r="W80" s="51">
        <f>$E$6*$E$17*$E$23*'Flujo de residuos'!W24</f>
        <v>0</v>
      </c>
      <c r="X80" s="51">
        <f>$E$6*$E$17*$E$23*'Flujo de residuos'!X24</f>
        <v>0</v>
      </c>
      <c r="Y80" s="51">
        <f>$E$6*$E$17*$E$23*'Flujo de residuos'!Y24</f>
        <v>0</v>
      </c>
      <c r="Z80" s="51">
        <f>$E$6*$E$17*$E$23*'Flujo de residuos'!Z24</f>
        <v>0</v>
      </c>
      <c r="AA80" s="51">
        <f>$E$6*$E$17*$E$23*'Flujo de residuos'!AA24</f>
        <v>0</v>
      </c>
      <c r="AB80" s="51">
        <f>$E$6*$E$17*$E$23*'Flujo de residuos'!AB24</f>
        <v>0</v>
      </c>
      <c r="AC80" s="51">
        <f>$E$6*$E$17*$E$23*'Flujo de residuos'!AC24</f>
        <v>0</v>
      </c>
      <c r="AD80" s="51">
        <f>$E$6*$E$17*$E$23*'Flujo de residuos'!AD24</f>
        <v>0</v>
      </c>
      <c r="AE80" s="51">
        <f>$E$6*$E$17*$E$23*'Flujo de residuos'!AE24</f>
        <v>0</v>
      </c>
      <c r="AF80" s="51">
        <f>$E$6*$E$17*$E$23*'Flujo de residuos'!AF24</f>
        <v>0</v>
      </c>
      <c r="AG80" s="51">
        <f>$E$6*$E$17*$E$23*'Flujo de residuos'!AG24</f>
        <v>0</v>
      </c>
      <c r="AH80" s="51">
        <f>$E$6*$E$17*$E$23*'Flujo de residuos'!AH24</f>
        <v>0</v>
      </c>
      <c r="AI80" s="51">
        <f>$E$6*$E$17*$E$23*'Flujo de residuos'!AI24</f>
        <v>0</v>
      </c>
      <c r="AJ80" s="51">
        <f>$E$6*$E$17*$E$23*'Flujo de residuos'!AJ24</f>
        <v>0</v>
      </c>
    </row>
    <row r="81" spans="2:36" x14ac:dyDescent="0.2">
      <c r="B81" s="27" t="s">
        <v>26</v>
      </c>
      <c r="D81" s="25" t="s">
        <v>24</v>
      </c>
      <c r="F81" s="51">
        <f>$E$6*$E$17*$E$23*$E$37*'Flujo de residuos'!F20</f>
        <v>0</v>
      </c>
      <c r="G81" s="51">
        <f>$E$6*$E$17*$E$23*$E$37*'Flujo de residuos'!G20</f>
        <v>0</v>
      </c>
      <c r="H81" s="51">
        <f>$E$6*$E$17*$E$23*$E$37*'Flujo de residuos'!H20</f>
        <v>0</v>
      </c>
      <c r="I81" s="51">
        <f>$E$6*$E$17*$E$23*$E$37*'Flujo de residuos'!I20</f>
        <v>0</v>
      </c>
      <c r="J81" s="51">
        <f>$E$6*$E$17*$E$23*$E$37*'Flujo de residuos'!J20</f>
        <v>0</v>
      </c>
      <c r="K81" s="51">
        <f>$E$6*$E$17*$E$23*$E$37*'Flujo de residuos'!K20</f>
        <v>0</v>
      </c>
      <c r="L81" s="51">
        <f>$E$6*$E$17*$E$23*$E$37*'Flujo de residuos'!L20</f>
        <v>0</v>
      </c>
      <c r="M81" s="51">
        <f>$E$6*$E$17*$E$23*$E$37*'Flujo de residuos'!M20</f>
        <v>0</v>
      </c>
      <c r="N81" s="51">
        <f>$E$6*$E$17*$E$23*$E$37*'Flujo de residuos'!N20</f>
        <v>0</v>
      </c>
      <c r="O81" s="51">
        <f>$E$6*$E$17*$E$23*$E$37*'Flujo de residuos'!O20</f>
        <v>0</v>
      </c>
      <c r="P81" s="51">
        <f>$E$6*$E$17*$E$23*$E$37*'Flujo de residuos'!P20</f>
        <v>0</v>
      </c>
      <c r="Q81" s="51">
        <f>$E$6*$E$17*$E$23*$E$37*'Flujo de residuos'!Q20</f>
        <v>0</v>
      </c>
      <c r="R81" s="51">
        <f>$E$6*$E$17*$E$23*$E$37*'Flujo de residuos'!R20</f>
        <v>0</v>
      </c>
      <c r="S81" s="51">
        <f>$E$6*$E$17*$E$23*$E$37*'Flujo de residuos'!S20</f>
        <v>0</v>
      </c>
      <c r="T81" s="51">
        <f>$E$6*$E$17*$E$23*$E$37*'Flujo de residuos'!T20</f>
        <v>0</v>
      </c>
      <c r="U81" s="51">
        <f>$E$6*$E$17*$E$23*$E$37*'Flujo de residuos'!U20</f>
        <v>0</v>
      </c>
      <c r="V81" s="51">
        <f>$E$6*$E$17*$E$23*$E$37*'Flujo de residuos'!V20</f>
        <v>0</v>
      </c>
      <c r="W81" s="51">
        <f>$E$6*$E$17*$E$23*$E$37*'Flujo de residuos'!W20</f>
        <v>0</v>
      </c>
      <c r="X81" s="51">
        <f>$E$6*$E$17*$E$23*$E$37*'Flujo de residuos'!X20</f>
        <v>0</v>
      </c>
      <c r="Y81" s="51">
        <f>$E$6*$E$17*$E$23*$E$37*'Flujo de residuos'!Y20</f>
        <v>0</v>
      </c>
      <c r="Z81" s="51">
        <f>$E$6*$E$17*$E$23*$E$37*'Flujo de residuos'!Z20</f>
        <v>0</v>
      </c>
      <c r="AA81" s="51">
        <f>$E$6*$E$17*$E$23*$E$37*'Flujo de residuos'!AA20</f>
        <v>0</v>
      </c>
      <c r="AB81" s="51">
        <f>$E$6*$E$17*$E$23*$E$37*'Flujo de residuos'!AB20</f>
        <v>0</v>
      </c>
      <c r="AC81" s="51">
        <f>$E$6*$E$17*$E$23*$E$37*'Flujo de residuos'!AC20</f>
        <v>0</v>
      </c>
      <c r="AD81" s="51">
        <f>$E$6*$E$17*$E$23*$E$37*'Flujo de residuos'!AD20</f>
        <v>0</v>
      </c>
      <c r="AE81" s="51">
        <f>$E$6*$E$17*$E$23*$E$37*'Flujo de residuos'!AE20</f>
        <v>0</v>
      </c>
      <c r="AF81" s="51">
        <f>$E$6*$E$17*$E$23*$E$37*'Flujo de residuos'!AF20</f>
        <v>0</v>
      </c>
      <c r="AG81" s="51">
        <f>$E$6*$E$17*$E$23*$E$37*'Flujo de residuos'!AG20</f>
        <v>0</v>
      </c>
      <c r="AH81" s="51">
        <f>$E$6*$E$17*$E$23*$E$37*'Flujo de residuos'!AH20</f>
        <v>0</v>
      </c>
      <c r="AI81" s="51">
        <f>$E$6*$E$17*$E$23*$E$37*'Flujo de residuos'!AI20</f>
        <v>0</v>
      </c>
      <c r="AJ81" s="51">
        <f>$E$6*$E$17*$E$23*$E$37*'Flujo de residuos'!AJ20</f>
        <v>0</v>
      </c>
    </row>
    <row r="82" spans="2:36" x14ac:dyDescent="0.2">
      <c r="B82" s="27" t="s">
        <v>64</v>
      </c>
      <c r="D82" s="25" t="s">
        <v>24</v>
      </c>
      <c r="F82" s="51">
        <f>$E$6*$E$17*$E$23*$E$38*'Flujo de residuos'!F21</f>
        <v>0</v>
      </c>
      <c r="G82" s="51">
        <f>$E$6*$E$17*$E$23*$E$38*'Flujo de residuos'!G21</f>
        <v>0</v>
      </c>
      <c r="H82" s="51">
        <f>$E$6*$E$17*$E$23*$E$38*'Flujo de residuos'!H21</f>
        <v>0</v>
      </c>
      <c r="I82" s="51">
        <f>$E$6*$E$17*$E$23*$E$38*'Flujo de residuos'!I21</f>
        <v>0</v>
      </c>
      <c r="J82" s="51">
        <f>$E$6*$E$17*$E$23*$E$38*'Flujo de residuos'!J21</f>
        <v>0</v>
      </c>
      <c r="K82" s="51">
        <f>$E$6*$E$17*$E$23*$E$38*'Flujo de residuos'!K21</f>
        <v>0</v>
      </c>
      <c r="L82" s="51">
        <f>$E$6*$E$17*$E$23*$E$38*'Flujo de residuos'!L21</f>
        <v>0</v>
      </c>
      <c r="M82" s="51">
        <f>$E$6*$E$17*$E$23*$E$38*'Flujo de residuos'!M21</f>
        <v>0</v>
      </c>
      <c r="N82" s="51">
        <f>$E$6*$E$17*$E$23*$E$38*'Flujo de residuos'!N21</f>
        <v>0</v>
      </c>
      <c r="O82" s="51">
        <f>$E$6*$E$17*$E$23*$E$38*'Flujo de residuos'!O21</f>
        <v>0</v>
      </c>
      <c r="P82" s="51">
        <f>$E$6*$E$17*$E$23*$E$38*'Flujo de residuos'!P21</f>
        <v>0</v>
      </c>
      <c r="Q82" s="51">
        <f>$E$6*$E$17*$E$23*$E$38*'Flujo de residuos'!Q21</f>
        <v>0</v>
      </c>
      <c r="R82" s="51">
        <f>$E$6*$E$17*$E$23*$E$38*'Flujo de residuos'!R21</f>
        <v>0</v>
      </c>
      <c r="S82" s="51">
        <f>$E$6*$E$17*$E$23*$E$38*'Flujo de residuos'!S21</f>
        <v>0</v>
      </c>
      <c r="T82" s="51">
        <f>$E$6*$E$17*$E$23*$E$38*'Flujo de residuos'!T21</f>
        <v>0</v>
      </c>
      <c r="U82" s="51">
        <f>$E$6*$E$17*$E$23*$E$38*'Flujo de residuos'!U21</f>
        <v>0</v>
      </c>
      <c r="V82" s="51">
        <f>$E$6*$E$17*$E$23*$E$38*'Flujo de residuos'!V21</f>
        <v>0</v>
      </c>
      <c r="W82" s="51">
        <f>$E$6*$E$17*$E$23*$E$38*'Flujo de residuos'!W21</f>
        <v>0</v>
      </c>
      <c r="X82" s="51">
        <f>$E$6*$E$17*$E$23*$E$38*'Flujo de residuos'!X21</f>
        <v>0</v>
      </c>
      <c r="Y82" s="51">
        <f>$E$6*$E$17*$E$23*$E$38*'Flujo de residuos'!Y21</f>
        <v>0</v>
      </c>
      <c r="Z82" s="51">
        <f>$E$6*$E$17*$E$23*$E$38*'Flujo de residuos'!Z21</f>
        <v>0</v>
      </c>
      <c r="AA82" s="51">
        <f>$E$6*$E$17*$E$23*$E$38*'Flujo de residuos'!AA21</f>
        <v>0</v>
      </c>
      <c r="AB82" s="51">
        <f>$E$6*$E$17*$E$23*$E$38*'Flujo de residuos'!AB21</f>
        <v>0</v>
      </c>
      <c r="AC82" s="51">
        <f>$E$6*$E$17*$E$23*$E$38*'Flujo de residuos'!AC21</f>
        <v>0</v>
      </c>
      <c r="AD82" s="51">
        <f>$E$6*$E$17*$E$23*$E$38*'Flujo de residuos'!AD21</f>
        <v>0</v>
      </c>
      <c r="AE82" s="51">
        <f>$E$6*$E$17*$E$23*$E$38*'Flujo de residuos'!AE21</f>
        <v>0</v>
      </c>
      <c r="AF82" s="51">
        <f>$E$6*$E$17*$E$23*$E$38*'Flujo de residuos'!AF21</f>
        <v>0</v>
      </c>
      <c r="AG82" s="51">
        <f>$E$6*$E$17*$E$23*$E$38*'Flujo de residuos'!AG21</f>
        <v>0</v>
      </c>
      <c r="AH82" s="51">
        <f>$E$6*$E$17*$E$23*$E$38*'Flujo de residuos'!AH21</f>
        <v>0</v>
      </c>
      <c r="AI82" s="51">
        <f>$E$6*$E$17*$E$23*$E$38*'Flujo de residuos'!AI21</f>
        <v>0</v>
      </c>
      <c r="AJ82" s="51">
        <f>$E$6*$E$17*$E$23*$E$38*'Flujo de residuos'!AJ21</f>
        <v>0</v>
      </c>
    </row>
    <row r="83" spans="2:36" x14ac:dyDescent="0.2">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row>
    <row r="84" spans="2:36" x14ac:dyDescent="0.2">
      <c r="B84" s="26" t="str">
        <f>"Materiales reciclables en "&amp;'Aporte de datos'!$B$70</f>
        <v>Materiales reciclables en Flujo 3</v>
      </c>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row>
    <row r="85" spans="2:36" x14ac:dyDescent="0.2">
      <c r="B85" s="27" t="s">
        <v>213</v>
      </c>
      <c r="D85" s="25" t="s">
        <v>24</v>
      </c>
      <c r="F85" s="51">
        <f>$E$6*$E$18*$E$24*'Flujo de residuos'!F33</f>
        <v>0</v>
      </c>
      <c r="G85" s="51">
        <f>$E$6*$E$18*$E$24*'Flujo de residuos'!G33</f>
        <v>0</v>
      </c>
      <c r="H85" s="51">
        <f>$E$6*$E$18*$E$24*'Flujo de residuos'!H33</f>
        <v>0</v>
      </c>
      <c r="I85" s="51">
        <f>$E$6*$E$18*$E$24*'Flujo de residuos'!I33</f>
        <v>0</v>
      </c>
      <c r="J85" s="51">
        <f>$E$6*$E$18*$E$24*'Flujo de residuos'!J33</f>
        <v>0</v>
      </c>
      <c r="K85" s="51">
        <f>$E$6*$E$18*$E$24*'Flujo de residuos'!K33</f>
        <v>0</v>
      </c>
      <c r="L85" s="51">
        <f>$E$6*$E$18*$E$24*'Flujo de residuos'!L33</f>
        <v>0</v>
      </c>
      <c r="M85" s="51">
        <f>$E$6*$E$18*$E$24*'Flujo de residuos'!M33</f>
        <v>0</v>
      </c>
      <c r="N85" s="51">
        <f>$E$6*$E$18*$E$24*'Flujo de residuos'!N33</f>
        <v>0</v>
      </c>
      <c r="O85" s="51">
        <f>$E$6*$E$18*$E$24*'Flujo de residuos'!O33</f>
        <v>0</v>
      </c>
      <c r="P85" s="51">
        <f>$E$6*$E$18*$E$24*'Flujo de residuos'!P33</f>
        <v>0</v>
      </c>
      <c r="Q85" s="51">
        <f>$E$6*$E$18*$E$24*'Flujo de residuos'!Q33</f>
        <v>0</v>
      </c>
      <c r="R85" s="51">
        <f>$E$6*$E$18*$E$24*'Flujo de residuos'!R33</f>
        <v>0</v>
      </c>
      <c r="S85" s="51">
        <f>$E$6*$E$18*$E$24*'Flujo de residuos'!S33</f>
        <v>0</v>
      </c>
      <c r="T85" s="51">
        <f>$E$6*$E$18*$E$24*'Flujo de residuos'!T33</f>
        <v>0</v>
      </c>
      <c r="U85" s="51">
        <f>$E$6*$E$18*$E$24*'Flujo de residuos'!U33</f>
        <v>0</v>
      </c>
      <c r="V85" s="51">
        <f>$E$6*$E$18*$E$24*'Flujo de residuos'!V33</f>
        <v>0</v>
      </c>
      <c r="W85" s="51">
        <f>$E$6*$E$18*$E$24*'Flujo de residuos'!W33</f>
        <v>0</v>
      </c>
      <c r="X85" s="51">
        <f>$E$6*$E$18*$E$24*'Flujo de residuos'!X33</f>
        <v>0</v>
      </c>
      <c r="Y85" s="51">
        <f>$E$6*$E$18*$E$24*'Flujo de residuos'!Y33</f>
        <v>0</v>
      </c>
      <c r="Z85" s="51">
        <f>$E$6*$E$18*$E$24*'Flujo de residuos'!Z33</f>
        <v>0</v>
      </c>
      <c r="AA85" s="51">
        <f>$E$6*$E$18*$E$24*'Flujo de residuos'!AA33</f>
        <v>0</v>
      </c>
      <c r="AB85" s="51">
        <f>$E$6*$E$18*$E$24*'Flujo de residuos'!AB33</f>
        <v>0</v>
      </c>
      <c r="AC85" s="51">
        <f>$E$6*$E$18*$E$24*'Flujo de residuos'!AC33</f>
        <v>0</v>
      </c>
      <c r="AD85" s="51">
        <f>$E$6*$E$18*$E$24*'Flujo de residuos'!AD33</f>
        <v>0</v>
      </c>
      <c r="AE85" s="51">
        <f>$E$6*$E$18*$E$24*'Flujo de residuos'!AE33</f>
        <v>0</v>
      </c>
      <c r="AF85" s="51">
        <f>$E$6*$E$18*$E$24*'Flujo de residuos'!AF33</f>
        <v>0</v>
      </c>
      <c r="AG85" s="51">
        <f>$E$6*$E$18*$E$24*'Flujo de residuos'!AG33</f>
        <v>0</v>
      </c>
      <c r="AH85" s="51">
        <f>$E$6*$E$18*$E$24*'Flujo de residuos'!AH33</f>
        <v>0</v>
      </c>
      <c r="AI85" s="51">
        <f>$E$6*$E$18*$E$24*'Flujo de residuos'!AI33</f>
        <v>0</v>
      </c>
      <c r="AJ85" s="51">
        <f>$E$6*$E$18*$E$24*'Flujo de residuos'!AJ33</f>
        <v>0</v>
      </c>
    </row>
    <row r="86" spans="2:36" x14ac:dyDescent="0.2">
      <c r="B86" s="27" t="s">
        <v>30</v>
      </c>
      <c r="D86" s="25" t="s">
        <v>24</v>
      </c>
      <c r="F86" s="51">
        <f>$E$6*$E$18*$E$24*'Flujo de residuos'!F34</f>
        <v>0</v>
      </c>
      <c r="G86" s="51">
        <f>$E$6*$E$18*$E$24*'Flujo de residuos'!G34</f>
        <v>0</v>
      </c>
      <c r="H86" s="51">
        <f>$E$6*$E$18*$E$24*'Flujo de residuos'!H34</f>
        <v>0</v>
      </c>
      <c r="I86" s="51">
        <f>$E$6*$E$18*$E$24*'Flujo de residuos'!I34</f>
        <v>0</v>
      </c>
      <c r="J86" s="51">
        <f>$E$6*$E$18*$E$24*'Flujo de residuos'!J34</f>
        <v>0</v>
      </c>
      <c r="K86" s="51">
        <f>$E$6*$E$18*$E$24*'Flujo de residuos'!K34</f>
        <v>0</v>
      </c>
      <c r="L86" s="51">
        <f>$E$6*$E$18*$E$24*'Flujo de residuos'!L34</f>
        <v>0</v>
      </c>
      <c r="M86" s="51">
        <f>$E$6*$E$18*$E$24*'Flujo de residuos'!M34</f>
        <v>0</v>
      </c>
      <c r="N86" s="51">
        <f>$E$6*$E$18*$E$24*'Flujo de residuos'!N34</f>
        <v>0</v>
      </c>
      <c r="O86" s="51">
        <f>$E$6*$E$18*$E$24*'Flujo de residuos'!O34</f>
        <v>0</v>
      </c>
      <c r="P86" s="51">
        <f>$E$6*$E$18*$E$24*'Flujo de residuos'!P34</f>
        <v>0</v>
      </c>
      <c r="Q86" s="51">
        <f>$E$6*$E$18*$E$24*'Flujo de residuos'!Q34</f>
        <v>0</v>
      </c>
      <c r="R86" s="51">
        <f>$E$6*$E$18*$E$24*'Flujo de residuos'!R34</f>
        <v>0</v>
      </c>
      <c r="S86" s="51">
        <f>$E$6*$E$18*$E$24*'Flujo de residuos'!S34</f>
        <v>0</v>
      </c>
      <c r="T86" s="51">
        <f>$E$6*$E$18*$E$24*'Flujo de residuos'!T34</f>
        <v>0</v>
      </c>
      <c r="U86" s="51">
        <f>$E$6*$E$18*$E$24*'Flujo de residuos'!U34</f>
        <v>0</v>
      </c>
      <c r="V86" s="51">
        <f>$E$6*$E$18*$E$24*'Flujo de residuos'!V34</f>
        <v>0</v>
      </c>
      <c r="W86" s="51">
        <f>$E$6*$E$18*$E$24*'Flujo de residuos'!W34</f>
        <v>0</v>
      </c>
      <c r="X86" s="51">
        <f>$E$6*$E$18*$E$24*'Flujo de residuos'!X34</f>
        <v>0</v>
      </c>
      <c r="Y86" s="51">
        <f>$E$6*$E$18*$E$24*'Flujo de residuos'!Y34</f>
        <v>0</v>
      </c>
      <c r="Z86" s="51">
        <f>$E$6*$E$18*$E$24*'Flujo de residuos'!Z34</f>
        <v>0</v>
      </c>
      <c r="AA86" s="51">
        <f>$E$6*$E$18*$E$24*'Flujo de residuos'!AA34</f>
        <v>0</v>
      </c>
      <c r="AB86" s="51">
        <f>$E$6*$E$18*$E$24*'Flujo de residuos'!AB34</f>
        <v>0</v>
      </c>
      <c r="AC86" s="51">
        <f>$E$6*$E$18*$E$24*'Flujo de residuos'!AC34</f>
        <v>0</v>
      </c>
      <c r="AD86" s="51">
        <f>$E$6*$E$18*$E$24*'Flujo de residuos'!AD34</f>
        <v>0</v>
      </c>
      <c r="AE86" s="51">
        <f>$E$6*$E$18*$E$24*'Flujo de residuos'!AE34</f>
        <v>0</v>
      </c>
      <c r="AF86" s="51">
        <f>$E$6*$E$18*$E$24*'Flujo de residuos'!AF34</f>
        <v>0</v>
      </c>
      <c r="AG86" s="51">
        <f>$E$6*$E$18*$E$24*'Flujo de residuos'!AG34</f>
        <v>0</v>
      </c>
      <c r="AH86" s="51">
        <f>$E$6*$E$18*$E$24*'Flujo de residuos'!AH34</f>
        <v>0</v>
      </c>
      <c r="AI86" s="51">
        <f>$E$6*$E$18*$E$24*'Flujo de residuos'!AI34</f>
        <v>0</v>
      </c>
      <c r="AJ86" s="51">
        <f>$E$6*$E$18*$E$24*'Flujo de residuos'!AJ34</f>
        <v>0</v>
      </c>
    </row>
    <row r="87" spans="2:36" x14ac:dyDescent="0.2">
      <c r="B87" s="27" t="s">
        <v>26</v>
      </c>
      <c r="D87" s="25" t="s">
        <v>24</v>
      </c>
      <c r="F87" s="51">
        <f>$E$6*$E$18*$E$24*$E$37*'Flujo de residuos'!F30</f>
        <v>0</v>
      </c>
      <c r="G87" s="51">
        <f>$E$6*$E$18*$E$24*$E$37*'Flujo de residuos'!G30</f>
        <v>0</v>
      </c>
      <c r="H87" s="51">
        <f>$E$6*$E$18*$E$24*$E$37*'Flujo de residuos'!H30</f>
        <v>0</v>
      </c>
      <c r="I87" s="51">
        <f>$E$6*$E$18*$E$24*$E$37*'Flujo de residuos'!I30</f>
        <v>0</v>
      </c>
      <c r="J87" s="51">
        <f>$E$6*$E$18*$E$24*$E$37*'Flujo de residuos'!J30</f>
        <v>0</v>
      </c>
      <c r="K87" s="51">
        <f>$E$6*$E$18*$E$24*$E$37*'Flujo de residuos'!K30</f>
        <v>0</v>
      </c>
      <c r="L87" s="51">
        <f>$E$6*$E$18*$E$24*$E$37*'Flujo de residuos'!L30</f>
        <v>0</v>
      </c>
      <c r="M87" s="51">
        <f>$E$6*$E$18*$E$24*$E$37*'Flujo de residuos'!M30</f>
        <v>0</v>
      </c>
      <c r="N87" s="51">
        <f>$E$6*$E$18*$E$24*$E$37*'Flujo de residuos'!N30</f>
        <v>0</v>
      </c>
      <c r="O87" s="51">
        <f>$E$6*$E$18*$E$24*$E$37*'Flujo de residuos'!O30</f>
        <v>0</v>
      </c>
      <c r="P87" s="51">
        <f>$E$6*$E$18*$E$24*$E$37*'Flujo de residuos'!P30</f>
        <v>0</v>
      </c>
      <c r="Q87" s="51">
        <f>$E$6*$E$18*$E$24*$E$37*'Flujo de residuos'!Q30</f>
        <v>0</v>
      </c>
      <c r="R87" s="51">
        <f>$E$6*$E$18*$E$24*$E$37*'Flujo de residuos'!R30</f>
        <v>0</v>
      </c>
      <c r="S87" s="51">
        <f>$E$6*$E$18*$E$24*$E$37*'Flujo de residuos'!S30</f>
        <v>0</v>
      </c>
      <c r="T87" s="51">
        <f>$E$6*$E$18*$E$24*$E$37*'Flujo de residuos'!T30</f>
        <v>0</v>
      </c>
      <c r="U87" s="51">
        <f>$E$6*$E$18*$E$24*$E$37*'Flujo de residuos'!U30</f>
        <v>0</v>
      </c>
      <c r="V87" s="51">
        <f>$E$6*$E$18*$E$24*$E$37*'Flujo de residuos'!V30</f>
        <v>0</v>
      </c>
      <c r="W87" s="51">
        <f>$E$6*$E$18*$E$24*$E$37*'Flujo de residuos'!W30</f>
        <v>0</v>
      </c>
      <c r="X87" s="51">
        <f>$E$6*$E$18*$E$24*$E$37*'Flujo de residuos'!X30</f>
        <v>0</v>
      </c>
      <c r="Y87" s="51">
        <f>$E$6*$E$18*$E$24*$E$37*'Flujo de residuos'!Y30</f>
        <v>0</v>
      </c>
      <c r="Z87" s="51">
        <f>$E$6*$E$18*$E$24*$E$37*'Flujo de residuos'!Z30</f>
        <v>0</v>
      </c>
      <c r="AA87" s="51">
        <f>$E$6*$E$18*$E$24*$E$37*'Flujo de residuos'!AA30</f>
        <v>0</v>
      </c>
      <c r="AB87" s="51">
        <f>$E$6*$E$18*$E$24*$E$37*'Flujo de residuos'!AB30</f>
        <v>0</v>
      </c>
      <c r="AC87" s="51">
        <f>$E$6*$E$18*$E$24*$E$37*'Flujo de residuos'!AC30</f>
        <v>0</v>
      </c>
      <c r="AD87" s="51">
        <f>$E$6*$E$18*$E$24*$E$37*'Flujo de residuos'!AD30</f>
        <v>0</v>
      </c>
      <c r="AE87" s="51">
        <f>$E$6*$E$18*$E$24*$E$37*'Flujo de residuos'!AE30</f>
        <v>0</v>
      </c>
      <c r="AF87" s="51">
        <f>$E$6*$E$18*$E$24*$E$37*'Flujo de residuos'!AF30</f>
        <v>0</v>
      </c>
      <c r="AG87" s="51">
        <f>$E$6*$E$18*$E$24*$E$37*'Flujo de residuos'!AG30</f>
        <v>0</v>
      </c>
      <c r="AH87" s="51">
        <f>$E$6*$E$18*$E$24*$E$37*'Flujo de residuos'!AH30</f>
        <v>0</v>
      </c>
      <c r="AI87" s="51">
        <f>$E$6*$E$18*$E$24*$E$37*'Flujo de residuos'!AI30</f>
        <v>0</v>
      </c>
      <c r="AJ87" s="51">
        <f>$E$6*$E$18*$E$24*$E$37*'Flujo de residuos'!AJ30</f>
        <v>0</v>
      </c>
    </row>
    <row r="88" spans="2:36" x14ac:dyDescent="0.2">
      <c r="B88" s="27" t="s">
        <v>64</v>
      </c>
      <c r="D88" s="25" t="s">
        <v>24</v>
      </c>
      <c r="F88" s="51">
        <f>$E$6*$E$18*$E$24*$E$38*'Flujo de residuos'!F31</f>
        <v>0</v>
      </c>
      <c r="G88" s="51">
        <f>$E$6*$E$18*$E$24*$E$38*'Flujo de residuos'!G31</f>
        <v>0</v>
      </c>
      <c r="H88" s="51">
        <f>$E$6*$E$18*$E$24*$E$38*'Flujo de residuos'!H31</f>
        <v>0</v>
      </c>
      <c r="I88" s="51">
        <f>$E$6*$E$18*$E$24*$E$38*'Flujo de residuos'!I31</f>
        <v>0</v>
      </c>
      <c r="J88" s="51">
        <f>$E$6*$E$18*$E$24*$E$38*'Flujo de residuos'!J31</f>
        <v>0</v>
      </c>
      <c r="K88" s="51">
        <f>$E$6*$E$18*$E$24*$E$38*'Flujo de residuos'!K31</f>
        <v>0</v>
      </c>
      <c r="L88" s="51">
        <f>$E$6*$E$18*$E$24*$E$38*'Flujo de residuos'!L31</f>
        <v>0</v>
      </c>
      <c r="M88" s="51">
        <f>$E$6*$E$18*$E$24*$E$38*'Flujo de residuos'!M31</f>
        <v>0</v>
      </c>
      <c r="N88" s="51">
        <f>$E$6*$E$18*$E$24*$E$38*'Flujo de residuos'!N31</f>
        <v>0</v>
      </c>
      <c r="O88" s="51">
        <f>$E$6*$E$18*$E$24*$E$38*'Flujo de residuos'!O31</f>
        <v>0</v>
      </c>
      <c r="P88" s="51">
        <f>$E$6*$E$18*$E$24*$E$38*'Flujo de residuos'!P31</f>
        <v>0</v>
      </c>
      <c r="Q88" s="51">
        <f>$E$6*$E$18*$E$24*$E$38*'Flujo de residuos'!Q31</f>
        <v>0</v>
      </c>
      <c r="R88" s="51">
        <f>$E$6*$E$18*$E$24*$E$38*'Flujo de residuos'!R31</f>
        <v>0</v>
      </c>
      <c r="S88" s="51">
        <f>$E$6*$E$18*$E$24*$E$38*'Flujo de residuos'!S31</f>
        <v>0</v>
      </c>
      <c r="T88" s="51">
        <f>$E$6*$E$18*$E$24*$E$38*'Flujo de residuos'!T31</f>
        <v>0</v>
      </c>
      <c r="U88" s="51">
        <f>$E$6*$E$18*$E$24*$E$38*'Flujo de residuos'!U31</f>
        <v>0</v>
      </c>
      <c r="V88" s="51">
        <f>$E$6*$E$18*$E$24*$E$38*'Flujo de residuos'!V31</f>
        <v>0</v>
      </c>
      <c r="W88" s="51">
        <f>$E$6*$E$18*$E$24*$E$38*'Flujo de residuos'!W31</f>
        <v>0</v>
      </c>
      <c r="X88" s="51">
        <f>$E$6*$E$18*$E$24*$E$38*'Flujo de residuos'!X31</f>
        <v>0</v>
      </c>
      <c r="Y88" s="51">
        <f>$E$6*$E$18*$E$24*$E$38*'Flujo de residuos'!Y31</f>
        <v>0</v>
      </c>
      <c r="Z88" s="51">
        <f>$E$6*$E$18*$E$24*$E$38*'Flujo de residuos'!Z31</f>
        <v>0</v>
      </c>
      <c r="AA88" s="51">
        <f>$E$6*$E$18*$E$24*$E$38*'Flujo de residuos'!AA31</f>
        <v>0</v>
      </c>
      <c r="AB88" s="51">
        <f>$E$6*$E$18*$E$24*$E$38*'Flujo de residuos'!AB31</f>
        <v>0</v>
      </c>
      <c r="AC88" s="51">
        <f>$E$6*$E$18*$E$24*$E$38*'Flujo de residuos'!AC31</f>
        <v>0</v>
      </c>
      <c r="AD88" s="51">
        <f>$E$6*$E$18*$E$24*$E$38*'Flujo de residuos'!AD31</f>
        <v>0</v>
      </c>
      <c r="AE88" s="51">
        <f>$E$6*$E$18*$E$24*$E$38*'Flujo de residuos'!AE31</f>
        <v>0</v>
      </c>
      <c r="AF88" s="51">
        <f>$E$6*$E$18*$E$24*$E$38*'Flujo de residuos'!AF31</f>
        <v>0</v>
      </c>
      <c r="AG88" s="51">
        <f>$E$6*$E$18*$E$24*$E$38*'Flujo de residuos'!AG31</f>
        <v>0</v>
      </c>
      <c r="AH88" s="51">
        <f>$E$6*$E$18*$E$24*$E$38*'Flujo de residuos'!AH31</f>
        <v>0</v>
      </c>
      <c r="AI88" s="51">
        <f>$E$6*$E$18*$E$24*$E$38*'Flujo de residuos'!AI31</f>
        <v>0</v>
      </c>
      <c r="AJ88" s="51">
        <f>$E$6*$E$18*$E$24*$E$38*'Flujo de residuos'!AJ31</f>
        <v>0</v>
      </c>
    </row>
    <row r="89" spans="2:36" x14ac:dyDescent="0.2">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row>
    <row r="90" spans="2:36" x14ac:dyDescent="0.2">
      <c r="B90" s="26" t="str">
        <f>"Materiales reciclables en "&amp;'Aporte de datos'!$B$82</f>
        <v>Materiales reciclables en Flujo 4</v>
      </c>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row>
    <row r="91" spans="2:36" x14ac:dyDescent="0.2">
      <c r="B91" s="27" t="s">
        <v>213</v>
      </c>
      <c r="D91" s="25" t="s">
        <v>24</v>
      </c>
      <c r="F91" s="51">
        <f>$E$6*$E$19*$E$25*'Flujo de residuos'!F43</f>
        <v>0</v>
      </c>
      <c r="G91" s="51">
        <f>$E$6*$E$19*$E$25*'Flujo de residuos'!G43</f>
        <v>0</v>
      </c>
      <c r="H91" s="51">
        <f>$E$6*$E$19*$E$25*'Flujo de residuos'!H43</f>
        <v>0</v>
      </c>
      <c r="I91" s="51">
        <f>$E$6*$E$19*$E$25*'Flujo de residuos'!I43</f>
        <v>0</v>
      </c>
      <c r="J91" s="51">
        <f>$E$6*$E$19*$E$25*'Flujo de residuos'!J43</f>
        <v>0</v>
      </c>
      <c r="K91" s="51">
        <f>$E$6*$E$19*$E$25*'Flujo de residuos'!K43</f>
        <v>0</v>
      </c>
      <c r="L91" s="51">
        <f>$E$6*$E$19*$E$25*'Flujo de residuos'!L43</f>
        <v>0</v>
      </c>
      <c r="M91" s="51">
        <f>$E$6*$E$19*$E$25*'Flujo de residuos'!M43</f>
        <v>0</v>
      </c>
      <c r="N91" s="51">
        <f>$E$6*$E$19*$E$25*'Flujo de residuos'!N43</f>
        <v>0</v>
      </c>
      <c r="O91" s="51">
        <f>$E$6*$E$19*$E$25*'Flujo de residuos'!O43</f>
        <v>0</v>
      </c>
      <c r="P91" s="51">
        <f>$E$6*$E$19*$E$25*'Flujo de residuos'!P43</f>
        <v>0</v>
      </c>
      <c r="Q91" s="51">
        <f>$E$6*$E$19*$E$25*'Flujo de residuos'!Q43</f>
        <v>0</v>
      </c>
      <c r="R91" s="51">
        <f>$E$6*$E$19*$E$25*'Flujo de residuos'!R43</f>
        <v>0</v>
      </c>
      <c r="S91" s="51">
        <f>$E$6*$E$19*$E$25*'Flujo de residuos'!S43</f>
        <v>0</v>
      </c>
      <c r="T91" s="51">
        <f>$E$6*$E$19*$E$25*'Flujo de residuos'!T43</f>
        <v>0</v>
      </c>
      <c r="U91" s="51">
        <f>$E$6*$E$19*$E$25*'Flujo de residuos'!U43</f>
        <v>0</v>
      </c>
      <c r="V91" s="51">
        <f>$E$6*$E$19*$E$25*'Flujo de residuos'!V43</f>
        <v>0</v>
      </c>
      <c r="W91" s="51">
        <f>$E$6*$E$19*$E$25*'Flujo de residuos'!W43</f>
        <v>0</v>
      </c>
      <c r="X91" s="51">
        <f>$E$6*$E$19*$E$25*'Flujo de residuos'!X43</f>
        <v>0</v>
      </c>
      <c r="Y91" s="51">
        <f>$E$6*$E$19*$E$25*'Flujo de residuos'!Y43</f>
        <v>0</v>
      </c>
      <c r="Z91" s="51">
        <f>$E$6*$E$19*$E$25*'Flujo de residuos'!Z43</f>
        <v>0</v>
      </c>
      <c r="AA91" s="51">
        <f>$E$6*$E$19*$E$25*'Flujo de residuos'!AA43</f>
        <v>0</v>
      </c>
      <c r="AB91" s="51">
        <f>$E$6*$E$19*$E$25*'Flujo de residuos'!AB43</f>
        <v>0</v>
      </c>
      <c r="AC91" s="51">
        <f>$E$6*$E$19*$E$25*'Flujo de residuos'!AC43</f>
        <v>0</v>
      </c>
      <c r="AD91" s="51">
        <f>$E$6*$E$19*$E$25*'Flujo de residuos'!AD43</f>
        <v>0</v>
      </c>
      <c r="AE91" s="51">
        <f>$E$6*$E$19*$E$25*'Flujo de residuos'!AE43</f>
        <v>0</v>
      </c>
      <c r="AF91" s="51">
        <f>$E$6*$E$19*$E$25*'Flujo de residuos'!AF43</f>
        <v>0</v>
      </c>
      <c r="AG91" s="51">
        <f>$E$6*$E$19*$E$25*'Flujo de residuos'!AG43</f>
        <v>0</v>
      </c>
      <c r="AH91" s="51">
        <f>$E$6*$E$19*$E$25*'Flujo de residuos'!AH43</f>
        <v>0</v>
      </c>
      <c r="AI91" s="51">
        <f>$E$6*$E$19*$E$25*'Flujo de residuos'!AI43</f>
        <v>0</v>
      </c>
      <c r="AJ91" s="51">
        <f>$E$6*$E$19*$E$25*'Flujo de residuos'!AJ43</f>
        <v>0</v>
      </c>
    </row>
    <row r="92" spans="2:36" x14ac:dyDescent="0.2">
      <c r="B92" s="27" t="s">
        <v>30</v>
      </c>
      <c r="D92" s="25" t="s">
        <v>24</v>
      </c>
      <c r="F92" s="51">
        <f>$E$6*$E$19*$E$25*'Flujo de residuos'!F44</f>
        <v>0</v>
      </c>
      <c r="G92" s="51">
        <f>$E$6*$E$19*$E$25*'Flujo de residuos'!G44</f>
        <v>0</v>
      </c>
      <c r="H92" s="51">
        <f>$E$6*$E$19*$E$25*'Flujo de residuos'!H44</f>
        <v>0</v>
      </c>
      <c r="I92" s="51">
        <f>$E$6*$E$19*$E$25*'Flujo de residuos'!I44</f>
        <v>0</v>
      </c>
      <c r="J92" s="51">
        <f>$E$6*$E$19*$E$25*'Flujo de residuos'!J44</f>
        <v>0</v>
      </c>
      <c r="K92" s="51">
        <f>$E$6*$E$19*$E$25*'Flujo de residuos'!K44</f>
        <v>0</v>
      </c>
      <c r="L92" s="51">
        <f>$E$6*$E$19*$E$25*'Flujo de residuos'!L44</f>
        <v>0</v>
      </c>
      <c r="M92" s="51">
        <f>$E$6*$E$19*$E$25*'Flujo de residuos'!M44</f>
        <v>0</v>
      </c>
      <c r="N92" s="51">
        <f>$E$6*$E$19*$E$25*'Flujo de residuos'!N44</f>
        <v>0</v>
      </c>
      <c r="O92" s="51">
        <f>$E$6*$E$19*$E$25*'Flujo de residuos'!O44</f>
        <v>0</v>
      </c>
      <c r="P92" s="51">
        <f>$E$6*$E$19*$E$25*'Flujo de residuos'!P44</f>
        <v>0</v>
      </c>
      <c r="Q92" s="51">
        <f>$E$6*$E$19*$E$25*'Flujo de residuos'!Q44</f>
        <v>0</v>
      </c>
      <c r="R92" s="51">
        <f>$E$6*$E$19*$E$25*'Flujo de residuos'!R44</f>
        <v>0</v>
      </c>
      <c r="S92" s="51">
        <f>$E$6*$E$19*$E$25*'Flujo de residuos'!S44</f>
        <v>0</v>
      </c>
      <c r="T92" s="51">
        <f>$E$6*$E$19*$E$25*'Flujo de residuos'!T44</f>
        <v>0</v>
      </c>
      <c r="U92" s="51">
        <f>$E$6*$E$19*$E$25*'Flujo de residuos'!U44</f>
        <v>0</v>
      </c>
      <c r="V92" s="51">
        <f>$E$6*$E$19*$E$25*'Flujo de residuos'!V44</f>
        <v>0</v>
      </c>
      <c r="W92" s="51">
        <f>$E$6*$E$19*$E$25*'Flujo de residuos'!W44</f>
        <v>0</v>
      </c>
      <c r="X92" s="51">
        <f>$E$6*$E$19*$E$25*'Flujo de residuos'!X44</f>
        <v>0</v>
      </c>
      <c r="Y92" s="51">
        <f>$E$6*$E$19*$E$25*'Flujo de residuos'!Y44</f>
        <v>0</v>
      </c>
      <c r="Z92" s="51">
        <f>$E$6*$E$19*$E$25*'Flujo de residuos'!Z44</f>
        <v>0</v>
      </c>
      <c r="AA92" s="51">
        <f>$E$6*$E$19*$E$25*'Flujo de residuos'!AA44</f>
        <v>0</v>
      </c>
      <c r="AB92" s="51">
        <f>$E$6*$E$19*$E$25*'Flujo de residuos'!AB44</f>
        <v>0</v>
      </c>
      <c r="AC92" s="51">
        <f>$E$6*$E$19*$E$25*'Flujo de residuos'!AC44</f>
        <v>0</v>
      </c>
      <c r="AD92" s="51">
        <f>$E$6*$E$19*$E$25*'Flujo de residuos'!AD44</f>
        <v>0</v>
      </c>
      <c r="AE92" s="51">
        <f>$E$6*$E$19*$E$25*'Flujo de residuos'!AE44</f>
        <v>0</v>
      </c>
      <c r="AF92" s="51">
        <f>$E$6*$E$19*$E$25*'Flujo de residuos'!AF44</f>
        <v>0</v>
      </c>
      <c r="AG92" s="51">
        <f>$E$6*$E$19*$E$25*'Flujo de residuos'!AG44</f>
        <v>0</v>
      </c>
      <c r="AH92" s="51">
        <f>$E$6*$E$19*$E$25*'Flujo de residuos'!AH44</f>
        <v>0</v>
      </c>
      <c r="AI92" s="51">
        <f>$E$6*$E$19*$E$25*'Flujo de residuos'!AI44</f>
        <v>0</v>
      </c>
      <c r="AJ92" s="51">
        <f>$E$6*$E$19*$E$25*'Flujo de residuos'!AJ44</f>
        <v>0</v>
      </c>
    </row>
    <row r="93" spans="2:36" x14ac:dyDescent="0.2">
      <c r="B93" s="27" t="s">
        <v>26</v>
      </c>
      <c r="D93" s="25" t="s">
        <v>24</v>
      </c>
      <c r="F93" s="51">
        <f>$E$6*$E$19*$E$25*$E$37*'Flujo de residuos'!F40</f>
        <v>0</v>
      </c>
      <c r="G93" s="51">
        <f>$E$6*$E$19*$E$25*$E$37*'Flujo de residuos'!G40</f>
        <v>0</v>
      </c>
      <c r="H93" s="51">
        <f>$E$6*$E$19*$E$25*$E$37*'Flujo de residuos'!H40</f>
        <v>0</v>
      </c>
      <c r="I93" s="51">
        <f>$E$6*$E$19*$E$25*$E$37*'Flujo de residuos'!I40</f>
        <v>0</v>
      </c>
      <c r="J93" s="51">
        <f>$E$6*$E$19*$E$25*$E$37*'Flujo de residuos'!J40</f>
        <v>0</v>
      </c>
      <c r="K93" s="51">
        <f>$E$6*$E$19*$E$25*$E$37*'Flujo de residuos'!K40</f>
        <v>0</v>
      </c>
      <c r="L93" s="51">
        <f>$E$6*$E$19*$E$25*$E$37*'Flujo de residuos'!L40</f>
        <v>0</v>
      </c>
      <c r="M93" s="51">
        <f>$E$6*$E$19*$E$25*$E$37*'Flujo de residuos'!M40</f>
        <v>0</v>
      </c>
      <c r="N93" s="51">
        <f>$E$6*$E$19*$E$25*$E$37*'Flujo de residuos'!N40</f>
        <v>0</v>
      </c>
      <c r="O93" s="51">
        <f>$E$6*$E$19*$E$25*$E$37*'Flujo de residuos'!O40</f>
        <v>0</v>
      </c>
      <c r="P93" s="51">
        <f>$E$6*$E$19*$E$25*$E$37*'Flujo de residuos'!P40</f>
        <v>0</v>
      </c>
      <c r="Q93" s="51">
        <f>$E$6*$E$19*$E$25*$E$37*'Flujo de residuos'!Q40</f>
        <v>0</v>
      </c>
      <c r="R93" s="51">
        <f>$E$6*$E$19*$E$25*$E$37*'Flujo de residuos'!R40</f>
        <v>0</v>
      </c>
      <c r="S93" s="51">
        <f>$E$6*$E$19*$E$25*$E$37*'Flujo de residuos'!S40</f>
        <v>0</v>
      </c>
      <c r="T93" s="51">
        <f>$E$6*$E$19*$E$25*$E$37*'Flujo de residuos'!T40</f>
        <v>0</v>
      </c>
      <c r="U93" s="51">
        <f>$E$6*$E$19*$E$25*$E$37*'Flujo de residuos'!U40</f>
        <v>0</v>
      </c>
      <c r="V93" s="51">
        <f>$E$6*$E$19*$E$25*$E$37*'Flujo de residuos'!V40</f>
        <v>0</v>
      </c>
      <c r="W93" s="51">
        <f>$E$6*$E$19*$E$25*$E$37*'Flujo de residuos'!W40</f>
        <v>0</v>
      </c>
      <c r="X93" s="51">
        <f>$E$6*$E$19*$E$25*$E$37*'Flujo de residuos'!X40</f>
        <v>0</v>
      </c>
      <c r="Y93" s="51">
        <f>$E$6*$E$19*$E$25*$E$37*'Flujo de residuos'!Y40</f>
        <v>0</v>
      </c>
      <c r="Z93" s="51">
        <f>$E$6*$E$19*$E$25*$E$37*'Flujo de residuos'!Z40</f>
        <v>0</v>
      </c>
      <c r="AA93" s="51">
        <f>$E$6*$E$19*$E$25*$E$37*'Flujo de residuos'!AA40</f>
        <v>0</v>
      </c>
      <c r="AB93" s="51">
        <f>$E$6*$E$19*$E$25*$E$37*'Flujo de residuos'!AB40</f>
        <v>0</v>
      </c>
      <c r="AC93" s="51">
        <f>$E$6*$E$19*$E$25*$E$37*'Flujo de residuos'!AC40</f>
        <v>0</v>
      </c>
      <c r="AD93" s="51">
        <f>$E$6*$E$19*$E$25*$E$37*'Flujo de residuos'!AD40</f>
        <v>0</v>
      </c>
      <c r="AE93" s="51">
        <f>$E$6*$E$19*$E$25*$E$37*'Flujo de residuos'!AE40</f>
        <v>0</v>
      </c>
      <c r="AF93" s="51">
        <f>$E$6*$E$19*$E$25*$E$37*'Flujo de residuos'!AF40</f>
        <v>0</v>
      </c>
      <c r="AG93" s="51">
        <f>$E$6*$E$19*$E$25*$E$37*'Flujo de residuos'!AG40</f>
        <v>0</v>
      </c>
      <c r="AH93" s="51">
        <f>$E$6*$E$19*$E$25*$E$37*'Flujo de residuos'!AH40</f>
        <v>0</v>
      </c>
      <c r="AI93" s="51">
        <f>$E$6*$E$19*$E$25*$E$37*'Flujo de residuos'!AI40</f>
        <v>0</v>
      </c>
      <c r="AJ93" s="51">
        <f>$E$6*$E$19*$E$25*$E$37*'Flujo de residuos'!AJ40</f>
        <v>0</v>
      </c>
    </row>
    <row r="94" spans="2:36" x14ac:dyDescent="0.2">
      <c r="B94" s="27" t="s">
        <v>64</v>
      </c>
      <c r="D94" s="25" t="s">
        <v>24</v>
      </c>
      <c r="F94" s="51">
        <f>$E$6*$E$19*$E$25*$E$38*'Flujo de residuos'!F41</f>
        <v>0</v>
      </c>
      <c r="G94" s="51">
        <f>$E$6*$E$19*$E$25*$E$38*'Flujo de residuos'!G41</f>
        <v>0</v>
      </c>
      <c r="H94" s="51">
        <f>$E$6*$E$19*$E$25*$E$38*'Flujo de residuos'!H41</f>
        <v>0</v>
      </c>
      <c r="I94" s="51">
        <f>$E$6*$E$19*$E$25*$E$38*'Flujo de residuos'!I41</f>
        <v>0</v>
      </c>
      <c r="J94" s="51">
        <f>$E$6*$E$19*$E$25*$E$38*'Flujo de residuos'!J41</f>
        <v>0</v>
      </c>
      <c r="K94" s="51">
        <f>$E$6*$E$19*$E$25*$E$38*'Flujo de residuos'!K41</f>
        <v>0</v>
      </c>
      <c r="L94" s="51">
        <f>$E$6*$E$19*$E$25*$E$38*'Flujo de residuos'!L41</f>
        <v>0</v>
      </c>
      <c r="M94" s="51">
        <f>$E$6*$E$19*$E$25*$E$38*'Flujo de residuos'!M41</f>
        <v>0</v>
      </c>
      <c r="N94" s="51">
        <f>$E$6*$E$19*$E$25*$E$38*'Flujo de residuos'!N41</f>
        <v>0</v>
      </c>
      <c r="O94" s="51">
        <f>$E$6*$E$19*$E$25*$E$38*'Flujo de residuos'!O41</f>
        <v>0</v>
      </c>
      <c r="P94" s="51">
        <f>$E$6*$E$19*$E$25*$E$38*'Flujo de residuos'!P41</f>
        <v>0</v>
      </c>
      <c r="Q94" s="51">
        <f>$E$6*$E$19*$E$25*$E$38*'Flujo de residuos'!Q41</f>
        <v>0</v>
      </c>
      <c r="R94" s="51">
        <f>$E$6*$E$19*$E$25*$E$38*'Flujo de residuos'!R41</f>
        <v>0</v>
      </c>
      <c r="S94" s="51">
        <f>$E$6*$E$19*$E$25*$E$38*'Flujo de residuos'!S41</f>
        <v>0</v>
      </c>
      <c r="T94" s="51">
        <f>$E$6*$E$19*$E$25*$E$38*'Flujo de residuos'!T41</f>
        <v>0</v>
      </c>
      <c r="U94" s="51">
        <f>$E$6*$E$19*$E$25*$E$38*'Flujo de residuos'!U41</f>
        <v>0</v>
      </c>
      <c r="V94" s="51">
        <f>$E$6*$E$19*$E$25*$E$38*'Flujo de residuos'!V41</f>
        <v>0</v>
      </c>
      <c r="W94" s="51">
        <f>$E$6*$E$19*$E$25*$E$38*'Flujo de residuos'!W41</f>
        <v>0</v>
      </c>
      <c r="X94" s="51">
        <f>$E$6*$E$19*$E$25*$E$38*'Flujo de residuos'!X41</f>
        <v>0</v>
      </c>
      <c r="Y94" s="51">
        <f>$E$6*$E$19*$E$25*$E$38*'Flujo de residuos'!Y41</f>
        <v>0</v>
      </c>
      <c r="Z94" s="51">
        <f>$E$6*$E$19*$E$25*$E$38*'Flujo de residuos'!Z41</f>
        <v>0</v>
      </c>
      <c r="AA94" s="51">
        <f>$E$6*$E$19*$E$25*$E$38*'Flujo de residuos'!AA41</f>
        <v>0</v>
      </c>
      <c r="AB94" s="51">
        <f>$E$6*$E$19*$E$25*$E$38*'Flujo de residuos'!AB41</f>
        <v>0</v>
      </c>
      <c r="AC94" s="51">
        <f>$E$6*$E$19*$E$25*$E$38*'Flujo de residuos'!AC41</f>
        <v>0</v>
      </c>
      <c r="AD94" s="51">
        <f>$E$6*$E$19*$E$25*$E$38*'Flujo de residuos'!AD41</f>
        <v>0</v>
      </c>
      <c r="AE94" s="51">
        <f>$E$6*$E$19*$E$25*$E$38*'Flujo de residuos'!AE41</f>
        <v>0</v>
      </c>
      <c r="AF94" s="51">
        <f>$E$6*$E$19*$E$25*$E$38*'Flujo de residuos'!AF41</f>
        <v>0</v>
      </c>
      <c r="AG94" s="51">
        <f>$E$6*$E$19*$E$25*$E$38*'Flujo de residuos'!AG41</f>
        <v>0</v>
      </c>
      <c r="AH94" s="51">
        <f>$E$6*$E$19*$E$25*$E$38*'Flujo de residuos'!AH41</f>
        <v>0</v>
      </c>
      <c r="AI94" s="51">
        <f>$E$6*$E$19*$E$25*$E$38*'Flujo de residuos'!AI41</f>
        <v>0</v>
      </c>
      <c r="AJ94" s="51">
        <f>$E$6*$E$19*$E$25*$E$38*'Flujo de residuos'!AJ41</f>
        <v>0</v>
      </c>
    </row>
    <row r="96" spans="2:36" x14ac:dyDescent="0.2">
      <c r="B96" s="26" t="s">
        <v>214</v>
      </c>
    </row>
    <row r="97" spans="2:36" x14ac:dyDescent="0.2">
      <c r="B97" s="27" t="s">
        <v>61</v>
      </c>
      <c r="D97" s="25" t="s">
        <v>24</v>
      </c>
      <c r="F97" s="51">
        <f t="shared" ref="F97:AJ97" si="0">SUM(F73,F79,F85,F91)</f>
        <v>0</v>
      </c>
      <c r="G97" s="51">
        <f t="shared" si="0"/>
        <v>0</v>
      </c>
      <c r="H97" s="51">
        <f t="shared" si="0"/>
        <v>0</v>
      </c>
      <c r="I97" s="51">
        <f t="shared" si="0"/>
        <v>0</v>
      </c>
      <c r="J97" s="51">
        <f t="shared" si="0"/>
        <v>0</v>
      </c>
      <c r="K97" s="51">
        <f t="shared" si="0"/>
        <v>0</v>
      </c>
      <c r="L97" s="51">
        <f t="shared" si="0"/>
        <v>0</v>
      </c>
      <c r="M97" s="51">
        <f t="shared" si="0"/>
        <v>0</v>
      </c>
      <c r="N97" s="51">
        <f t="shared" si="0"/>
        <v>0</v>
      </c>
      <c r="O97" s="51">
        <f t="shared" si="0"/>
        <v>0</v>
      </c>
      <c r="P97" s="51">
        <f t="shared" si="0"/>
        <v>0</v>
      </c>
      <c r="Q97" s="51">
        <f t="shared" si="0"/>
        <v>0</v>
      </c>
      <c r="R97" s="51">
        <f t="shared" si="0"/>
        <v>0</v>
      </c>
      <c r="S97" s="51">
        <f t="shared" si="0"/>
        <v>0</v>
      </c>
      <c r="T97" s="51">
        <f t="shared" si="0"/>
        <v>0</v>
      </c>
      <c r="U97" s="51">
        <f t="shared" si="0"/>
        <v>0</v>
      </c>
      <c r="V97" s="51">
        <f t="shared" si="0"/>
        <v>0</v>
      </c>
      <c r="W97" s="51">
        <f t="shared" si="0"/>
        <v>0</v>
      </c>
      <c r="X97" s="51">
        <f t="shared" si="0"/>
        <v>0</v>
      </c>
      <c r="Y97" s="51">
        <f t="shared" si="0"/>
        <v>0</v>
      </c>
      <c r="Z97" s="51">
        <f t="shared" si="0"/>
        <v>0</v>
      </c>
      <c r="AA97" s="51">
        <f t="shared" si="0"/>
        <v>0</v>
      </c>
      <c r="AB97" s="51">
        <f t="shared" si="0"/>
        <v>0</v>
      </c>
      <c r="AC97" s="51">
        <f t="shared" si="0"/>
        <v>0</v>
      </c>
      <c r="AD97" s="51">
        <f t="shared" si="0"/>
        <v>0</v>
      </c>
      <c r="AE97" s="51">
        <f t="shared" si="0"/>
        <v>0</v>
      </c>
      <c r="AF97" s="51">
        <f t="shared" si="0"/>
        <v>0</v>
      </c>
      <c r="AG97" s="51">
        <f t="shared" si="0"/>
        <v>0</v>
      </c>
      <c r="AH97" s="51">
        <f t="shared" si="0"/>
        <v>0</v>
      </c>
      <c r="AI97" s="51">
        <f t="shared" si="0"/>
        <v>0</v>
      </c>
      <c r="AJ97" s="51">
        <f t="shared" si="0"/>
        <v>0</v>
      </c>
    </row>
    <row r="98" spans="2:36" x14ac:dyDescent="0.2">
      <c r="B98" s="38">
        <f t="shared" ref="B98:B109" si="1">B56</f>
        <v>0</v>
      </c>
      <c r="D98" s="25" t="s">
        <v>24</v>
      </c>
      <c r="F98" s="51">
        <f t="shared" ref="F98:U98" si="2">F$97*$E$45</f>
        <v>0</v>
      </c>
      <c r="G98" s="51">
        <f t="shared" si="2"/>
        <v>0</v>
      </c>
      <c r="H98" s="51">
        <f t="shared" si="2"/>
        <v>0</v>
      </c>
      <c r="I98" s="51">
        <f t="shared" si="2"/>
        <v>0</v>
      </c>
      <c r="J98" s="51">
        <f t="shared" si="2"/>
        <v>0</v>
      </c>
      <c r="K98" s="51">
        <f t="shared" si="2"/>
        <v>0</v>
      </c>
      <c r="L98" s="51">
        <f t="shared" si="2"/>
        <v>0</v>
      </c>
      <c r="M98" s="51">
        <f t="shared" si="2"/>
        <v>0</v>
      </c>
      <c r="N98" s="51">
        <f t="shared" si="2"/>
        <v>0</v>
      </c>
      <c r="O98" s="51">
        <f t="shared" si="2"/>
        <v>0</v>
      </c>
      <c r="P98" s="51">
        <f t="shared" si="2"/>
        <v>0</v>
      </c>
      <c r="Q98" s="51">
        <f t="shared" si="2"/>
        <v>0</v>
      </c>
      <c r="R98" s="51">
        <f t="shared" si="2"/>
        <v>0</v>
      </c>
      <c r="S98" s="51">
        <f t="shared" si="2"/>
        <v>0</v>
      </c>
      <c r="T98" s="51">
        <f t="shared" si="2"/>
        <v>0</v>
      </c>
      <c r="U98" s="51">
        <f t="shared" si="2"/>
        <v>0</v>
      </c>
      <c r="V98" s="51">
        <f t="shared" ref="V98:AJ98" si="3">V$97*$E$45</f>
        <v>0</v>
      </c>
      <c r="W98" s="51">
        <f t="shared" si="3"/>
        <v>0</v>
      </c>
      <c r="X98" s="51">
        <f t="shared" si="3"/>
        <v>0</v>
      </c>
      <c r="Y98" s="51">
        <f t="shared" si="3"/>
        <v>0</v>
      </c>
      <c r="Z98" s="51">
        <f t="shared" si="3"/>
        <v>0</v>
      </c>
      <c r="AA98" s="51">
        <f t="shared" si="3"/>
        <v>0</v>
      </c>
      <c r="AB98" s="51">
        <f t="shared" si="3"/>
        <v>0</v>
      </c>
      <c r="AC98" s="51">
        <f t="shared" si="3"/>
        <v>0</v>
      </c>
      <c r="AD98" s="51">
        <f t="shared" si="3"/>
        <v>0</v>
      </c>
      <c r="AE98" s="51">
        <f t="shared" si="3"/>
        <v>0</v>
      </c>
      <c r="AF98" s="51">
        <f t="shared" si="3"/>
        <v>0</v>
      </c>
      <c r="AG98" s="51">
        <f t="shared" si="3"/>
        <v>0</v>
      </c>
      <c r="AH98" s="51">
        <f t="shared" si="3"/>
        <v>0</v>
      </c>
      <c r="AI98" s="51">
        <f t="shared" si="3"/>
        <v>0</v>
      </c>
      <c r="AJ98" s="51">
        <f t="shared" si="3"/>
        <v>0</v>
      </c>
    </row>
    <row r="99" spans="2:36" x14ac:dyDescent="0.2">
      <c r="B99" s="38">
        <f t="shared" si="1"/>
        <v>0</v>
      </c>
      <c r="D99" s="25" t="s">
        <v>24</v>
      </c>
      <c r="F99" s="51">
        <f>F$97*$E$46</f>
        <v>0</v>
      </c>
      <c r="G99" s="51">
        <f t="shared" ref="G99:AJ99" si="4">G$97*$E$46</f>
        <v>0</v>
      </c>
      <c r="H99" s="51">
        <f t="shared" si="4"/>
        <v>0</v>
      </c>
      <c r="I99" s="51">
        <f t="shared" si="4"/>
        <v>0</v>
      </c>
      <c r="J99" s="51">
        <f t="shared" si="4"/>
        <v>0</v>
      </c>
      <c r="K99" s="51">
        <f t="shared" si="4"/>
        <v>0</v>
      </c>
      <c r="L99" s="51">
        <f t="shared" si="4"/>
        <v>0</v>
      </c>
      <c r="M99" s="51">
        <f t="shared" si="4"/>
        <v>0</v>
      </c>
      <c r="N99" s="51">
        <f t="shared" si="4"/>
        <v>0</v>
      </c>
      <c r="O99" s="51">
        <f t="shared" si="4"/>
        <v>0</v>
      </c>
      <c r="P99" s="51">
        <f t="shared" si="4"/>
        <v>0</v>
      </c>
      <c r="Q99" s="51">
        <f t="shared" si="4"/>
        <v>0</v>
      </c>
      <c r="R99" s="51">
        <f t="shared" si="4"/>
        <v>0</v>
      </c>
      <c r="S99" s="51">
        <f t="shared" si="4"/>
        <v>0</v>
      </c>
      <c r="T99" s="51">
        <f t="shared" si="4"/>
        <v>0</v>
      </c>
      <c r="U99" s="51">
        <f t="shared" si="4"/>
        <v>0</v>
      </c>
      <c r="V99" s="51">
        <f t="shared" si="4"/>
        <v>0</v>
      </c>
      <c r="W99" s="51">
        <f t="shared" si="4"/>
        <v>0</v>
      </c>
      <c r="X99" s="51">
        <f t="shared" si="4"/>
        <v>0</v>
      </c>
      <c r="Y99" s="51">
        <f t="shared" si="4"/>
        <v>0</v>
      </c>
      <c r="Z99" s="51">
        <f t="shared" si="4"/>
        <v>0</v>
      </c>
      <c r="AA99" s="51">
        <f t="shared" si="4"/>
        <v>0</v>
      </c>
      <c r="AB99" s="51">
        <f t="shared" si="4"/>
        <v>0</v>
      </c>
      <c r="AC99" s="51">
        <f t="shared" si="4"/>
        <v>0</v>
      </c>
      <c r="AD99" s="51">
        <f t="shared" si="4"/>
        <v>0</v>
      </c>
      <c r="AE99" s="51">
        <f t="shared" si="4"/>
        <v>0</v>
      </c>
      <c r="AF99" s="51">
        <f t="shared" si="4"/>
        <v>0</v>
      </c>
      <c r="AG99" s="51">
        <f t="shared" si="4"/>
        <v>0</v>
      </c>
      <c r="AH99" s="51">
        <f t="shared" si="4"/>
        <v>0</v>
      </c>
      <c r="AI99" s="51">
        <f t="shared" si="4"/>
        <v>0</v>
      </c>
      <c r="AJ99" s="51">
        <f t="shared" si="4"/>
        <v>0</v>
      </c>
    </row>
    <row r="100" spans="2:36" x14ac:dyDescent="0.2">
      <c r="B100" s="38">
        <f t="shared" si="1"/>
        <v>0</v>
      </c>
      <c r="D100" s="25" t="s">
        <v>24</v>
      </c>
      <c r="F100" s="51">
        <f>F$97*$E$47</f>
        <v>0</v>
      </c>
      <c r="G100" s="51">
        <f t="shared" ref="G100:AJ100" si="5">G$97*$E$47</f>
        <v>0</v>
      </c>
      <c r="H100" s="51">
        <f t="shared" si="5"/>
        <v>0</v>
      </c>
      <c r="I100" s="51">
        <f t="shared" si="5"/>
        <v>0</v>
      </c>
      <c r="J100" s="51">
        <f t="shared" si="5"/>
        <v>0</v>
      </c>
      <c r="K100" s="51">
        <f t="shared" si="5"/>
        <v>0</v>
      </c>
      <c r="L100" s="51">
        <f t="shared" si="5"/>
        <v>0</v>
      </c>
      <c r="M100" s="51">
        <f t="shared" si="5"/>
        <v>0</v>
      </c>
      <c r="N100" s="51">
        <f t="shared" si="5"/>
        <v>0</v>
      </c>
      <c r="O100" s="51">
        <f t="shared" si="5"/>
        <v>0</v>
      </c>
      <c r="P100" s="51">
        <f t="shared" si="5"/>
        <v>0</v>
      </c>
      <c r="Q100" s="51">
        <f t="shared" si="5"/>
        <v>0</v>
      </c>
      <c r="R100" s="51">
        <f t="shared" si="5"/>
        <v>0</v>
      </c>
      <c r="S100" s="51">
        <f t="shared" si="5"/>
        <v>0</v>
      </c>
      <c r="T100" s="51">
        <f t="shared" si="5"/>
        <v>0</v>
      </c>
      <c r="U100" s="51">
        <f t="shared" si="5"/>
        <v>0</v>
      </c>
      <c r="V100" s="51">
        <f t="shared" si="5"/>
        <v>0</v>
      </c>
      <c r="W100" s="51">
        <f t="shared" si="5"/>
        <v>0</v>
      </c>
      <c r="X100" s="51">
        <f t="shared" si="5"/>
        <v>0</v>
      </c>
      <c r="Y100" s="51">
        <f t="shared" si="5"/>
        <v>0</v>
      </c>
      <c r="Z100" s="51">
        <f t="shared" si="5"/>
        <v>0</v>
      </c>
      <c r="AA100" s="51">
        <f t="shared" si="5"/>
        <v>0</v>
      </c>
      <c r="AB100" s="51">
        <f t="shared" si="5"/>
        <v>0</v>
      </c>
      <c r="AC100" s="51">
        <f t="shared" si="5"/>
        <v>0</v>
      </c>
      <c r="AD100" s="51">
        <f t="shared" si="5"/>
        <v>0</v>
      </c>
      <c r="AE100" s="51">
        <f t="shared" si="5"/>
        <v>0</v>
      </c>
      <c r="AF100" s="51">
        <f t="shared" si="5"/>
        <v>0</v>
      </c>
      <c r="AG100" s="51">
        <f t="shared" si="5"/>
        <v>0</v>
      </c>
      <c r="AH100" s="51">
        <f t="shared" si="5"/>
        <v>0</v>
      </c>
      <c r="AI100" s="51">
        <f t="shared" si="5"/>
        <v>0</v>
      </c>
      <c r="AJ100" s="51">
        <f t="shared" si="5"/>
        <v>0</v>
      </c>
    </row>
    <row r="101" spans="2:36" x14ac:dyDescent="0.2">
      <c r="B101" s="38">
        <f t="shared" si="1"/>
        <v>0</v>
      </c>
      <c r="D101" s="25" t="s">
        <v>24</v>
      </c>
      <c r="F101" s="51">
        <f>F$97*$E$48</f>
        <v>0</v>
      </c>
      <c r="G101" s="51">
        <f t="shared" ref="G101:AJ101" si="6">G$97*$E$48</f>
        <v>0</v>
      </c>
      <c r="H101" s="51">
        <f t="shared" si="6"/>
        <v>0</v>
      </c>
      <c r="I101" s="51">
        <f t="shared" si="6"/>
        <v>0</v>
      </c>
      <c r="J101" s="51">
        <f t="shared" si="6"/>
        <v>0</v>
      </c>
      <c r="K101" s="51">
        <f t="shared" si="6"/>
        <v>0</v>
      </c>
      <c r="L101" s="51">
        <f t="shared" si="6"/>
        <v>0</v>
      </c>
      <c r="M101" s="51">
        <f t="shared" si="6"/>
        <v>0</v>
      </c>
      <c r="N101" s="51">
        <f t="shared" si="6"/>
        <v>0</v>
      </c>
      <c r="O101" s="51">
        <f t="shared" si="6"/>
        <v>0</v>
      </c>
      <c r="P101" s="51">
        <f t="shared" si="6"/>
        <v>0</v>
      </c>
      <c r="Q101" s="51">
        <f t="shared" si="6"/>
        <v>0</v>
      </c>
      <c r="R101" s="51">
        <f t="shared" si="6"/>
        <v>0</v>
      </c>
      <c r="S101" s="51">
        <f t="shared" si="6"/>
        <v>0</v>
      </c>
      <c r="T101" s="51">
        <f t="shared" si="6"/>
        <v>0</v>
      </c>
      <c r="U101" s="51">
        <f t="shared" si="6"/>
        <v>0</v>
      </c>
      <c r="V101" s="51">
        <f t="shared" si="6"/>
        <v>0</v>
      </c>
      <c r="W101" s="51">
        <f t="shared" si="6"/>
        <v>0</v>
      </c>
      <c r="X101" s="51">
        <f t="shared" si="6"/>
        <v>0</v>
      </c>
      <c r="Y101" s="51">
        <f t="shared" si="6"/>
        <v>0</v>
      </c>
      <c r="Z101" s="51">
        <f t="shared" si="6"/>
        <v>0</v>
      </c>
      <c r="AA101" s="51">
        <f t="shared" si="6"/>
        <v>0</v>
      </c>
      <c r="AB101" s="51">
        <f t="shared" si="6"/>
        <v>0</v>
      </c>
      <c r="AC101" s="51">
        <f t="shared" si="6"/>
        <v>0</v>
      </c>
      <c r="AD101" s="51">
        <f t="shared" si="6"/>
        <v>0</v>
      </c>
      <c r="AE101" s="51">
        <f t="shared" si="6"/>
        <v>0</v>
      </c>
      <c r="AF101" s="51">
        <f t="shared" si="6"/>
        <v>0</v>
      </c>
      <c r="AG101" s="51">
        <f t="shared" si="6"/>
        <v>0</v>
      </c>
      <c r="AH101" s="51">
        <f t="shared" si="6"/>
        <v>0</v>
      </c>
      <c r="AI101" s="51">
        <f t="shared" si="6"/>
        <v>0</v>
      </c>
      <c r="AJ101" s="51">
        <f t="shared" si="6"/>
        <v>0</v>
      </c>
    </row>
    <row r="102" spans="2:36" x14ac:dyDescent="0.2">
      <c r="B102" s="38">
        <f t="shared" si="1"/>
        <v>0</v>
      </c>
      <c r="D102" s="25" t="s">
        <v>24</v>
      </c>
      <c r="F102" s="51">
        <f>F$97*$E$49</f>
        <v>0</v>
      </c>
      <c r="G102" s="51">
        <f t="shared" ref="G102:AJ102" si="7">G$97*$E$49</f>
        <v>0</v>
      </c>
      <c r="H102" s="51">
        <f t="shared" si="7"/>
        <v>0</v>
      </c>
      <c r="I102" s="51">
        <f t="shared" si="7"/>
        <v>0</v>
      </c>
      <c r="J102" s="51">
        <f t="shared" si="7"/>
        <v>0</v>
      </c>
      <c r="K102" s="51">
        <f t="shared" si="7"/>
        <v>0</v>
      </c>
      <c r="L102" s="51">
        <f t="shared" si="7"/>
        <v>0</v>
      </c>
      <c r="M102" s="51">
        <f t="shared" si="7"/>
        <v>0</v>
      </c>
      <c r="N102" s="51">
        <f t="shared" si="7"/>
        <v>0</v>
      </c>
      <c r="O102" s="51">
        <f t="shared" si="7"/>
        <v>0</v>
      </c>
      <c r="P102" s="51">
        <f t="shared" si="7"/>
        <v>0</v>
      </c>
      <c r="Q102" s="51">
        <f t="shared" si="7"/>
        <v>0</v>
      </c>
      <c r="R102" s="51">
        <f t="shared" si="7"/>
        <v>0</v>
      </c>
      <c r="S102" s="51">
        <f t="shared" si="7"/>
        <v>0</v>
      </c>
      <c r="T102" s="51">
        <f t="shared" si="7"/>
        <v>0</v>
      </c>
      <c r="U102" s="51">
        <f t="shared" si="7"/>
        <v>0</v>
      </c>
      <c r="V102" s="51">
        <f t="shared" si="7"/>
        <v>0</v>
      </c>
      <c r="W102" s="51">
        <f t="shared" si="7"/>
        <v>0</v>
      </c>
      <c r="X102" s="51">
        <f t="shared" si="7"/>
        <v>0</v>
      </c>
      <c r="Y102" s="51">
        <f t="shared" si="7"/>
        <v>0</v>
      </c>
      <c r="Z102" s="51">
        <f t="shared" si="7"/>
        <v>0</v>
      </c>
      <c r="AA102" s="51">
        <f t="shared" si="7"/>
        <v>0</v>
      </c>
      <c r="AB102" s="51">
        <f t="shared" si="7"/>
        <v>0</v>
      </c>
      <c r="AC102" s="51">
        <f t="shared" si="7"/>
        <v>0</v>
      </c>
      <c r="AD102" s="51">
        <f t="shared" si="7"/>
        <v>0</v>
      </c>
      <c r="AE102" s="51">
        <f t="shared" si="7"/>
        <v>0</v>
      </c>
      <c r="AF102" s="51">
        <f t="shared" si="7"/>
        <v>0</v>
      </c>
      <c r="AG102" s="51">
        <f t="shared" si="7"/>
        <v>0</v>
      </c>
      <c r="AH102" s="51">
        <f t="shared" si="7"/>
        <v>0</v>
      </c>
      <c r="AI102" s="51">
        <f t="shared" si="7"/>
        <v>0</v>
      </c>
      <c r="AJ102" s="51">
        <f t="shared" si="7"/>
        <v>0</v>
      </c>
    </row>
    <row r="103" spans="2:36" x14ac:dyDescent="0.2">
      <c r="B103" s="38">
        <f t="shared" si="1"/>
        <v>0</v>
      </c>
      <c r="D103" s="25" t="s">
        <v>24</v>
      </c>
      <c r="F103" s="51">
        <f>F$97*$E$50</f>
        <v>0</v>
      </c>
      <c r="G103" s="51">
        <f t="shared" ref="G103:AJ103" si="8">G$97*$E$50</f>
        <v>0</v>
      </c>
      <c r="H103" s="51">
        <f t="shared" si="8"/>
        <v>0</v>
      </c>
      <c r="I103" s="51">
        <f t="shared" si="8"/>
        <v>0</v>
      </c>
      <c r="J103" s="51">
        <f t="shared" si="8"/>
        <v>0</v>
      </c>
      <c r="K103" s="51">
        <f t="shared" si="8"/>
        <v>0</v>
      </c>
      <c r="L103" s="51">
        <f t="shared" si="8"/>
        <v>0</v>
      </c>
      <c r="M103" s="51">
        <f t="shared" si="8"/>
        <v>0</v>
      </c>
      <c r="N103" s="51">
        <f t="shared" si="8"/>
        <v>0</v>
      </c>
      <c r="O103" s="51">
        <f t="shared" si="8"/>
        <v>0</v>
      </c>
      <c r="P103" s="51">
        <f t="shared" si="8"/>
        <v>0</v>
      </c>
      <c r="Q103" s="51">
        <f t="shared" si="8"/>
        <v>0</v>
      </c>
      <c r="R103" s="51">
        <f t="shared" si="8"/>
        <v>0</v>
      </c>
      <c r="S103" s="51">
        <f t="shared" si="8"/>
        <v>0</v>
      </c>
      <c r="T103" s="51">
        <f t="shared" si="8"/>
        <v>0</v>
      </c>
      <c r="U103" s="51">
        <f t="shared" si="8"/>
        <v>0</v>
      </c>
      <c r="V103" s="51">
        <f t="shared" si="8"/>
        <v>0</v>
      </c>
      <c r="W103" s="51">
        <f t="shared" si="8"/>
        <v>0</v>
      </c>
      <c r="X103" s="51">
        <f t="shared" si="8"/>
        <v>0</v>
      </c>
      <c r="Y103" s="51">
        <f t="shared" si="8"/>
        <v>0</v>
      </c>
      <c r="Z103" s="51">
        <f t="shared" si="8"/>
        <v>0</v>
      </c>
      <c r="AA103" s="51">
        <f t="shared" si="8"/>
        <v>0</v>
      </c>
      <c r="AB103" s="51">
        <f t="shared" si="8"/>
        <v>0</v>
      </c>
      <c r="AC103" s="51">
        <f t="shared" si="8"/>
        <v>0</v>
      </c>
      <c r="AD103" s="51">
        <f t="shared" si="8"/>
        <v>0</v>
      </c>
      <c r="AE103" s="51">
        <f t="shared" si="8"/>
        <v>0</v>
      </c>
      <c r="AF103" s="51">
        <f t="shared" si="8"/>
        <v>0</v>
      </c>
      <c r="AG103" s="51">
        <f t="shared" si="8"/>
        <v>0</v>
      </c>
      <c r="AH103" s="51">
        <f t="shared" si="8"/>
        <v>0</v>
      </c>
      <c r="AI103" s="51">
        <f t="shared" si="8"/>
        <v>0</v>
      </c>
      <c r="AJ103" s="51">
        <f t="shared" si="8"/>
        <v>0</v>
      </c>
    </row>
    <row r="104" spans="2:36" x14ac:dyDescent="0.2">
      <c r="B104" s="38">
        <f t="shared" si="1"/>
        <v>0</v>
      </c>
      <c r="D104" s="25" t="s">
        <v>24</v>
      </c>
      <c r="F104" s="51">
        <f>F$97*$E$51</f>
        <v>0</v>
      </c>
      <c r="G104" s="51">
        <f t="shared" ref="G104:AJ104" si="9">G$97*$E$51</f>
        <v>0</v>
      </c>
      <c r="H104" s="51">
        <f t="shared" si="9"/>
        <v>0</v>
      </c>
      <c r="I104" s="51">
        <f t="shared" si="9"/>
        <v>0</v>
      </c>
      <c r="J104" s="51">
        <f t="shared" si="9"/>
        <v>0</v>
      </c>
      <c r="K104" s="51">
        <f t="shared" si="9"/>
        <v>0</v>
      </c>
      <c r="L104" s="51">
        <f t="shared" si="9"/>
        <v>0</v>
      </c>
      <c r="M104" s="51">
        <f t="shared" si="9"/>
        <v>0</v>
      </c>
      <c r="N104" s="51">
        <f t="shared" si="9"/>
        <v>0</v>
      </c>
      <c r="O104" s="51">
        <f t="shared" si="9"/>
        <v>0</v>
      </c>
      <c r="P104" s="51">
        <f t="shared" si="9"/>
        <v>0</v>
      </c>
      <c r="Q104" s="51">
        <f t="shared" si="9"/>
        <v>0</v>
      </c>
      <c r="R104" s="51">
        <f t="shared" si="9"/>
        <v>0</v>
      </c>
      <c r="S104" s="51">
        <f t="shared" si="9"/>
        <v>0</v>
      </c>
      <c r="T104" s="51">
        <f t="shared" si="9"/>
        <v>0</v>
      </c>
      <c r="U104" s="51">
        <f t="shared" si="9"/>
        <v>0</v>
      </c>
      <c r="V104" s="51">
        <f t="shared" si="9"/>
        <v>0</v>
      </c>
      <c r="W104" s="51">
        <f t="shared" si="9"/>
        <v>0</v>
      </c>
      <c r="X104" s="51">
        <f t="shared" si="9"/>
        <v>0</v>
      </c>
      <c r="Y104" s="51">
        <f t="shared" si="9"/>
        <v>0</v>
      </c>
      <c r="Z104" s="51">
        <f t="shared" si="9"/>
        <v>0</v>
      </c>
      <c r="AA104" s="51">
        <f t="shared" si="9"/>
        <v>0</v>
      </c>
      <c r="AB104" s="51">
        <f t="shared" si="9"/>
        <v>0</v>
      </c>
      <c r="AC104" s="51">
        <f t="shared" si="9"/>
        <v>0</v>
      </c>
      <c r="AD104" s="51">
        <f t="shared" si="9"/>
        <v>0</v>
      </c>
      <c r="AE104" s="51">
        <f t="shared" si="9"/>
        <v>0</v>
      </c>
      <c r="AF104" s="51">
        <f t="shared" si="9"/>
        <v>0</v>
      </c>
      <c r="AG104" s="51">
        <f t="shared" si="9"/>
        <v>0</v>
      </c>
      <c r="AH104" s="51">
        <f t="shared" si="9"/>
        <v>0</v>
      </c>
      <c r="AI104" s="51">
        <f t="shared" si="9"/>
        <v>0</v>
      </c>
      <c r="AJ104" s="51">
        <f t="shared" si="9"/>
        <v>0</v>
      </c>
    </row>
    <row r="105" spans="2:36" x14ac:dyDescent="0.2">
      <c r="B105" s="38">
        <f t="shared" si="1"/>
        <v>0</v>
      </c>
      <c r="D105" s="25" t="s">
        <v>24</v>
      </c>
      <c r="F105" s="51">
        <f>F$97*$E$52</f>
        <v>0</v>
      </c>
      <c r="G105" s="51">
        <f t="shared" ref="G105:AJ105" si="10">G$97*$E$52</f>
        <v>0</v>
      </c>
      <c r="H105" s="51">
        <f t="shared" si="10"/>
        <v>0</v>
      </c>
      <c r="I105" s="51">
        <f t="shared" si="10"/>
        <v>0</v>
      </c>
      <c r="J105" s="51">
        <f t="shared" si="10"/>
        <v>0</v>
      </c>
      <c r="K105" s="51">
        <f t="shared" si="10"/>
        <v>0</v>
      </c>
      <c r="L105" s="51">
        <f t="shared" si="10"/>
        <v>0</v>
      </c>
      <c r="M105" s="51">
        <f t="shared" si="10"/>
        <v>0</v>
      </c>
      <c r="N105" s="51">
        <f t="shared" si="10"/>
        <v>0</v>
      </c>
      <c r="O105" s="51">
        <f t="shared" si="10"/>
        <v>0</v>
      </c>
      <c r="P105" s="51">
        <f t="shared" si="10"/>
        <v>0</v>
      </c>
      <c r="Q105" s="51">
        <f t="shared" si="10"/>
        <v>0</v>
      </c>
      <c r="R105" s="51">
        <f t="shared" si="10"/>
        <v>0</v>
      </c>
      <c r="S105" s="51">
        <f t="shared" si="10"/>
        <v>0</v>
      </c>
      <c r="T105" s="51">
        <f t="shared" si="10"/>
        <v>0</v>
      </c>
      <c r="U105" s="51">
        <f t="shared" si="10"/>
        <v>0</v>
      </c>
      <c r="V105" s="51">
        <f t="shared" si="10"/>
        <v>0</v>
      </c>
      <c r="W105" s="51">
        <f t="shared" si="10"/>
        <v>0</v>
      </c>
      <c r="X105" s="51">
        <f t="shared" si="10"/>
        <v>0</v>
      </c>
      <c r="Y105" s="51">
        <f t="shared" si="10"/>
        <v>0</v>
      </c>
      <c r="Z105" s="51">
        <f t="shared" si="10"/>
        <v>0</v>
      </c>
      <c r="AA105" s="51">
        <f t="shared" si="10"/>
        <v>0</v>
      </c>
      <c r="AB105" s="51">
        <f t="shared" si="10"/>
        <v>0</v>
      </c>
      <c r="AC105" s="51">
        <f t="shared" si="10"/>
        <v>0</v>
      </c>
      <c r="AD105" s="51">
        <f t="shared" si="10"/>
        <v>0</v>
      </c>
      <c r="AE105" s="51">
        <f t="shared" si="10"/>
        <v>0</v>
      </c>
      <c r="AF105" s="51">
        <f t="shared" si="10"/>
        <v>0</v>
      </c>
      <c r="AG105" s="51">
        <f t="shared" si="10"/>
        <v>0</v>
      </c>
      <c r="AH105" s="51">
        <f t="shared" si="10"/>
        <v>0</v>
      </c>
      <c r="AI105" s="51">
        <f t="shared" si="10"/>
        <v>0</v>
      </c>
      <c r="AJ105" s="51">
        <f t="shared" si="10"/>
        <v>0</v>
      </c>
    </row>
    <row r="106" spans="2:36" x14ac:dyDescent="0.2">
      <c r="B106" s="27" t="str">
        <f t="shared" si="1"/>
        <v>Latas ferrosas</v>
      </c>
      <c r="D106" s="25" t="s">
        <v>24</v>
      </c>
      <c r="F106" s="51">
        <f t="shared" ref="F106:AJ106" si="11">SUM(F74,F80,F86,F92)*$E$41</f>
        <v>0</v>
      </c>
      <c r="G106" s="51">
        <f t="shared" si="11"/>
        <v>0</v>
      </c>
      <c r="H106" s="51">
        <f t="shared" si="11"/>
        <v>0</v>
      </c>
      <c r="I106" s="51">
        <f t="shared" si="11"/>
        <v>0</v>
      </c>
      <c r="J106" s="51">
        <f t="shared" si="11"/>
        <v>0</v>
      </c>
      <c r="K106" s="51">
        <f t="shared" si="11"/>
        <v>0</v>
      </c>
      <c r="L106" s="51">
        <f t="shared" si="11"/>
        <v>0</v>
      </c>
      <c r="M106" s="51">
        <f t="shared" si="11"/>
        <v>0</v>
      </c>
      <c r="N106" s="51">
        <f t="shared" si="11"/>
        <v>0</v>
      </c>
      <c r="O106" s="51">
        <f t="shared" si="11"/>
        <v>0</v>
      </c>
      <c r="P106" s="51">
        <f t="shared" si="11"/>
        <v>0</v>
      </c>
      <c r="Q106" s="51">
        <f t="shared" si="11"/>
        <v>0</v>
      </c>
      <c r="R106" s="51">
        <f t="shared" si="11"/>
        <v>0</v>
      </c>
      <c r="S106" s="51">
        <f t="shared" si="11"/>
        <v>0</v>
      </c>
      <c r="T106" s="51">
        <f t="shared" si="11"/>
        <v>0</v>
      </c>
      <c r="U106" s="51">
        <f t="shared" si="11"/>
        <v>0</v>
      </c>
      <c r="V106" s="51">
        <f t="shared" si="11"/>
        <v>0</v>
      </c>
      <c r="W106" s="51">
        <f t="shared" si="11"/>
        <v>0</v>
      </c>
      <c r="X106" s="51">
        <f t="shared" si="11"/>
        <v>0</v>
      </c>
      <c r="Y106" s="51">
        <f t="shared" si="11"/>
        <v>0</v>
      </c>
      <c r="Z106" s="51">
        <f t="shared" si="11"/>
        <v>0</v>
      </c>
      <c r="AA106" s="51">
        <f t="shared" si="11"/>
        <v>0</v>
      </c>
      <c r="AB106" s="51">
        <f t="shared" si="11"/>
        <v>0</v>
      </c>
      <c r="AC106" s="51">
        <f t="shared" si="11"/>
        <v>0</v>
      </c>
      <c r="AD106" s="51">
        <f t="shared" si="11"/>
        <v>0</v>
      </c>
      <c r="AE106" s="51">
        <f t="shared" si="11"/>
        <v>0</v>
      </c>
      <c r="AF106" s="51">
        <f t="shared" si="11"/>
        <v>0</v>
      </c>
      <c r="AG106" s="51">
        <f t="shared" si="11"/>
        <v>0</v>
      </c>
      <c r="AH106" s="51">
        <f t="shared" si="11"/>
        <v>0</v>
      </c>
      <c r="AI106" s="51">
        <f t="shared" si="11"/>
        <v>0</v>
      </c>
      <c r="AJ106" s="51">
        <f t="shared" si="11"/>
        <v>0</v>
      </c>
    </row>
    <row r="107" spans="2:36" x14ac:dyDescent="0.2">
      <c r="B107" s="27" t="str">
        <f t="shared" si="1"/>
        <v>Latas no-ferrosas</v>
      </c>
      <c r="D107" s="25" t="s">
        <v>24</v>
      </c>
      <c r="F107" s="51">
        <f t="shared" ref="F107:AJ107" si="12">SUM(F74,F80,F86,F92)*$E$42</f>
        <v>0</v>
      </c>
      <c r="G107" s="51">
        <f t="shared" si="12"/>
        <v>0</v>
      </c>
      <c r="H107" s="51">
        <f t="shared" si="12"/>
        <v>0</v>
      </c>
      <c r="I107" s="51">
        <f t="shared" si="12"/>
        <v>0</v>
      </c>
      <c r="J107" s="51">
        <f t="shared" si="12"/>
        <v>0</v>
      </c>
      <c r="K107" s="51">
        <f t="shared" si="12"/>
        <v>0</v>
      </c>
      <c r="L107" s="51">
        <f t="shared" si="12"/>
        <v>0</v>
      </c>
      <c r="M107" s="51">
        <f t="shared" si="12"/>
        <v>0</v>
      </c>
      <c r="N107" s="51">
        <f t="shared" si="12"/>
        <v>0</v>
      </c>
      <c r="O107" s="51">
        <f t="shared" si="12"/>
        <v>0</v>
      </c>
      <c r="P107" s="51">
        <f t="shared" si="12"/>
        <v>0</v>
      </c>
      <c r="Q107" s="51">
        <f t="shared" si="12"/>
        <v>0</v>
      </c>
      <c r="R107" s="51">
        <f t="shared" si="12"/>
        <v>0</v>
      </c>
      <c r="S107" s="51">
        <f t="shared" si="12"/>
        <v>0</v>
      </c>
      <c r="T107" s="51">
        <f t="shared" si="12"/>
        <v>0</v>
      </c>
      <c r="U107" s="51">
        <f t="shared" si="12"/>
        <v>0</v>
      </c>
      <c r="V107" s="51">
        <f t="shared" si="12"/>
        <v>0</v>
      </c>
      <c r="W107" s="51">
        <f t="shared" si="12"/>
        <v>0</v>
      </c>
      <c r="X107" s="51">
        <f t="shared" si="12"/>
        <v>0</v>
      </c>
      <c r="Y107" s="51">
        <f t="shared" si="12"/>
        <v>0</v>
      </c>
      <c r="Z107" s="51">
        <f t="shared" si="12"/>
        <v>0</v>
      </c>
      <c r="AA107" s="51">
        <f t="shared" si="12"/>
        <v>0</v>
      </c>
      <c r="AB107" s="51">
        <f t="shared" si="12"/>
        <v>0</v>
      </c>
      <c r="AC107" s="51">
        <f t="shared" si="12"/>
        <v>0</v>
      </c>
      <c r="AD107" s="51">
        <f t="shared" si="12"/>
        <v>0</v>
      </c>
      <c r="AE107" s="51">
        <f t="shared" si="12"/>
        <v>0</v>
      </c>
      <c r="AF107" s="51">
        <f t="shared" si="12"/>
        <v>0</v>
      </c>
      <c r="AG107" s="51">
        <f t="shared" si="12"/>
        <v>0</v>
      </c>
      <c r="AH107" s="51">
        <f t="shared" si="12"/>
        <v>0</v>
      </c>
      <c r="AI107" s="51">
        <f t="shared" si="12"/>
        <v>0</v>
      </c>
      <c r="AJ107" s="51">
        <f t="shared" si="12"/>
        <v>0</v>
      </c>
    </row>
    <row r="108" spans="2:36" x14ac:dyDescent="0.2">
      <c r="B108" s="27" t="str">
        <f t="shared" si="1"/>
        <v>Papel</v>
      </c>
      <c r="D108" s="25" t="s">
        <v>24</v>
      </c>
      <c r="F108" s="51">
        <f t="shared" ref="F108:AJ108" si="13">SUM(F75,F81,F87,F93)</f>
        <v>0</v>
      </c>
      <c r="G108" s="51">
        <f t="shared" si="13"/>
        <v>0</v>
      </c>
      <c r="H108" s="51">
        <f t="shared" si="13"/>
        <v>0</v>
      </c>
      <c r="I108" s="51">
        <f t="shared" si="13"/>
        <v>0</v>
      </c>
      <c r="J108" s="51">
        <f t="shared" si="13"/>
        <v>0</v>
      </c>
      <c r="K108" s="51">
        <f t="shared" si="13"/>
        <v>0</v>
      </c>
      <c r="L108" s="51">
        <f t="shared" si="13"/>
        <v>0</v>
      </c>
      <c r="M108" s="51">
        <f t="shared" si="13"/>
        <v>0</v>
      </c>
      <c r="N108" s="51">
        <f t="shared" si="13"/>
        <v>0</v>
      </c>
      <c r="O108" s="51">
        <f t="shared" si="13"/>
        <v>0</v>
      </c>
      <c r="P108" s="51">
        <f t="shared" si="13"/>
        <v>0</v>
      </c>
      <c r="Q108" s="51">
        <f t="shared" si="13"/>
        <v>0</v>
      </c>
      <c r="R108" s="51">
        <f t="shared" si="13"/>
        <v>0</v>
      </c>
      <c r="S108" s="51">
        <f t="shared" si="13"/>
        <v>0</v>
      </c>
      <c r="T108" s="51">
        <f t="shared" si="13"/>
        <v>0</v>
      </c>
      <c r="U108" s="51">
        <f t="shared" si="13"/>
        <v>0</v>
      </c>
      <c r="V108" s="51">
        <f t="shared" si="13"/>
        <v>0</v>
      </c>
      <c r="W108" s="51">
        <f t="shared" si="13"/>
        <v>0</v>
      </c>
      <c r="X108" s="51">
        <f t="shared" si="13"/>
        <v>0</v>
      </c>
      <c r="Y108" s="51">
        <f t="shared" si="13"/>
        <v>0</v>
      </c>
      <c r="Z108" s="51">
        <f t="shared" si="13"/>
        <v>0</v>
      </c>
      <c r="AA108" s="51">
        <f t="shared" si="13"/>
        <v>0</v>
      </c>
      <c r="AB108" s="51">
        <f t="shared" si="13"/>
        <v>0</v>
      </c>
      <c r="AC108" s="51">
        <f t="shared" si="13"/>
        <v>0</v>
      </c>
      <c r="AD108" s="51">
        <f t="shared" si="13"/>
        <v>0</v>
      </c>
      <c r="AE108" s="51">
        <f t="shared" si="13"/>
        <v>0</v>
      </c>
      <c r="AF108" s="51">
        <f t="shared" si="13"/>
        <v>0</v>
      </c>
      <c r="AG108" s="51">
        <f t="shared" si="13"/>
        <v>0</v>
      </c>
      <c r="AH108" s="51">
        <f t="shared" si="13"/>
        <v>0</v>
      </c>
      <c r="AI108" s="51">
        <f t="shared" si="13"/>
        <v>0</v>
      </c>
      <c r="AJ108" s="51">
        <f t="shared" si="13"/>
        <v>0</v>
      </c>
    </row>
    <row r="109" spans="2:36" x14ac:dyDescent="0.2">
      <c r="B109" s="27" t="str">
        <f t="shared" si="1"/>
        <v>Cartón</v>
      </c>
      <c r="D109" s="25" t="s">
        <v>24</v>
      </c>
      <c r="F109" s="51">
        <f t="shared" ref="F109:AJ109" si="14">SUM(F76,F82,F88,F94)</f>
        <v>0</v>
      </c>
      <c r="G109" s="51">
        <f t="shared" si="14"/>
        <v>0</v>
      </c>
      <c r="H109" s="51">
        <f t="shared" si="14"/>
        <v>0</v>
      </c>
      <c r="I109" s="51">
        <f t="shared" si="14"/>
        <v>0</v>
      </c>
      <c r="J109" s="51">
        <f t="shared" si="14"/>
        <v>0</v>
      </c>
      <c r="K109" s="51">
        <f t="shared" si="14"/>
        <v>0</v>
      </c>
      <c r="L109" s="51">
        <f t="shared" si="14"/>
        <v>0</v>
      </c>
      <c r="M109" s="51">
        <f t="shared" si="14"/>
        <v>0</v>
      </c>
      <c r="N109" s="51">
        <f t="shared" si="14"/>
        <v>0</v>
      </c>
      <c r="O109" s="51">
        <f t="shared" si="14"/>
        <v>0</v>
      </c>
      <c r="P109" s="51">
        <f t="shared" si="14"/>
        <v>0</v>
      </c>
      <c r="Q109" s="51">
        <f t="shared" si="14"/>
        <v>0</v>
      </c>
      <c r="R109" s="51">
        <f t="shared" si="14"/>
        <v>0</v>
      </c>
      <c r="S109" s="51">
        <f t="shared" si="14"/>
        <v>0</v>
      </c>
      <c r="T109" s="51">
        <f t="shared" si="14"/>
        <v>0</v>
      </c>
      <c r="U109" s="51">
        <f t="shared" si="14"/>
        <v>0</v>
      </c>
      <c r="V109" s="51">
        <f t="shared" si="14"/>
        <v>0</v>
      </c>
      <c r="W109" s="51">
        <f t="shared" si="14"/>
        <v>0</v>
      </c>
      <c r="X109" s="51">
        <f t="shared" si="14"/>
        <v>0</v>
      </c>
      <c r="Y109" s="51">
        <f t="shared" si="14"/>
        <v>0</v>
      </c>
      <c r="Z109" s="51">
        <f t="shared" si="14"/>
        <v>0</v>
      </c>
      <c r="AA109" s="51">
        <f t="shared" si="14"/>
        <v>0</v>
      </c>
      <c r="AB109" s="51">
        <f t="shared" si="14"/>
        <v>0</v>
      </c>
      <c r="AC109" s="51">
        <f t="shared" si="14"/>
        <v>0</v>
      </c>
      <c r="AD109" s="51">
        <f t="shared" si="14"/>
        <v>0</v>
      </c>
      <c r="AE109" s="51">
        <f t="shared" si="14"/>
        <v>0</v>
      </c>
      <c r="AF109" s="51">
        <f t="shared" si="14"/>
        <v>0</v>
      </c>
      <c r="AG109" s="51">
        <f t="shared" si="14"/>
        <v>0</v>
      </c>
      <c r="AH109" s="51">
        <f t="shared" si="14"/>
        <v>0</v>
      </c>
      <c r="AI109" s="51">
        <f t="shared" si="14"/>
        <v>0</v>
      </c>
      <c r="AJ109" s="51">
        <f t="shared" si="14"/>
        <v>0</v>
      </c>
    </row>
    <row r="111" spans="2:36" x14ac:dyDescent="0.2">
      <c r="B111" s="26" t="s">
        <v>540</v>
      </c>
      <c r="D111" s="25" t="s">
        <v>24</v>
      </c>
      <c r="F111" s="51">
        <f t="shared" ref="F111:AJ111" si="15">SUM(F97:F109)</f>
        <v>0</v>
      </c>
      <c r="G111" s="51">
        <f t="shared" si="15"/>
        <v>0</v>
      </c>
      <c r="H111" s="51">
        <f t="shared" si="15"/>
        <v>0</v>
      </c>
      <c r="I111" s="51">
        <f t="shared" si="15"/>
        <v>0</v>
      </c>
      <c r="J111" s="51">
        <f t="shared" si="15"/>
        <v>0</v>
      </c>
      <c r="K111" s="51">
        <f t="shared" si="15"/>
        <v>0</v>
      </c>
      <c r="L111" s="51">
        <f t="shared" si="15"/>
        <v>0</v>
      </c>
      <c r="M111" s="51">
        <f t="shared" si="15"/>
        <v>0</v>
      </c>
      <c r="N111" s="51">
        <f t="shared" si="15"/>
        <v>0</v>
      </c>
      <c r="O111" s="51">
        <f t="shared" si="15"/>
        <v>0</v>
      </c>
      <c r="P111" s="51">
        <f t="shared" si="15"/>
        <v>0</v>
      </c>
      <c r="Q111" s="51">
        <f t="shared" si="15"/>
        <v>0</v>
      </c>
      <c r="R111" s="51">
        <f t="shared" si="15"/>
        <v>0</v>
      </c>
      <c r="S111" s="51">
        <f t="shared" si="15"/>
        <v>0</v>
      </c>
      <c r="T111" s="51">
        <f t="shared" si="15"/>
        <v>0</v>
      </c>
      <c r="U111" s="51">
        <f t="shared" si="15"/>
        <v>0</v>
      </c>
      <c r="V111" s="51">
        <f t="shared" si="15"/>
        <v>0</v>
      </c>
      <c r="W111" s="51">
        <f t="shared" si="15"/>
        <v>0</v>
      </c>
      <c r="X111" s="51">
        <f t="shared" si="15"/>
        <v>0</v>
      </c>
      <c r="Y111" s="51">
        <f t="shared" si="15"/>
        <v>0</v>
      </c>
      <c r="Z111" s="51">
        <f t="shared" si="15"/>
        <v>0</v>
      </c>
      <c r="AA111" s="51">
        <f t="shared" si="15"/>
        <v>0</v>
      </c>
      <c r="AB111" s="51">
        <f t="shared" si="15"/>
        <v>0</v>
      </c>
      <c r="AC111" s="51">
        <f t="shared" si="15"/>
        <v>0</v>
      </c>
      <c r="AD111" s="51">
        <f t="shared" si="15"/>
        <v>0</v>
      </c>
      <c r="AE111" s="51">
        <f t="shared" si="15"/>
        <v>0</v>
      </c>
      <c r="AF111" s="51">
        <f t="shared" si="15"/>
        <v>0</v>
      </c>
      <c r="AG111" s="51">
        <f t="shared" si="15"/>
        <v>0</v>
      </c>
      <c r="AH111" s="51">
        <f t="shared" si="15"/>
        <v>0</v>
      </c>
      <c r="AI111" s="51">
        <f t="shared" si="15"/>
        <v>0</v>
      </c>
      <c r="AJ111" s="51">
        <f t="shared" si="15"/>
        <v>0</v>
      </c>
    </row>
    <row r="113" spans="1:36" x14ac:dyDescent="0.2">
      <c r="B113" s="26" t="s">
        <v>486</v>
      </c>
    </row>
    <row r="114" spans="1:36" x14ac:dyDescent="0.2">
      <c r="A114" s="49">
        <v>1</v>
      </c>
      <c r="B114" s="27" t="str">
        <f t="shared" ref="B114:B125" si="16">IFERROR(INDEX($B$56:$B$67,MATCH(A114,$F$56:$F$67,0)),"")</f>
        <v/>
      </c>
      <c r="D114" s="25" t="s">
        <v>24</v>
      </c>
      <c r="F114" s="51">
        <f t="shared" ref="F114:AJ114" si="17">IFERROR(MIN($E$34,INDEX(F$98:F$109,MATCH($B114,$B$98:$B$109,0))),0)</f>
        <v>0</v>
      </c>
      <c r="G114" s="51">
        <f t="shared" si="17"/>
        <v>0</v>
      </c>
      <c r="H114" s="51">
        <f t="shared" si="17"/>
        <v>0</v>
      </c>
      <c r="I114" s="51">
        <f t="shared" si="17"/>
        <v>0</v>
      </c>
      <c r="J114" s="51">
        <f t="shared" si="17"/>
        <v>0</v>
      </c>
      <c r="K114" s="51">
        <f t="shared" si="17"/>
        <v>0</v>
      </c>
      <c r="L114" s="51">
        <f t="shared" si="17"/>
        <v>0</v>
      </c>
      <c r="M114" s="51">
        <f t="shared" si="17"/>
        <v>0</v>
      </c>
      <c r="N114" s="51">
        <f t="shared" si="17"/>
        <v>0</v>
      </c>
      <c r="O114" s="51">
        <f t="shared" si="17"/>
        <v>0</v>
      </c>
      <c r="P114" s="51">
        <f t="shared" si="17"/>
        <v>0</v>
      </c>
      <c r="Q114" s="51">
        <f t="shared" si="17"/>
        <v>0</v>
      </c>
      <c r="R114" s="51">
        <f t="shared" si="17"/>
        <v>0</v>
      </c>
      <c r="S114" s="51">
        <f t="shared" si="17"/>
        <v>0</v>
      </c>
      <c r="T114" s="51">
        <f t="shared" si="17"/>
        <v>0</v>
      </c>
      <c r="U114" s="51">
        <f t="shared" si="17"/>
        <v>0</v>
      </c>
      <c r="V114" s="51">
        <f t="shared" si="17"/>
        <v>0</v>
      </c>
      <c r="W114" s="51">
        <f t="shared" si="17"/>
        <v>0</v>
      </c>
      <c r="X114" s="51">
        <f t="shared" si="17"/>
        <v>0</v>
      </c>
      <c r="Y114" s="51">
        <f t="shared" si="17"/>
        <v>0</v>
      </c>
      <c r="Z114" s="51">
        <f t="shared" si="17"/>
        <v>0</v>
      </c>
      <c r="AA114" s="51">
        <f t="shared" si="17"/>
        <v>0</v>
      </c>
      <c r="AB114" s="51">
        <f t="shared" si="17"/>
        <v>0</v>
      </c>
      <c r="AC114" s="51">
        <f t="shared" si="17"/>
        <v>0</v>
      </c>
      <c r="AD114" s="51">
        <f t="shared" si="17"/>
        <v>0</v>
      </c>
      <c r="AE114" s="51">
        <f t="shared" si="17"/>
        <v>0</v>
      </c>
      <c r="AF114" s="51">
        <f t="shared" si="17"/>
        <v>0</v>
      </c>
      <c r="AG114" s="51">
        <f t="shared" si="17"/>
        <v>0</v>
      </c>
      <c r="AH114" s="51">
        <f t="shared" si="17"/>
        <v>0</v>
      </c>
      <c r="AI114" s="51">
        <f t="shared" si="17"/>
        <v>0</v>
      </c>
      <c r="AJ114" s="51">
        <f t="shared" si="17"/>
        <v>0</v>
      </c>
    </row>
    <row r="115" spans="1:36" x14ac:dyDescent="0.2">
      <c r="A115" s="49">
        <f t="shared" ref="A115:A125" si="18">A114+1</f>
        <v>2</v>
      </c>
      <c r="B115" s="27" t="str">
        <f t="shared" si="16"/>
        <v/>
      </c>
      <c r="D115" s="25" t="s">
        <v>24</v>
      </c>
      <c r="F115" s="51">
        <f>IFERROR(MIN($E$34-SUM(F$114:F114),INDEX(F$98:F$109,MATCH($B115,$B$98:$B$109,0))),0)</f>
        <v>0</v>
      </c>
      <c r="G115" s="51">
        <f>IFERROR(MIN($E$34-SUM(G$114:G114),INDEX(G$98:G$109,MATCH($B115,$B$98:$B$109,0))),0)</f>
        <v>0</v>
      </c>
      <c r="H115" s="51">
        <f>IFERROR(MIN($E$34-SUM(H$114:H114),INDEX(H$98:H$109,MATCH($B115,$B$98:$B$109,0))),0)</f>
        <v>0</v>
      </c>
      <c r="I115" s="51">
        <f>IFERROR(MIN($E$34-SUM(I$114:I114),INDEX(I$98:I$109,MATCH($B115,$B$98:$B$109,0))),0)</f>
        <v>0</v>
      </c>
      <c r="J115" s="51">
        <f>IFERROR(MIN($E$34-SUM(J$114:J114),INDEX(J$98:J$109,MATCH($B115,$B$98:$B$109,0))),0)</f>
        <v>0</v>
      </c>
      <c r="K115" s="51">
        <f>IFERROR(MIN($E$34-SUM(K$114:K114),INDEX(K$98:K$109,MATCH($B115,$B$98:$B$109,0))),0)</f>
        <v>0</v>
      </c>
      <c r="L115" s="51">
        <f>IFERROR(MIN($E$34-SUM(L$114:L114),INDEX(L$98:L$109,MATCH($B115,$B$98:$B$109,0))),0)</f>
        <v>0</v>
      </c>
      <c r="M115" s="51">
        <f>IFERROR(MIN($E$34-SUM(M$114:M114),INDEX(M$98:M$109,MATCH($B115,$B$98:$B$109,0))),0)</f>
        <v>0</v>
      </c>
      <c r="N115" s="51">
        <f>IFERROR(MIN($E$34-SUM(N$114:N114),INDEX(N$98:N$109,MATCH($B115,$B$98:$B$109,0))),0)</f>
        <v>0</v>
      </c>
      <c r="O115" s="51">
        <f>IFERROR(MIN($E$34-SUM(O$114:O114),INDEX(O$98:O$109,MATCH($B115,$B$98:$B$109,0))),0)</f>
        <v>0</v>
      </c>
      <c r="P115" s="51">
        <f>IFERROR(MIN($E$34-SUM(P$114:P114),INDEX(P$98:P$109,MATCH($B115,$B$98:$B$109,0))),0)</f>
        <v>0</v>
      </c>
      <c r="Q115" s="51">
        <f>IFERROR(MIN($E$34-SUM(Q$114:Q114),INDEX(Q$98:Q$109,MATCH($B115,$B$98:$B$109,0))),0)</f>
        <v>0</v>
      </c>
      <c r="R115" s="51">
        <f>IFERROR(MIN($E$34-SUM(R$114:R114),INDEX(R$98:R$109,MATCH($B115,$B$98:$B$109,0))),0)</f>
        <v>0</v>
      </c>
      <c r="S115" s="51">
        <f>IFERROR(MIN($E$34-SUM(S$114:S114),INDEX(S$98:S$109,MATCH($B115,$B$98:$B$109,0))),0)</f>
        <v>0</v>
      </c>
      <c r="T115" s="51">
        <f>IFERROR(MIN($E$34-SUM(T$114:T114),INDEX(T$98:T$109,MATCH($B115,$B$98:$B$109,0))),0)</f>
        <v>0</v>
      </c>
      <c r="U115" s="51">
        <f>IFERROR(MIN($E$34-SUM(U$114:U114),INDEX(U$98:U$109,MATCH($B115,$B$98:$B$109,0))),0)</f>
        <v>0</v>
      </c>
      <c r="V115" s="51">
        <f>IFERROR(MIN($E$34-SUM(V$114:V114),INDEX(V$98:V$109,MATCH($B115,$B$98:$B$109,0))),0)</f>
        <v>0</v>
      </c>
      <c r="W115" s="51">
        <f>IFERROR(MIN($E$34-SUM(W$114:W114),INDEX(W$98:W$109,MATCH($B115,$B$98:$B$109,0))),0)</f>
        <v>0</v>
      </c>
      <c r="X115" s="51">
        <f>IFERROR(MIN($E$34-SUM(X$114:X114),INDEX(X$98:X$109,MATCH($B115,$B$98:$B$109,0))),0)</f>
        <v>0</v>
      </c>
      <c r="Y115" s="51">
        <f>IFERROR(MIN($E$34-SUM(Y$114:Y114),INDEX(Y$98:Y$109,MATCH($B115,$B$98:$B$109,0))),0)</f>
        <v>0</v>
      </c>
      <c r="Z115" s="51">
        <f>IFERROR(MIN($E$34-SUM(Z$114:Z114),INDEX(Z$98:Z$109,MATCH($B115,$B$98:$B$109,0))),0)</f>
        <v>0</v>
      </c>
      <c r="AA115" s="51">
        <f>IFERROR(MIN($E$34-SUM(AA$114:AA114),INDEX(AA$98:AA$109,MATCH($B115,$B$98:$B$109,0))),0)</f>
        <v>0</v>
      </c>
      <c r="AB115" s="51">
        <f>IFERROR(MIN($E$34-SUM(AB$114:AB114),INDEX(AB$98:AB$109,MATCH($B115,$B$98:$B$109,0))),0)</f>
        <v>0</v>
      </c>
      <c r="AC115" s="51">
        <f>IFERROR(MIN($E$34-SUM(AC$114:AC114),INDEX(AC$98:AC$109,MATCH($B115,$B$98:$B$109,0))),0)</f>
        <v>0</v>
      </c>
      <c r="AD115" s="51">
        <f>IFERROR(MIN($E$34-SUM(AD$114:AD114),INDEX(AD$98:AD$109,MATCH($B115,$B$98:$B$109,0))),0)</f>
        <v>0</v>
      </c>
      <c r="AE115" s="51">
        <f>IFERROR(MIN($E$34-SUM(AE$114:AE114),INDEX(AE$98:AE$109,MATCH($B115,$B$98:$B$109,0))),0)</f>
        <v>0</v>
      </c>
      <c r="AF115" s="51">
        <f>IFERROR(MIN($E$34-SUM(AF$114:AF114),INDEX(AF$98:AF$109,MATCH($B115,$B$98:$B$109,0))),0)</f>
        <v>0</v>
      </c>
      <c r="AG115" s="51">
        <f>IFERROR(MIN($E$34-SUM(AG$114:AG114),INDEX(AG$98:AG$109,MATCH($B115,$B$98:$B$109,0))),0)</f>
        <v>0</v>
      </c>
      <c r="AH115" s="51">
        <f>IFERROR(MIN($E$34-SUM(AH$114:AH114),INDEX(AH$98:AH$109,MATCH($B115,$B$98:$B$109,0))),0)</f>
        <v>0</v>
      </c>
      <c r="AI115" s="51">
        <f>IFERROR(MIN($E$34-SUM(AI$114:AI114),INDEX(AI$98:AI$109,MATCH($B115,$B$98:$B$109,0))),0)</f>
        <v>0</v>
      </c>
      <c r="AJ115" s="51">
        <f>IFERROR(MIN($E$34-SUM(AJ$114:AJ114),INDEX(AJ$98:AJ$109,MATCH($B115,$B$98:$B$109,0))),0)</f>
        <v>0</v>
      </c>
    </row>
    <row r="116" spans="1:36" x14ac:dyDescent="0.2">
      <c r="A116" s="49">
        <f t="shared" si="18"/>
        <v>3</v>
      </c>
      <c r="B116" s="27" t="str">
        <f t="shared" si="16"/>
        <v/>
      </c>
      <c r="D116" s="25" t="s">
        <v>24</v>
      </c>
      <c r="F116" s="51">
        <f>IFERROR(MIN($E$34-SUM(F$114:F115),INDEX(F$98:F$109,MATCH($B116,$B$98:$B$109,0))),0)</f>
        <v>0</v>
      </c>
      <c r="G116" s="51">
        <f>IFERROR(MIN($E$34-SUM(G$114:G115),INDEX(G$98:G$109,MATCH($B116,$B$98:$B$109,0))),0)</f>
        <v>0</v>
      </c>
      <c r="H116" s="51">
        <f>IFERROR(MIN($E$34-SUM(H$114:H115),INDEX(H$98:H$109,MATCH($B116,$B$98:$B$109,0))),0)</f>
        <v>0</v>
      </c>
      <c r="I116" s="51">
        <f>IFERROR(MIN($E$34-SUM(I$114:I115),INDEX(I$98:I$109,MATCH($B116,$B$98:$B$109,0))),0)</f>
        <v>0</v>
      </c>
      <c r="J116" s="51">
        <f>IFERROR(MIN($E$34-SUM(J$114:J115),INDEX(J$98:J$109,MATCH($B116,$B$98:$B$109,0))),0)</f>
        <v>0</v>
      </c>
      <c r="K116" s="51">
        <f>IFERROR(MIN($E$34-SUM(K$114:K115),INDEX(K$98:K$109,MATCH($B116,$B$98:$B$109,0))),0)</f>
        <v>0</v>
      </c>
      <c r="L116" s="51">
        <f>IFERROR(MIN($E$34-SUM(L$114:L115),INDEX(L$98:L$109,MATCH($B116,$B$98:$B$109,0))),0)</f>
        <v>0</v>
      </c>
      <c r="M116" s="51">
        <f>IFERROR(MIN($E$34-SUM(M$114:M115),INDEX(M$98:M$109,MATCH($B116,$B$98:$B$109,0))),0)</f>
        <v>0</v>
      </c>
      <c r="N116" s="51">
        <f>IFERROR(MIN($E$34-SUM(N$114:N115),INDEX(N$98:N$109,MATCH($B116,$B$98:$B$109,0))),0)</f>
        <v>0</v>
      </c>
      <c r="O116" s="51">
        <f>IFERROR(MIN($E$34-SUM(O$114:O115),INDEX(O$98:O$109,MATCH($B116,$B$98:$B$109,0))),0)</f>
        <v>0</v>
      </c>
      <c r="P116" s="51">
        <f>IFERROR(MIN($E$34-SUM(P$114:P115),INDEX(P$98:P$109,MATCH($B116,$B$98:$B$109,0))),0)</f>
        <v>0</v>
      </c>
      <c r="Q116" s="51">
        <f>IFERROR(MIN($E$34-SUM(Q$114:Q115),INDEX(Q$98:Q$109,MATCH($B116,$B$98:$B$109,0))),0)</f>
        <v>0</v>
      </c>
      <c r="R116" s="51">
        <f>IFERROR(MIN($E$34-SUM(R$114:R115),INDEX(R$98:R$109,MATCH($B116,$B$98:$B$109,0))),0)</f>
        <v>0</v>
      </c>
      <c r="S116" s="51">
        <f>IFERROR(MIN($E$34-SUM(S$114:S115),INDEX(S$98:S$109,MATCH($B116,$B$98:$B$109,0))),0)</f>
        <v>0</v>
      </c>
      <c r="T116" s="51">
        <f>IFERROR(MIN($E$34-SUM(T$114:T115),INDEX(T$98:T$109,MATCH($B116,$B$98:$B$109,0))),0)</f>
        <v>0</v>
      </c>
      <c r="U116" s="51">
        <f>IFERROR(MIN($E$34-SUM(U$114:U115),INDEX(U$98:U$109,MATCH($B116,$B$98:$B$109,0))),0)</f>
        <v>0</v>
      </c>
      <c r="V116" s="51">
        <f>IFERROR(MIN($E$34-SUM(V$114:V115),INDEX(V$98:V$109,MATCH($B116,$B$98:$B$109,0))),0)</f>
        <v>0</v>
      </c>
      <c r="W116" s="51">
        <f>IFERROR(MIN($E$34-SUM(W$114:W115),INDEX(W$98:W$109,MATCH($B116,$B$98:$B$109,0))),0)</f>
        <v>0</v>
      </c>
      <c r="X116" s="51">
        <f>IFERROR(MIN($E$34-SUM(X$114:X115),INDEX(X$98:X$109,MATCH($B116,$B$98:$B$109,0))),0)</f>
        <v>0</v>
      </c>
      <c r="Y116" s="51">
        <f>IFERROR(MIN($E$34-SUM(Y$114:Y115),INDEX(Y$98:Y$109,MATCH($B116,$B$98:$B$109,0))),0)</f>
        <v>0</v>
      </c>
      <c r="Z116" s="51">
        <f>IFERROR(MIN($E$34-SUM(Z$114:Z115),INDEX(Z$98:Z$109,MATCH($B116,$B$98:$B$109,0))),0)</f>
        <v>0</v>
      </c>
      <c r="AA116" s="51">
        <f>IFERROR(MIN($E$34-SUM(AA$114:AA115),INDEX(AA$98:AA$109,MATCH($B116,$B$98:$B$109,0))),0)</f>
        <v>0</v>
      </c>
      <c r="AB116" s="51">
        <f>IFERROR(MIN($E$34-SUM(AB$114:AB115),INDEX(AB$98:AB$109,MATCH($B116,$B$98:$B$109,0))),0)</f>
        <v>0</v>
      </c>
      <c r="AC116" s="51">
        <f>IFERROR(MIN($E$34-SUM(AC$114:AC115),INDEX(AC$98:AC$109,MATCH($B116,$B$98:$B$109,0))),0)</f>
        <v>0</v>
      </c>
      <c r="AD116" s="51">
        <f>IFERROR(MIN($E$34-SUM(AD$114:AD115),INDEX(AD$98:AD$109,MATCH($B116,$B$98:$B$109,0))),0)</f>
        <v>0</v>
      </c>
      <c r="AE116" s="51">
        <f>IFERROR(MIN($E$34-SUM(AE$114:AE115),INDEX(AE$98:AE$109,MATCH($B116,$B$98:$B$109,0))),0)</f>
        <v>0</v>
      </c>
      <c r="AF116" s="51">
        <f>IFERROR(MIN($E$34-SUM(AF$114:AF115),INDEX(AF$98:AF$109,MATCH($B116,$B$98:$B$109,0))),0)</f>
        <v>0</v>
      </c>
      <c r="AG116" s="51">
        <f>IFERROR(MIN($E$34-SUM(AG$114:AG115),INDEX(AG$98:AG$109,MATCH($B116,$B$98:$B$109,0))),0)</f>
        <v>0</v>
      </c>
      <c r="AH116" s="51">
        <f>IFERROR(MIN($E$34-SUM(AH$114:AH115),INDEX(AH$98:AH$109,MATCH($B116,$B$98:$B$109,0))),0)</f>
        <v>0</v>
      </c>
      <c r="AI116" s="51">
        <f>IFERROR(MIN($E$34-SUM(AI$114:AI115),INDEX(AI$98:AI$109,MATCH($B116,$B$98:$B$109,0))),0)</f>
        <v>0</v>
      </c>
      <c r="AJ116" s="51">
        <f>IFERROR(MIN($E$34-SUM(AJ$114:AJ115),INDEX(AJ$98:AJ$109,MATCH($B116,$B$98:$B$109,0))),0)</f>
        <v>0</v>
      </c>
    </row>
    <row r="117" spans="1:36" x14ac:dyDescent="0.2">
      <c r="A117" s="49">
        <f t="shared" si="18"/>
        <v>4</v>
      </c>
      <c r="B117" s="27" t="str">
        <f t="shared" si="16"/>
        <v/>
      </c>
      <c r="D117" s="25" t="s">
        <v>24</v>
      </c>
      <c r="F117" s="51">
        <f>IFERROR(MIN($E$34-SUM(F$114:F116),INDEX(F$98:F$109,MATCH($B117,$B$98:$B$109,0))),0)</f>
        <v>0</v>
      </c>
      <c r="G117" s="51">
        <f>IFERROR(MIN($E$34-SUM(G$114:G116),INDEX(G$98:G$109,MATCH($B117,$B$98:$B$109,0))),0)</f>
        <v>0</v>
      </c>
      <c r="H117" s="51">
        <f>IFERROR(MIN($E$34-SUM(H$114:H116),INDEX(H$98:H$109,MATCH($B117,$B$98:$B$109,0))),0)</f>
        <v>0</v>
      </c>
      <c r="I117" s="51">
        <f>IFERROR(MIN($E$34-SUM(I$114:I116),INDEX(I$98:I$109,MATCH($B117,$B$98:$B$109,0))),0)</f>
        <v>0</v>
      </c>
      <c r="J117" s="51">
        <f>IFERROR(MIN($E$34-SUM(J$114:J116),INDEX(J$98:J$109,MATCH($B117,$B$98:$B$109,0))),0)</f>
        <v>0</v>
      </c>
      <c r="K117" s="51">
        <f>IFERROR(MIN($E$34-SUM(K$114:K116),INDEX(K$98:K$109,MATCH($B117,$B$98:$B$109,0))),0)</f>
        <v>0</v>
      </c>
      <c r="L117" s="51">
        <f>IFERROR(MIN($E$34-SUM(L$114:L116),INDEX(L$98:L$109,MATCH($B117,$B$98:$B$109,0))),0)</f>
        <v>0</v>
      </c>
      <c r="M117" s="51">
        <f>IFERROR(MIN($E$34-SUM(M$114:M116),INDEX(M$98:M$109,MATCH($B117,$B$98:$B$109,0))),0)</f>
        <v>0</v>
      </c>
      <c r="N117" s="51">
        <f>IFERROR(MIN($E$34-SUM(N$114:N116),INDEX(N$98:N$109,MATCH($B117,$B$98:$B$109,0))),0)</f>
        <v>0</v>
      </c>
      <c r="O117" s="51">
        <f>IFERROR(MIN($E$34-SUM(O$114:O116),INDEX(O$98:O$109,MATCH($B117,$B$98:$B$109,0))),0)</f>
        <v>0</v>
      </c>
      <c r="P117" s="51">
        <f>IFERROR(MIN($E$34-SUM(P$114:P116),INDEX(P$98:P$109,MATCH($B117,$B$98:$B$109,0))),0)</f>
        <v>0</v>
      </c>
      <c r="Q117" s="51">
        <f>IFERROR(MIN($E$34-SUM(Q$114:Q116),INDEX(Q$98:Q$109,MATCH($B117,$B$98:$B$109,0))),0)</f>
        <v>0</v>
      </c>
      <c r="R117" s="51">
        <f>IFERROR(MIN($E$34-SUM(R$114:R116),INDEX(R$98:R$109,MATCH($B117,$B$98:$B$109,0))),0)</f>
        <v>0</v>
      </c>
      <c r="S117" s="51">
        <f>IFERROR(MIN($E$34-SUM(S$114:S116),INDEX(S$98:S$109,MATCH($B117,$B$98:$B$109,0))),0)</f>
        <v>0</v>
      </c>
      <c r="T117" s="51">
        <f>IFERROR(MIN($E$34-SUM(T$114:T116),INDEX(T$98:T$109,MATCH($B117,$B$98:$B$109,0))),0)</f>
        <v>0</v>
      </c>
      <c r="U117" s="51">
        <f>IFERROR(MIN($E$34-SUM(U$114:U116),INDEX(U$98:U$109,MATCH($B117,$B$98:$B$109,0))),0)</f>
        <v>0</v>
      </c>
      <c r="V117" s="51">
        <f>IFERROR(MIN($E$34-SUM(V$114:V116),INDEX(V$98:V$109,MATCH($B117,$B$98:$B$109,0))),0)</f>
        <v>0</v>
      </c>
      <c r="W117" s="51">
        <f>IFERROR(MIN($E$34-SUM(W$114:W116),INDEX(W$98:W$109,MATCH($B117,$B$98:$B$109,0))),0)</f>
        <v>0</v>
      </c>
      <c r="X117" s="51">
        <f>IFERROR(MIN($E$34-SUM(X$114:X116),INDEX(X$98:X$109,MATCH($B117,$B$98:$B$109,0))),0)</f>
        <v>0</v>
      </c>
      <c r="Y117" s="51">
        <f>IFERROR(MIN($E$34-SUM(Y$114:Y116),INDEX(Y$98:Y$109,MATCH($B117,$B$98:$B$109,0))),0)</f>
        <v>0</v>
      </c>
      <c r="Z117" s="51">
        <f>IFERROR(MIN($E$34-SUM(Z$114:Z116),INDEX(Z$98:Z$109,MATCH($B117,$B$98:$B$109,0))),0)</f>
        <v>0</v>
      </c>
      <c r="AA117" s="51">
        <f>IFERROR(MIN($E$34-SUM(AA$114:AA116),INDEX(AA$98:AA$109,MATCH($B117,$B$98:$B$109,0))),0)</f>
        <v>0</v>
      </c>
      <c r="AB117" s="51">
        <f>IFERROR(MIN($E$34-SUM(AB$114:AB116),INDEX(AB$98:AB$109,MATCH($B117,$B$98:$B$109,0))),0)</f>
        <v>0</v>
      </c>
      <c r="AC117" s="51">
        <f>IFERROR(MIN($E$34-SUM(AC$114:AC116),INDEX(AC$98:AC$109,MATCH($B117,$B$98:$B$109,0))),0)</f>
        <v>0</v>
      </c>
      <c r="AD117" s="51">
        <f>IFERROR(MIN($E$34-SUM(AD$114:AD116),INDEX(AD$98:AD$109,MATCH($B117,$B$98:$B$109,0))),0)</f>
        <v>0</v>
      </c>
      <c r="AE117" s="51">
        <f>IFERROR(MIN($E$34-SUM(AE$114:AE116),INDEX(AE$98:AE$109,MATCH($B117,$B$98:$B$109,0))),0)</f>
        <v>0</v>
      </c>
      <c r="AF117" s="51">
        <f>IFERROR(MIN($E$34-SUM(AF$114:AF116),INDEX(AF$98:AF$109,MATCH($B117,$B$98:$B$109,0))),0)</f>
        <v>0</v>
      </c>
      <c r="AG117" s="51">
        <f>IFERROR(MIN($E$34-SUM(AG$114:AG116),INDEX(AG$98:AG$109,MATCH($B117,$B$98:$B$109,0))),0)</f>
        <v>0</v>
      </c>
      <c r="AH117" s="51">
        <f>IFERROR(MIN($E$34-SUM(AH$114:AH116),INDEX(AH$98:AH$109,MATCH($B117,$B$98:$B$109,0))),0)</f>
        <v>0</v>
      </c>
      <c r="AI117" s="51">
        <f>IFERROR(MIN($E$34-SUM(AI$114:AI116),INDEX(AI$98:AI$109,MATCH($B117,$B$98:$B$109,0))),0)</f>
        <v>0</v>
      </c>
      <c r="AJ117" s="51">
        <f>IFERROR(MIN($E$34-SUM(AJ$114:AJ116),INDEX(AJ$98:AJ$109,MATCH($B117,$B$98:$B$109,0))),0)</f>
        <v>0</v>
      </c>
    </row>
    <row r="118" spans="1:36" x14ac:dyDescent="0.2">
      <c r="A118" s="49">
        <f t="shared" si="18"/>
        <v>5</v>
      </c>
      <c r="B118" s="27" t="str">
        <f t="shared" si="16"/>
        <v/>
      </c>
      <c r="D118" s="25" t="s">
        <v>24</v>
      </c>
      <c r="F118" s="51">
        <f>IFERROR(MIN($E$34-SUM(F$114:F117),INDEX(F$98:F$109,MATCH($B118,$B$98:$B$109,0))),0)</f>
        <v>0</v>
      </c>
      <c r="G118" s="51">
        <f>IFERROR(MIN($E$34-SUM(G$114:G117),INDEX(G$98:G$109,MATCH($B118,$B$98:$B$109,0))),0)</f>
        <v>0</v>
      </c>
      <c r="H118" s="51">
        <f>IFERROR(MIN($E$34-SUM(H$114:H117),INDEX(H$98:H$109,MATCH($B118,$B$98:$B$109,0))),0)</f>
        <v>0</v>
      </c>
      <c r="I118" s="51">
        <f>IFERROR(MIN($E$34-SUM(I$114:I117),INDEX(I$98:I$109,MATCH($B118,$B$98:$B$109,0))),0)</f>
        <v>0</v>
      </c>
      <c r="J118" s="51">
        <f>IFERROR(MIN($E$34-SUM(J$114:J117),INDEX(J$98:J$109,MATCH($B118,$B$98:$B$109,0))),0)</f>
        <v>0</v>
      </c>
      <c r="K118" s="51">
        <f>IFERROR(MIN($E$34-SUM(K$114:K117),INDEX(K$98:K$109,MATCH($B118,$B$98:$B$109,0))),0)</f>
        <v>0</v>
      </c>
      <c r="L118" s="51">
        <f>IFERROR(MIN($E$34-SUM(L$114:L117),INDEX(L$98:L$109,MATCH($B118,$B$98:$B$109,0))),0)</f>
        <v>0</v>
      </c>
      <c r="M118" s="51">
        <f>IFERROR(MIN($E$34-SUM(M$114:M117),INDEX(M$98:M$109,MATCH($B118,$B$98:$B$109,0))),0)</f>
        <v>0</v>
      </c>
      <c r="N118" s="51">
        <f>IFERROR(MIN($E$34-SUM(N$114:N117),INDEX(N$98:N$109,MATCH($B118,$B$98:$B$109,0))),0)</f>
        <v>0</v>
      </c>
      <c r="O118" s="51">
        <f>IFERROR(MIN($E$34-SUM(O$114:O117),INDEX(O$98:O$109,MATCH($B118,$B$98:$B$109,0))),0)</f>
        <v>0</v>
      </c>
      <c r="P118" s="51">
        <f>IFERROR(MIN($E$34-SUM(P$114:P117),INDEX(P$98:P$109,MATCH($B118,$B$98:$B$109,0))),0)</f>
        <v>0</v>
      </c>
      <c r="Q118" s="51">
        <f>IFERROR(MIN($E$34-SUM(Q$114:Q117),INDEX(Q$98:Q$109,MATCH($B118,$B$98:$B$109,0))),0)</f>
        <v>0</v>
      </c>
      <c r="R118" s="51">
        <f>IFERROR(MIN($E$34-SUM(R$114:R117),INDEX(R$98:R$109,MATCH($B118,$B$98:$B$109,0))),0)</f>
        <v>0</v>
      </c>
      <c r="S118" s="51">
        <f>IFERROR(MIN($E$34-SUM(S$114:S117),INDEX(S$98:S$109,MATCH($B118,$B$98:$B$109,0))),0)</f>
        <v>0</v>
      </c>
      <c r="T118" s="51">
        <f>IFERROR(MIN($E$34-SUM(T$114:T117),INDEX(T$98:T$109,MATCH($B118,$B$98:$B$109,0))),0)</f>
        <v>0</v>
      </c>
      <c r="U118" s="51">
        <f>IFERROR(MIN($E$34-SUM(U$114:U117),INDEX(U$98:U$109,MATCH($B118,$B$98:$B$109,0))),0)</f>
        <v>0</v>
      </c>
      <c r="V118" s="51">
        <f>IFERROR(MIN($E$34-SUM(V$114:V117),INDEX(V$98:V$109,MATCH($B118,$B$98:$B$109,0))),0)</f>
        <v>0</v>
      </c>
      <c r="W118" s="51">
        <f>IFERROR(MIN($E$34-SUM(W$114:W117),INDEX(W$98:W$109,MATCH($B118,$B$98:$B$109,0))),0)</f>
        <v>0</v>
      </c>
      <c r="X118" s="51">
        <f>IFERROR(MIN($E$34-SUM(X$114:X117),INDEX(X$98:X$109,MATCH($B118,$B$98:$B$109,0))),0)</f>
        <v>0</v>
      </c>
      <c r="Y118" s="51">
        <f>IFERROR(MIN($E$34-SUM(Y$114:Y117),INDEX(Y$98:Y$109,MATCH($B118,$B$98:$B$109,0))),0)</f>
        <v>0</v>
      </c>
      <c r="Z118" s="51">
        <f>IFERROR(MIN($E$34-SUM(Z$114:Z117),INDEX(Z$98:Z$109,MATCH($B118,$B$98:$B$109,0))),0)</f>
        <v>0</v>
      </c>
      <c r="AA118" s="51">
        <f>IFERROR(MIN($E$34-SUM(AA$114:AA117),INDEX(AA$98:AA$109,MATCH($B118,$B$98:$B$109,0))),0)</f>
        <v>0</v>
      </c>
      <c r="AB118" s="51">
        <f>IFERROR(MIN($E$34-SUM(AB$114:AB117),INDEX(AB$98:AB$109,MATCH($B118,$B$98:$B$109,0))),0)</f>
        <v>0</v>
      </c>
      <c r="AC118" s="51">
        <f>IFERROR(MIN($E$34-SUM(AC$114:AC117),INDEX(AC$98:AC$109,MATCH($B118,$B$98:$B$109,0))),0)</f>
        <v>0</v>
      </c>
      <c r="AD118" s="51">
        <f>IFERROR(MIN($E$34-SUM(AD$114:AD117),INDEX(AD$98:AD$109,MATCH($B118,$B$98:$B$109,0))),0)</f>
        <v>0</v>
      </c>
      <c r="AE118" s="51">
        <f>IFERROR(MIN($E$34-SUM(AE$114:AE117),INDEX(AE$98:AE$109,MATCH($B118,$B$98:$B$109,0))),0)</f>
        <v>0</v>
      </c>
      <c r="AF118" s="51">
        <f>IFERROR(MIN($E$34-SUM(AF$114:AF117),INDEX(AF$98:AF$109,MATCH($B118,$B$98:$B$109,0))),0)</f>
        <v>0</v>
      </c>
      <c r="AG118" s="51">
        <f>IFERROR(MIN($E$34-SUM(AG$114:AG117),INDEX(AG$98:AG$109,MATCH($B118,$B$98:$B$109,0))),0)</f>
        <v>0</v>
      </c>
      <c r="AH118" s="51">
        <f>IFERROR(MIN($E$34-SUM(AH$114:AH117),INDEX(AH$98:AH$109,MATCH($B118,$B$98:$B$109,0))),0)</f>
        <v>0</v>
      </c>
      <c r="AI118" s="51">
        <f>IFERROR(MIN($E$34-SUM(AI$114:AI117),INDEX(AI$98:AI$109,MATCH($B118,$B$98:$B$109,0))),0)</f>
        <v>0</v>
      </c>
      <c r="AJ118" s="51">
        <f>IFERROR(MIN($E$34-SUM(AJ$114:AJ117),INDEX(AJ$98:AJ$109,MATCH($B118,$B$98:$B$109,0))),0)</f>
        <v>0</v>
      </c>
    </row>
    <row r="119" spans="1:36" x14ac:dyDescent="0.2">
      <c r="A119" s="49">
        <f t="shared" si="18"/>
        <v>6</v>
      </c>
      <c r="B119" s="27" t="str">
        <f t="shared" si="16"/>
        <v/>
      </c>
      <c r="D119" s="25" t="s">
        <v>24</v>
      </c>
      <c r="F119" s="51">
        <f>IFERROR(MIN($E$34-SUM(F$114:F118),INDEX(F$98:F$109,MATCH($B119,$B$98:$B$109,0))),0)</f>
        <v>0</v>
      </c>
      <c r="G119" s="51">
        <f>IFERROR(MIN($E$34-SUM(G$114:G118),INDEX(G$98:G$109,MATCH($B119,$B$98:$B$109,0))),0)</f>
        <v>0</v>
      </c>
      <c r="H119" s="51">
        <f>IFERROR(MIN($E$34-SUM(H$114:H118),INDEX(H$98:H$109,MATCH($B119,$B$98:$B$109,0))),0)</f>
        <v>0</v>
      </c>
      <c r="I119" s="51">
        <f>IFERROR(MIN($E$34-SUM(I$114:I118),INDEX(I$98:I$109,MATCH($B119,$B$98:$B$109,0))),0)</f>
        <v>0</v>
      </c>
      <c r="J119" s="51">
        <f>IFERROR(MIN($E$34-SUM(J$114:J118),INDEX(J$98:J$109,MATCH($B119,$B$98:$B$109,0))),0)</f>
        <v>0</v>
      </c>
      <c r="K119" s="51">
        <f>IFERROR(MIN($E$34-SUM(K$114:K118),INDEX(K$98:K$109,MATCH($B119,$B$98:$B$109,0))),0)</f>
        <v>0</v>
      </c>
      <c r="L119" s="51">
        <f>IFERROR(MIN($E$34-SUM(L$114:L118),INDEX(L$98:L$109,MATCH($B119,$B$98:$B$109,0))),0)</f>
        <v>0</v>
      </c>
      <c r="M119" s="51">
        <f>IFERROR(MIN($E$34-SUM(M$114:M118),INDEX(M$98:M$109,MATCH($B119,$B$98:$B$109,0))),0)</f>
        <v>0</v>
      </c>
      <c r="N119" s="51">
        <f>IFERROR(MIN($E$34-SUM(N$114:N118),INDEX(N$98:N$109,MATCH($B119,$B$98:$B$109,0))),0)</f>
        <v>0</v>
      </c>
      <c r="O119" s="51">
        <f>IFERROR(MIN($E$34-SUM(O$114:O118),INDEX(O$98:O$109,MATCH($B119,$B$98:$B$109,0))),0)</f>
        <v>0</v>
      </c>
      <c r="P119" s="51">
        <f>IFERROR(MIN($E$34-SUM(P$114:P118),INDEX(P$98:P$109,MATCH($B119,$B$98:$B$109,0))),0)</f>
        <v>0</v>
      </c>
      <c r="Q119" s="51">
        <f>IFERROR(MIN($E$34-SUM(Q$114:Q118),INDEX(Q$98:Q$109,MATCH($B119,$B$98:$B$109,0))),0)</f>
        <v>0</v>
      </c>
      <c r="R119" s="51">
        <f>IFERROR(MIN($E$34-SUM(R$114:R118),INDEX(R$98:R$109,MATCH($B119,$B$98:$B$109,0))),0)</f>
        <v>0</v>
      </c>
      <c r="S119" s="51">
        <f>IFERROR(MIN($E$34-SUM(S$114:S118),INDEX(S$98:S$109,MATCH($B119,$B$98:$B$109,0))),0)</f>
        <v>0</v>
      </c>
      <c r="T119" s="51">
        <f>IFERROR(MIN($E$34-SUM(T$114:T118),INDEX(T$98:T$109,MATCH($B119,$B$98:$B$109,0))),0)</f>
        <v>0</v>
      </c>
      <c r="U119" s="51">
        <f>IFERROR(MIN($E$34-SUM(U$114:U118),INDEX(U$98:U$109,MATCH($B119,$B$98:$B$109,0))),0)</f>
        <v>0</v>
      </c>
      <c r="V119" s="51">
        <f>IFERROR(MIN($E$34-SUM(V$114:V118),INDEX(V$98:V$109,MATCH($B119,$B$98:$B$109,0))),0)</f>
        <v>0</v>
      </c>
      <c r="W119" s="51">
        <f>IFERROR(MIN($E$34-SUM(W$114:W118),INDEX(W$98:W$109,MATCH($B119,$B$98:$B$109,0))),0)</f>
        <v>0</v>
      </c>
      <c r="X119" s="51">
        <f>IFERROR(MIN($E$34-SUM(X$114:X118),INDEX(X$98:X$109,MATCH($B119,$B$98:$B$109,0))),0)</f>
        <v>0</v>
      </c>
      <c r="Y119" s="51">
        <f>IFERROR(MIN($E$34-SUM(Y$114:Y118),INDEX(Y$98:Y$109,MATCH($B119,$B$98:$B$109,0))),0)</f>
        <v>0</v>
      </c>
      <c r="Z119" s="51">
        <f>IFERROR(MIN($E$34-SUM(Z$114:Z118),INDEX(Z$98:Z$109,MATCH($B119,$B$98:$B$109,0))),0)</f>
        <v>0</v>
      </c>
      <c r="AA119" s="51">
        <f>IFERROR(MIN($E$34-SUM(AA$114:AA118),INDEX(AA$98:AA$109,MATCH($B119,$B$98:$B$109,0))),0)</f>
        <v>0</v>
      </c>
      <c r="AB119" s="51">
        <f>IFERROR(MIN($E$34-SUM(AB$114:AB118),INDEX(AB$98:AB$109,MATCH($B119,$B$98:$B$109,0))),0)</f>
        <v>0</v>
      </c>
      <c r="AC119" s="51">
        <f>IFERROR(MIN($E$34-SUM(AC$114:AC118),INDEX(AC$98:AC$109,MATCH($B119,$B$98:$B$109,0))),0)</f>
        <v>0</v>
      </c>
      <c r="AD119" s="51">
        <f>IFERROR(MIN($E$34-SUM(AD$114:AD118),INDEX(AD$98:AD$109,MATCH($B119,$B$98:$B$109,0))),0)</f>
        <v>0</v>
      </c>
      <c r="AE119" s="51">
        <f>IFERROR(MIN($E$34-SUM(AE$114:AE118),INDEX(AE$98:AE$109,MATCH($B119,$B$98:$B$109,0))),0)</f>
        <v>0</v>
      </c>
      <c r="AF119" s="51">
        <f>IFERROR(MIN($E$34-SUM(AF$114:AF118),INDEX(AF$98:AF$109,MATCH($B119,$B$98:$B$109,0))),0)</f>
        <v>0</v>
      </c>
      <c r="AG119" s="51">
        <f>IFERROR(MIN($E$34-SUM(AG$114:AG118),INDEX(AG$98:AG$109,MATCH($B119,$B$98:$B$109,0))),0)</f>
        <v>0</v>
      </c>
      <c r="AH119" s="51">
        <f>IFERROR(MIN($E$34-SUM(AH$114:AH118),INDEX(AH$98:AH$109,MATCH($B119,$B$98:$B$109,0))),0)</f>
        <v>0</v>
      </c>
      <c r="AI119" s="51">
        <f>IFERROR(MIN($E$34-SUM(AI$114:AI118),INDEX(AI$98:AI$109,MATCH($B119,$B$98:$B$109,0))),0)</f>
        <v>0</v>
      </c>
      <c r="AJ119" s="51">
        <f>IFERROR(MIN($E$34-SUM(AJ$114:AJ118),INDEX(AJ$98:AJ$109,MATCH($B119,$B$98:$B$109,0))),0)</f>
        <v>0</v>
      </c>
    </row>
    <row r="120" spans="1:36" x14ac:dyDescent="0.2">
      <c r="A120" s="49">
        <f t="shared" si="18"/>
        <v>7</v>
      </c>
      <c r="B120" s="27" t="str">
        <f t="shared" si="16"/>
        <v/>
      </c>
      <c r="D120" s="25" t="s">
        <v>24</v>
      </c>
      <c r="F120" s="51">
        <f>IFERROR(MIN($E$34-SUM(F$114:F119),INDEX(F$98:F$109,MATCH($B120,$B$98:$B$109,0))),0)</f>
        <v>0</v>
      </c>
      <c r="G120" s="51">
        <f>IFERROR(MIN($E$34-SUM(G$114:G119),INDEX(G$98:G$109,MATCH($B120,$B$98:$B$109,0))),0)</f>
        <v>0</v>
      </c>
      <c r="H120" s="51">
        <f>IFERROR(MIN($E$34-SUM(H$114:H119),INDEX(H$98:H$109,MATCH($B120,$B$98:$B$109,0))),0)</f>
        <v>0</v>
      </c>
      <c r="I120" s="51">
        <f>IFERROR(MIN($E$34-SUM(I$114:I119),INDEX(I$98:I$109,MATCH($B120,$B$98:$B$109,0))),0)</f>
        <v>0</v>
      </c>
      <c r="J120" s="51">
        <f>IFERROR(MIN($E$34-SUM(J$114:J119),INDEX(J$98:J$109,MATCH($B120,$B$98:$B$109,0))),0)</f>
        <v>0</v>
      </c>
      <c r="K120" s="51">
        <f>IFERROR(MIN($E$34-SUM(K$114:K119),INDEX(K$98:K$109,MATCH($B120,$B$98:$B$109,0))),0)</f>
        <v>0</v>
      </c>
      <c r="L120" s="51">
        <f>IFERROR(MIN($E$34-SUM(L$114:L119),INDEX(L$98:L$109,MATCH($B120,$B$98:$B$109,0))),0)</f>
        <v>0</v>
      </c>
      <c r="M120" s="51">
        <f>IFERROR(MIN($E$34-SUM(M$114:M119),INDEX(M$98:M$109,MATCH($B120,$B$98:$B$109,0))),0)</f>
        <v>0</v>
      </c>
      <c r="N120" s="51">
        <f>IFERROR(MIN($E$34-SUM(N$114:N119),INDEX(N$98:N$109,MATCH($B120,$B$98:$B$109,0))),0)</f>
        <v>0</v>
      </c>
      <c r="O120" s="51">
        <f>IFERROR(MIN($E$34-SUM(O$114:O119),INDEX(O$98:O$109,MATCH($B120,$B$98:$B$109,0))),0)</f>
        <v>0</v>
      </c>
      <c r="P120" s="51">
        <f>IFERROR(MIN($E$34-SUM(P$114:P119),INDEX(P$98:P$109,MATCH($B120,$B$98:$B$109,0))),0)</f>
        <v>0</v>
      </c>
      <c r="Q120" s="51">
        <f>IFERROR(MIN($E$34-SUM(Q$114:Q119),INDEX(Q$98:Q$109,MATCH($B120,$B$98:$B$109,0))),0)</f>
        <v>0</v>
      </c>
      <c r="R120" s="51">
        <f>IFERROR(MIN($E$34-SUM(R$114:R119),INDEX(R$98:R$109,MATCH($B120,$B$98:$B$109,0))),0)</f>
        <v>0</v>
      </c>
      <c r="S120" s="51">
        <f>IFERROR(MIN($E$34-SUM(S$114:S119),INDEX(S$98:S$109,MATCH($B120,$B$98:$B$109,0))),0)</f>
        <v>0</v>
      </c>
      <c r="T120" s="51">
        <f>IFERROR(MIN($E$34-SUM(T$114:T119),INDEX(T$98:T$109,MATCH($B120,$B$98:$B$109,0))),0)</f>
        <v>0</v>
      </c>
      <c r="U120" s="51">
        <f>IFERROR(MIN($E$34-SUM(U$114:U119),INDEX(U$98:U$109,MATCH($B120,$B$98:$B$109,0))),0)</f>
        <v>0</v>
      </c>
      <c r="V120" s="51">
        <f>IFERROR(MIN($E$34-SUM(V$114:V119),INDEX(V$98:V$109,MATCH($B120,$B$98:$B$109,0))),0)</f>
        <v>0</v>
      </c>
      <c r="W120" s="51">
        <f>IFERROR(MIN($E$34-SUM(W$114:W119),INDEX(W$98:W$109,MATCH($B120,$B$98:$B$109,0))),0)</f>
        <v>0</v>
      </c>
      <c r="X120" s="51">
        <f>IFERROR(MIN($E$34-SUM(X$114:X119),INDEX(X$98:X$109,MATCH($B120,$B$98:$B$109,0))),0)</f>
        <v>0</v>
      </c>
      <c r="Y120" s="51">
        <f>IFERROR(MIN($E$34-SUM(Y$114:Y119),INDEX(Y$98:Y$109,MATCH($B120,$B$98:$B$109,0))),0)</f>
        <v>0</v>
      </c>
      <c r="Z120" s="51">
        <f>IFERROR(MIN($E$34-SUM(Z$114:Z119),INDEX(Z$98:Z$109,MATCH($B120,$B$98:$B$109,0))),0)</f>
        <v>0</v>
      </c>
      <c r="AA120" s="51">
        <f>IFERROR(MIN($E$34-SUM(AA$114:AA119),INDEX(AA$98:AA$109,MATCH($B120,$B$98:$B$109,0))),0)</f>
        <v>0</v>
      </c>
      <c r="AB120" s="51">
        <f>IFERROR(MIN($E$34-SUM(AB$114:AB119),INDEX(AB$98:AB$109,MATCH($B120,$B$98:$B$109,0))),0)</f>
        <v>0</v>
      </c>
      <c r="AC120" s="51">
        <f>IFERROR(MIN($E$34-SUM(AC$114:AC119),INDEX(AC$98:AC$109,MATCH($B120,$B$98:$B$109,0))),0)</f>
        <v>0</v>
      </c>
      <c r="AD120" s="51">
        <f>IFERROR(MIN($E$34-SUM(AD$114:AD119),INDEX(AD$98:AD$109,MATCH($B120,$B$98:$B$109,0))),0)</f>
        <v>0</v>
      </c>
      <c r="AE120" s="51">
        <f>IFERROR(MIN($E$34-SUM(AE$114:AE119),INDEX(AE$98:AE$109,MATCH($B120,$B$98:$B$109,0))),0)</f>
        <v>0</v>
      </c>
      <c r="AF120" s="51">
        <f>IFERROR(MIN($E$34-SUM(AF$114:AF119),INDEX(AF$98:AF$109,MATCH($B120,$B$98:$B$109,0))),0)</f>
        <v>0</v>
      </c>
      <c r="AG120" s="51">
        <f>IFERROR(MIN($E$34-SUM(AG$114:AG119),INDEX(AG$98:AG$109,MATCH($B120,$B$98:$B$109,0))),0)</f>
        <v>0</v>
      </c>
      <c r="AH120" s="51">
        <f>IFERROR(MIN($E$34-SUM(AH$114:AH119),INDEX(AH$98:AH$109,MATCH($B120,$B$98:$B$109,0))),0)</f>
        <v>0</v>
      </c>
      <c r="AI120" s="51">
        <f>IFERROR(MIN($E$34-SUM(AI$114:AI119),INDEX(AI$98:AI$109,MATCH($B120,$B$98:$B$109,0))),0)</f>
        <v>0</v>
      </c>
      <c r="AJ120" s="51">
        <f>IFERROR(MIN($E$34-SUM(AJ$114:AJ119),INDEX(AJ$98:AJ$109,MATCH($B120,$B$98:$B$109,0))),0)</f>
        <v>0</v>
      </c>
    </row>
    <row r="121" spans="1:36" x14ac:dyDescent="0.2">
      <c r="A121" s="49">
        <f t="shared" si="18"/>
        <v>8</v>
      </c>
      <c r="B121" s="27" t="str">
        <f t="shared" si="16"/>
        <v/>
      </c>
      <c r="D121" s="25" t="s">
        <v>24</v>
      </c>
      <c r="F121" s="51">
        <f>IFERROR(MIN($E$34-SUM(F$114:F120),INDEX(F$98:F$109,MATCH($B121,$B$98:$B$109,0))),0)</f>
        <v>0</v>
      </c>
      <c r="G121" s="51">
        <f>IFERROR(MIN($E$34-SUM(G$114:G120),INDEX(G$98:G$109,MATCH($B121,$B$98:$B$109,0))),0)</f>
        <v>0</v>
      </c>
      <c r="H121" s="51">
        <f>IFERROR(MIN($E$34-SUM(H$114:H120),INDEX(H$98:H$109,MATCH($B121,$B$98:$B$109,0))),0)</f>
        <v>0</v>
      </c>
      <c r="I121" s="51">
        <f>IFERROR(MIN($E$34-SUM(I$114:I120),INDEX(I$98:I$109,MATCH($B121,$B$98:$B$109,0))),0)</f>
        <v>0</v>
      </c>
      <c r="J121" s="51">
        <f>IFERROR(MIN($E$34-SUM(J$114:J120),INDEX(J$98:J$109,MATCH($B121,$B$98:$B$109,0))),0)</f>
        <v>0</v>
      </c>
      <c r="K121" s="51">
        <f>IFERROR(MIN($E$34-SUM(K$114:K120),INDEX(K$98:K$109,MATCH($B121,$B$98:$B$109,0))),0)</f>
        <v>0</v>
      </c>
      <c r="L121" s="51">
        <f>IFERROR(MIN($E$34-SUM(L$114:L120),INDEX(L$98:L$109,MATCH($B121,$B$98:$B$109,0))),0)</f>
        <v>0</v>
      </c>
      <c r="M121" s="51">
        <f>IFERROR(MIN($E$34-SUM(M$114:M120),INDEX(M$98:M$109,MATCH($B121,$B$98:$B$109,0))),0)</f>
        <v>0</v>
      </c>
      <c r="N121" s="51">
        <f>IFERROR(MIN($E$34-SUM(N$114:N120),INDEX(N$98:N$109,MATCH($B121,$B$98:$B$109,0))),0)</f>
        <v>0</v>
      </c>
      <c r="O121" s="51">
        <f>IFERROR(MIN($E$34-SUM(O$114:O120),INDEX(O$98:O$109,MATCH($B121,$B$98:$B$109,0))),0)</f>
        <v>0</v>
      </c>
      <c r="P121" s="51">
        <f>IFERROR(MIN($E$34-SUM(P$114:P120),INDEX(P$98:P$109,MATCH($B121,$B$98:$B$109,0))),0)</f>
        <v>0</v>
      </c>
      <c r="Q121" s="51">
        <f>IFERROR(MIN($E$34-SUM(Q$114:Q120),INDEX(Q$98:Q$109,MATCH($B121,$B$98:$B$109,0))),0)</f>
        <v>0</v>
      </c>
      <c r="R121" s="51">
        <f>IFERROR(MIN($E$34-SUM(R$114:R120),INDEX(R$98:R$109,MATCH($B121,$B$98:$B$109,0))),0)</f>
        <v>0</v>
      </c>
      <c r="S121" s="51">
        <f>IFERROR(MIN($E$34-SUM(S$114:S120),INDEX(S$98:S$109,MATCH($B121,$B$98:$B$109,0))),0)</f>
        <v>0</v>
      </c>
      <c r="T121" s="51">
        <f>IFERROR(MIN($E$34-SUM(T$114:T120),INDEX(T$98:T$109,MATCH($B121,$B$98:$B$109,0))),0)</f>
        <v>0</v>
      </c>
      <c r="U121" s="51">
        <f>IFERROR(MIN($E$34-SUM(U$114:U120),INDEX(U$98:U$109,MATCH($B121,$B$98:$B$109,0))),0)</f>
        <v>0</v>
      </c>
      <c r="V121" s="51">
        <f>IFERROR(MIN($E$34-SUM(V$114:V120),INDEX(V$98:V$109,MATCH($B121,$B$98:$B$109,0))),0)</f>
        <v>0</v>
      </c>
      <c r="W121" s="51">
        <f>IFERROR(MIN($E$34-SUM(W$114:W120),INDEX(W$98:W$109,MATCH($B121,$B$98:$B$109,0))),0)</f>
        <v>0</v>
      </c>
      <c r="X121" s="51">
        <f>IFERROR(MIN($E$34-SUM(X$114:X120),INDEX(X$98:X$109,MATCH($B121,$B$98:$B$109,0))),0)</f>
        <v>0</v>
      </c>
      <c r="Y121" s="51">
        <f>IFERROR(MIN($E$34-SUM(Y$114:Y120),INDEX(Y$98:Y$109,MATCH($B121,$B$98:$B$109,0))),0)</f>
        <v>0</v>
      </c>
      <c r="Z121" s="51">
        <f>IFERROR(MIN($E$34-SUM(Z$114:Z120),INDEX(Z$98:Z$109,MATCH($B121,$B$98:$B$109,0))),0)</f>
        <v>0</v>
      </c>
      <c r="AA121" s="51">
        <f>IFERROR(MIN($E$34-SUM(AA$114:AA120),INDEX(AA$98:AA$109,MATCH($B121,$B$98:$B$109,0))),0)</f>
        <v>0</v>
      </c>
      <c r="AB121" s="51">
        <f>IFERROR(MIN($E$34-SUM(AB$114:AB120),INDEX(AB$98:AB$109,MATCH($B121,$B$98:$B$109,0))),0)</f>
        <v>0</v>
      </c>
      <c r="AC121" s="51">
        <f>IFERROR(MIN($E$34-SUM(AC$114:AC120),INDEX(AC$98:AC$109,MATCH($B121,$B$98:$B$109,0))),0)</f>
        <v>0</v>
      </c>
      <c r="AD121" s="51">
        <f>IFERROR(MIN($E$34-SUM(AD$114:AD120),INDEX(AD$98:AD$109,MATCH($B121,$B$98:$B$109,0))),0)</f>
        <v>0</v>
      </c>
      <c r="AE121" s="51">
        <f>IFERROR(MIN($E$34-SUM(AE$114:AE120),INDEX(AE$98:AE$109,MATCH($B121,$B$98:$B$109,0))),0)</f>
        <v>0</v>
      </c>
      <c r="AF121" s="51">
        <f>IFERROR(MIN($E$34-SUM(AF$114:AF120),INDEX(AF$98:AF$109,MATCH($B121,$B$98:$B$109,0))),0)</f>
        <v>0</v>
      </c>
      <c r="AG121" s="51">
        <f>IFERROR(MIN($E$34-SUM(AG$114:AG120),INDEX(AG$98:AG$109,MATCH($B121,$B$98:$B$109,0))),0)</f>
        <v>0</v>
      </c>
      <c r="AH121" s="51">
        <f>IFERROR(MIN($E$34-SUM(AH$114:AH120),INDEX(AH$98:AH$109,MATCH($B121,$B$98:$B$109,0))),0)</f>
        <v>0</v>
      </c>
      <c r="AI121" s="51">
        <f>IFERROR(MIN($E$34-SUM(AI$114:AI120),INDEX(AI$98:AI$109,MATCH($B121,$B$98:$B$109,0))),0)</f>
        <v>0</v>
      </c>
      <c r="AJ121" s="51">
        <f>IFERROR(MIN($E$34-SUM(AJ$114:AJ120),INDEX(AJ$98:AJ$109,MATCH($B121,$B$98:$B$109,0))),0)</f>
        <v>0</v>
      </c>
    </row>
    <row r="122" spans="1:36" x14ac:dyDescent="0.2">
      <c r="A122" s="49">
        <f t="shared" si="18"/>
        <v>9</v>
      </c>
      <c r="B122" s="27" t="str">
        <f t="shared" si="16"/>
        <v/>
      </c>
      <c r="D122" s="25" t="s">
        <v>24</v>
      </c>
      <c r="F122" s="51">
        <f>IFERROR(MIN($E$34-SUM(F$114:F121),INDEX(F$98:F$109,MATCH($B122,$B$98:$B$109,0))),0)</f>
        <v>0</v>
      </c>
      <c r="G122" s="51">
        <f>IFERROR(MIN($E$34-SUM(G$114:G121),INDEX(G$98:G$109,MATCH($B122,$B$98:$B$109,0))),0)</f>
        <v>0</v>
      </c>
      <c r="H122" s="51">
        <f>IFERROR(MIN($E$34-SUM(H$114:H121),INDEX(H$98:H$109,MATCH($B122,$B$98:$B$109,0))),0)</f>
        <v>0</v>
      </c>
      <c r="I122" s="51">
        <f>IFERROR(MIN($E$34-SUM(I$114:I121),INDEX(I$98:I$109,MATCH($B122,$B$98:$B$109,0))),0)</f>
        <v>0</v>
      </c>
      <c r="J122" s="51">
        <f>IFERROR(MIN($E$34-SUM(J$114:J121),INDEX(J$98:J$109,MATCH($B122,$B$98:$B$109,0))),0)</f>
        <v>0</v>
      </c>
      <c r="K122" s="51">
        <f>IFERROR(MIN($E$34-SUM(K$114:K121),INDEX(K$98:K$109,MATCH($B122,$B$98:$B$109,0))),0)</f>
        <v>0</v>
      </c>
      <c r="L122" s="51">
        <f>IFERROR(MIN($E$34-SUM(L$114:L121),INDEX(L$98:L$109,MATCH($B122,$B$98:$B$109,0))),0)</f>
        <v>0</v>
      </c>
      <c r="M122" s="51">
        <f>IFERROR(MIN($E$34-SUM(M$114:M121),INDEX(M$98:M$109,MATCH($B122,$B$98:$B$109,0))),0)</f>
        <v>0</v>
      </c>
      <c r="N122" s="51">
        <f>IFERROR(MIN($E$34-SUM(N$114:N121),INDEX(N$98:N$109,MATCH($B122,$B$98:$B$109,0))),0)</f>
        <v>0</v>
      </c>
      <c r="O122" s="51">
        <f>IFERROR(MIN($E$34-SUM(O$114:O121),INDEX(O$98:O$109,MATCH($B122,$B$98:$B$109,0))),0)</f>
        <v>0</v>
      </c>
      <c r="P122" s="51">
        <f>IFERROR(MIN($E$34-SUM(P$114:P121),INDEX(P$98:P$109,MATCH($B122,$B$98:$B$109,0))),0)</f>
        <v>0</v>
      </c>
      <c r="Q122" s="51">
        <f>IFERROR(MIN($E$34-SUM(Q$114:Q121),INDEX(Q$98:Q$109,MATCH($B122,$B$98:$B$109,0))),0)</f>
        <v>0</v>
      </c>
      <c r="R122" s="51">
        <f>IFERROR(MIN($E$34-SUM(R$114:R121),INDEX(R$98:R$109,MATCH($B122,$B$98:$B$109,0))),0)</f>
        <v>0</v>
      </c>
      <c r="S122" s="51">
        <f>IFERROR(MIN($E$34-SUM(S$114:S121),INDEX(S$98:S$109,MATCH($B122,$B$98:$B$109,0))),0)</f>
        <v>0</v>
      </c>
      <c r="T122" s="51">
        <f>IFERROR(MIN($E$34-SUM(T$114:T121),INDEX(T$98:T$109,MATCH($B122,$B$98:$B$109,0))),0)</f>
        <v>0</v>
      </c>
      <c r="U122" s="51">
        <f>IFERROR(MIN($E$34-SUM(U$114:U121),INDEX(U$98:U$109,MATCH($B122,$B$98:$B$109,0))),0)</f>
        <v>0</v>
      </c>
      <c r="V122" s="51">
        <f>IFERROR(MIN($E$34-SUM(V$114:V121),INDEX(V$98:V$109,MATCH($B122,$B$98:$B$109,0))),0)</f>
        <v>0</v>
      </c>
      <c r="W122" s="51">
        <f>IFERROR(MIN($E$34-SUM(W$114:W121),INDEX(W$98:W$109,MATCH($B122,$B$98:$B$109,0))),0)</f>
        <v>0</v>
      </c>
      <c r="X122" s="51">
        <f>IFERROR(MIN($E$34-SUM(X$114:X121),INDEX(X$98:X$109,MATCH($B122,$B$98:$B$109,0))),0)</f>
        <v>0</v>
      </c>
      <c r="Y122" s="51">
        <f>IFERROR(MIN($E$34-SUM(Y$114:Y121),INDEX(Y$98:Y$109,MATCH($B122,$B$98:$B$109,0))),0)</f>
        <v>0</v>
      </c>
      <c r="Z122" s="51">
        <f>IFERROR(MIN($E$34-SUM(Z$114:Z121),INDEX(Z$98:Z$109,MATCH($B122,$B$98:$B$109,0))),0)</f>
        <v>0</v>
      </c>
      <c r="AA122" s="51">
        <f>IFERROR(MIN($E$34-SUM(AA$114:AA121),INDEX(AA$98:AA$109,MATCH($B122,$B$98:$B$109,0))),0)</f>
        <v>0</v>
      </c>
      <c r="AB122" s="51">
        <f>IFERROR(MIN($E$34-SUM(AB$114:AB121),INDEX(AB$98:AB$109,MATCH($B122,$B$98:$B$109,0))),0)</f>
        <v>0</v>
      </c>
      <c r="AC122" s="51">
        <f>IFERROR(MIN($E$34-SUM(AC$114:AC121),INDEX(AC$98:AC$109,MATCH($B122,$B$98:$B$109,0))),0)</f>
        <v>0</v>
      </c>
      <c r="AD122" s="51">
        <f>IFERROR(MIN($E$34-SUM(AD$114:AD121),INDEX(AD$98:AD$109,MATCH($B122,$B$98:$B$109,0))),0)</f>
        <v>0</v>
      </c>
      <c r="AE122" s="51">
        <f>IFERROR(MIN($E$34-SUM(AE$114:AE121),INDEX(AE$98:AE$109,MATCH($B122,$B$98:$B$109,0))),0)</f>
        <v>0</v>
      </c>
      <c r="AF122" s="51">
        <f>IFERROR(MIN($E$34-SUM(AF$114:AF121),INDEX(AF$98:AF$109,MATCH($B122,$B$98:$B$109,0))),0)</f>
        <v>0</v>
      </c>
      <c r="AG122" s="51">
        <f>IFERROR(MIN($E$34-SUM(AG$114:AG121),INDEX(AG$98:AG$109,MATCH($B122,$B$98:$B$109,0))),0)</f>
        <v>0</v>
      </c>
      <c r="AH122" s="51">
        <f>IFERROR(MIN($E$34-SUM(AH$114:AH121),INDEX(AH$98:AH$109,MATCH($B122,$B$98:$B$109,0))),0)</f>
        <v>0</v>
      </c>
      <c r="AI122" s="51">
        <f>IFERROR(MIN($E$34-SUM(AI$114:AI121),INDEX(AI$98:AI$109,MATCH($B122,$B$98:$B$109,0))),0)</f>
        <v>0</v>
      </c>
      <c r="AJ122" s="51">
        <f>IFERROR(MIN($E$34-SUM(AJ$114:AJ121),INDEX(AJ$98:AJ$109,MATCH($B122,$B$98:$B$109,0))),0)</f>
        <v>0</v>
      </c>
    </row>
    <row r="123" spans="1:36" x14ac:dyDescent="0.2">
      <c r="A123" s="49">
        <f t="shared" si="18"/>
        <v>10</v>
      </c>
      <c r="B123" s="27" t="str">
        <f t="shared" si="16"/>
        <v/>
      </c>
      <c r="D123" s="25" t="s">
        <v>24</v>
      </c>
      <c r="F123" s="51">
        <f>IFERROR(MIN($E$34-SUM(F$114:F122),INDEX(F$98:F$109,MATCH($B123,$B$98:$B$109,0))),0)</f>
        <v>0</v>
      </c>
      <c r="G123" s="51">
        <f>IFERROR(MIN($E$34-SUM(G$114:G122),INDEX(G$98:G$109,MATCH($B123,$B$98:$B$109,0))),0)</f>
        <v>0</v>
      </c>
      <c r="H123" s="51">
        <f>IFERROR(MIN($E$34-SUM(H$114:H122),INDEX(H$98:H$109,MATCH($B123,$B$98:$B$109,0))),0)</f>
        <v>0</v>
      </c>
      <c r="I123" s="51">
        <f>IFERROR(MIN($E$34-SUM(I$114:I122),INDEX(I$98:I$109,MATCH($B123,$B$98:$B$109,0))),0)</f>
        <v>0</v>
      </c>
      <c r="J123" s="51">
        <f>IFERROR(MIN($E$34-SUM(J$114:J122),INDEX(J$98:J$109,MATCH($B123,$B$98:$B$109,0))),0)</f>
        <v>0</v>
      </c>
      <c r="K123" s="51">
        <f>IFERROR(MIN($E$34-SUM(K$114:K122),INDEX(K$98:K$109,MATCH($B123,$B$98:$B$109,0))),0)</f>
        <v>0</v>
      </c>
      <c r="L123" s="51">
        <f>IFERROR(MIN($E$34-SUM(L$114:L122),INDEX(L$98:L$109,MATCH($B123,$B$98:$B$109,0))),0)</f>
        <v>0</v>
      </c>
      <c r="M123" s="51">
        <f>IFERROR(MIN($E$34-SUM(M$114:M122),INDEX(M$98:M$109,MATCH($B123,$B$98:$B$109,0))),0)</f>
        <v>0</v>
      </c>
      <c r="N123" s="51">
        <f>IFERROR(MIN($E$34-SUM(N$114:N122),INDEX(N$98:N$109,MATCH($B123,$B$98:$B$109,0))),0)</f>
        <v>0</v>
      </c>
      <c r="O123" s="51">
        <f>IFERROR(MIN($E$34-SUM(O$114:O122),INDEX(O$98:O$109,MATCH($B123,$B$98:$B$109,0))),0)</f>
        <v>0</v>
      </c>
      <c r="P123" s="51">
        <f>IFERROR(MIN($E$34-SUM(P$114:P122),INDEX(P$98:P$109,MATCH($B123,$B$98:$B$109,0))),0)</f>
        <v>0</v>
      </c>
      <c r="Q123" s="51">
        <f>IFERROR(MIN($E$34-SUM(Q$114:Q122),INDEX(Q$98:Q$109,MATCH($B123,$B$98:$B$109,0))),0)</f>
        <v>0</v>
      </c>
      <c r="R123" s="51">
        <f>IFERROR(MIN($E$34-SUM(R$114:R122),INDEX(R$98:R$109,MATCH($B123,$B$98:$B$109,0))),0)</f>
        <v>0</v>
      </c>
      <c r="S123" s="51">
        <f>IFERROR(MIN($E$34-SUM(S$114:S122),INDEX(S$98:S$109,MATCH($B123,$B$98:$B$109,0))),0)</f>
        <v>0</v>
      </c>
      <c r="T123" s="51">
        <f>IFERROR(MIN($E$34-SUM(T$114:T122),INDEX(T$98:T$109,MATCH($B123,$B$98:$B$109,0))),0)</f>
        <v>0</v>
      </c>
      <c r="U123" s="51">
        <f>IFERROR(MIN($E$34-SUM(U$114:U122),INDEX(U$98:U$109,MATCH($B123,$B$98:$B$109,0))),0)</f>
        <v>0</v>
      </c>
      <c r="V123" s="51">
        <f>IFERROR(MIN($E$34-SUM(V$114:V122),INDEX(V$98:V$109,MATCH($B123,$B$98:$B$109,0))),0)</f>
        <v>0</v>
      </c>
      <c r="W123" s="51">
        <f>IFERROR(MIN($E$34-SUM(W$114:W122),INDEX(W$98:W$109,MATCH($B123,$B$98:$B$109,0))),0)</f>
        <v>0</v>
      </c>
      <c r="X123" s="51">
        <f>IFERROR(MIN($E$34-SUM(X$114:X122),INDEX(X$98:X$109,MATCH($B123,$B$98:$B$109,0))),0)</f>
        <v>0</v>
      </c>
      <c r="Y123" s="51">
        <f>IFERROR(MIN($E$34-SUM(Y$114:Y122),INDEX(Y$98:Y$109,MATCH($B123,$B$98:$B$109,0))),0)</f>
        <v>0</v>
      </c>
      <c r="Z123" s="51">
        <f>IFERROR(MIN($E$34-SUM(Z$114:Z122),INDEX(Z$98:Z$109,MATCH($B123,$B$98:$B$109,0))),0)</f>
        <v>0</v>
      </c>
      <c r="AA123" s="51">
        <f>IFERROR(MIN($E$34-SUM(AA$114:AA122),INDEX(AA$98:AA$109,MATCH($B123,$B$98:$B$109,0))),0)</f>
        <v>0</v>
      </c>
      <c r="AB123" s="51">
        <f>IFERROR(MIN($E$34-SUM(AB$114:AB122),INDEX(AB$98:AB$109,MATCH($B123,$B$98:$B$109,0))),0)</f>
        <v>0</v>
      </c>
      <c r="AC123" s="51">
        <f>IFERROR(MIN($E$34-SUM(AC$114:AC122),INDEX(AC$98:AC$109,MATCH($B123,$B$98:$B$109,0))),0)</f>
        <v>0</v>
      </c>
      <c r="AD123" s="51">
        <f>IFERROR(MIN($E$34-SUM(AD$114:AD122),INDEX(AD$98:AD$109,MATCH($B123,$B$98:$B$109,0))),0)</f>
        <v>0</v>
      </c>
      <c r="AE123" s="51">
        <f>IFERROR(MIN($E$34-SUM(AE$114:AE122),INDEX(AE$98:AE$109,MATCH($B123,$B$98:$B$109,0))),0)</f>
        <v>0</v>
      </c>
      <c r="AF123" s="51">
        <f>IFERROR(MIN($E$34-SUM(AF$114:AF122),INDEX(AF$98:AF$109,MATCH($B123,$B$98:$B$109,0))),0)</f>
        <v>0</v>
      </c>
      <c r="AG123" s="51">
        <f>IFERROR(MIN($E$34-SUM(AG$114:AG122),INDEX(AG$98:AG$109,MATCH($B123,$B$98:$B$109,0))),0)</f>
        <v>0</v>
      </c>
      <c r="AH123" s="51">
        <f>IFERROR(MIN($E$34-SUM(AH$114:AH122),INDEX(AH$98:AH$109,MATCH($B123,$B$98:$B$109,0))),0)</f>
        <v>0</v>
      </c>
      <c r="AI123" s="51">
        <f>IFERROR(MIN($E$34-SUM(AI$114:AI122),INDEX(AI$98:AI$109,MATCH($B123,$B$98:$B$109,0))),0)</f>
        <v>0</v>
      </c>
      <c r="AJ123" s="51">
        <f>IFERROR(MIN($E$34-SUM(AJ$114:AJ122),INDEX(AJ$98:AJ$109,MATCH($B123,$B$98:$B$109,0))),0)</f>
        <v>0</v>
      </c>
    </row>
    <row r="124" spans="1:36" x14ac:dyDescent="0.2">
      <c r="A124" s="49">
        <f t="shared" si="18"/>
        <v>11</v>
      </c>
      <c r="B124" s="27" t="str">
        <f t="shared" si="16"/>
        <v/>
      </c>
      <c r="D124" s="25" t="s">
        <v>24</v>
      </c>
      <c r="F124" s="51">
        <f>IFERROR(MIN($E$34-SUM(F$114:F123),INDEX(F$98:F$109,MATCH($B124,$B$98:$B$109,0))),0)</f>
        <v>0</v>
      </c>
      <c r="G124" s="51">
        <f>IFERROR(MIN($E$34-SUM(G$114:G123),INDEX(G$98:G$109,MATCH($B124,$B$98:$B$109,0))),0)</f>
        <v>0</v>
      </c>
      <c r="H124" s="51">
        <f>IFERROR(MIN($E$34-SUM(H$114:H123),INDEX(H$98:H$109,MATCH($B124,$B$98:$B$109,0))),0)</f>
        <v>0</v>
      </c>
      <c r="I124" s="51">
        <f>IFERROR(MIN($E$34-SUM(I$114:I123),INDEX(I$98:I$109,MATCH($B124,$B$98:$B$109,0))),0)</f>
        <v>0</v>
      </c>
      <c r="J124" s="51">
        <f>IFERROR(MIN($E$34-SUM(J$114:J123),INDEX(J$98:J$109,MATCH($B124,$B$98:$B$109,0))),0)</f>
        <v>0</v>
      </c>
      <c r="K124" s="51">
        <f>IFERROR(MIN($E$34-SUM(K$114:K123),INDEX(K$98:K$109,MATCH($B124,$B$98:$B$109,0))),0)</f>
        <v>0</v>
      </c>
      <c r="L124" s="51">
        <f>IFERROR(MIN($E$34-SUM(L$114:L123),INDEX(L$98:L$109,MATCH($B124,$B$98:$B$109,0))),0)</f>
        <v>0</v>
      </c>
      <c r="M124" s="51">
        <f>IFERROR(MIN($E$34-SUM(M$114:M123),INDEX(M$98:M$109,MATCH($B124,$B$98:$B$109,0))),0)</f>
        <v>0</v>
      </c>
      <c r="N124" s="51">
        <f>IFERROR(MIN($E$34-SUM(N$114:N123),INDEX(N$98:N$109,MATCH($B124,$B$98:$B$109,0))),0)</f>
        <v>0</v>
      </c>
      <c r="O124" s="51">
        <f>IFERROR(MIN($E$34-SUM(O$114:O123),INDEX(O$98:O$109,MATCH($B124,$B$98:$B$109,0))),0)</f>
        <v>0</v>
      </c>
      <c r="P124" s="51">
        <f>IFERROR(MIN($E$34-SUM(P$114:P123),INDEX(P$98:P$109,MATCH($B124,$B$98:$B$109,0))),0)</f>
        <v>0</v>
      </c>
      <c r="Q124" s="51">
        <f>IFERROR(MIN($E$34-SUM(Q$114:Q123),INDEX(Q$98:Q$109,MATCH($B124,$B$98:$B$109,0))),0)</f>
        <v>0</v>
      </c>
      <c r="R124" s="51">
        <f>IFERROR(MIN($E$34-SUM(R$114:R123),INDEX(R$98:R$109,MATCH($B124,$B$98:$B$109,0))),0)</f>
        <v>0</v>
      </c>
      <c r="S124" s="51">
        <f>IFERROR(MIN($E$34-SUM(S$114:S123),INDEX(S$98:S$109,MATCH($B124,$B$98:$B$109,0))),0)</f>
        <v>0</v>
      </c>
      <c r="T124" s="51">
        <f>IFERROR(MIN($E$34-SUM(T$114:T123),INDEX(T$98:T$109,MATCH($B124,$B$98:$B$109,0))),0)</f>
        <v>0</v>
      </c>
      <c r="U124" s="51">
        <f>IFERROR(MIN($E$34-SUM(U$114:U123),INDEX(U$98:U$109,MATCH($B124,$B$98:$B$109,0))),0)</f>
        <v>0</v>
      </c>
      <c r="V124" s="51">
        <f>IFERROR(MIN($E$34-SUM(V$114:V123),INDEX(V$98:V$109,MATCH($B124,$B$98:$B$109,0))),0)</f>
        <v>0</v>
      </c>
      <c r="W124" s="51">
        <f>IFERROR(MIN($E$34-SUM(W$114:W123),INDEX(W$98:W$109,MATCH($B124,$B$98:$B$109,0))),0)</f>
        <v>0</v>
      </c>
      <c r="X124" s="51">
        <f>IFERROR(MIN($E$34-SUM(X$114:X123),INDEX(X$98:X$109,MATCH($B124,$B$98:$B$109,0))),0)</f>
        <v>0</v>
      </c>
      <c r="Y124" s="51">
        <f>IFERROR(MIN($E$34-SUM(Y$114:Y123),INDEX(Y$98:Y$109,MATCH($B124,$B$98:$B$109,0))),0)</f>
        <v>0</v>
      </c>
      <c r="Z124" s="51">
        <f>IFERROR(MIN($E$34-SUM(Z$114:Z123),INDEX(Z$98:Z$109,MATCH($B124,$B$98:$B$109,0))),0)</f>
        <v>0</v>
      </c>
      <c r="AA124" s="51">
        <f>IFERROR(MIN($E$34-SUM(AA$114:AA123),INDEX(AA$98:AA$109,MATCH($B124,$B$98:$B$109,0))),0)</f>
        <v>0</v>
      </c>
      <c r="AB124" s="51">
        <f>IFERROR(MIN($E$34-SUM(AB$114:AB123),INDEX(AB$98:AB$109,MATCH($B124,$B$98:$B$109,0))),0)</f>
        <v>0</v>
      </c>
      <c r="AC124" s="51">
        <f>IFERROR(MIN($E$34-SUM(AC$114:AC123),INDEX(AC$98:AC$109,MATCH($B124,$B$98:$B$109,0))),0)</f>
        <v>0</v>
      </c>
      <c r="AD124" s="51">
        <f>IFERROR(MIN($E$34-SUM(AD$114:AD123),INDEX(AD$98:AD$109,MATCH($B124,$B$98:$B$109,0))),0)</f>
        <v>0</v>
      </c>
      <c r="AE124" s="51">
        <f>IFERROR(MIN($E$34-SUM(AE$114:AE123),INDEX(AE$98:AE$109,MATCH($B124,$B$98:$B$109,0))),0)</f>
        <v>0</v>
      </c>
      <c r="AF124" s="51">
        <f>IFERROR(MIN($E$34-SUM(AF$114:AF123),INDEX(AF$98:AF$109,MATCH($B124,$B$98:$B$109,0))),0)</f>
        <v>0</v>
      </c>
      <c r="AG124" s="51">
        <f>IFERROR(MIN($E$34-SUM(AG$114:AG123),INDEX(AG$98:AG$109,MATCH($B124,$B$98:$B$109,0))),0)</f>
        <v>0</v>
      </c>
      <c r="AH124" s="51">
        <f>IFERROR(MIN($E$34-SUM(AH$114:AH123),INDEX(AH$98:AH$109,MATCH($B124,$B$98:$B$109,0))),0)</f>
        <v>0</v>
      </c>
      <c r="AI124" s="51">
        <f>IFERROR(MIN($E$34-SUM(AI$114:AI123),INDEX(AI$98:AI$109,MATCH($B124,$B$98:$B$109,0))),0)</f>
        <v>0</v>
      </c>
      <c r="AJ124" s="51">
        <f>IFERROR(MIN($E$34-SUM(AJ$114:AJ123),INDEX(AJ$98:AJ$109,MATCH($B124,$B$98:$B$109,0))),0)</f>
        <v>0</v>
      </c>
    </row>
    <row r="125" spans="1:36" x14ac:dyDescent="0.2">
      <c r="A125" s="49">
        <f t="shared" si="18"/>
        <v>12</v>
      </c>
      <c r="B125" s="27" t="str">
        <f t="shared" si="16"/>
        <v/>
      </c>
      <c r="D125" s="25" t="s">
        <v>24</v>
      </c>
      <c r="F125" s="51">
        <f>IFERROR(MIN($E$34-SUM(F$114:F124),INDEX(F$98:F$109,MATCH($B125,$B$98:$B$109,0))),0)</f>
        <v>0</v>
      </c>
      <c r="G125" s="51">
        <f>IFERROR(MIN($E$34-SUM(G$114:G124),INDEX(G$98:G$109,MATCH($B125,$B$98:$B$109,0))),0)</f>
        <v>0</v>
      </c>
      <c r="H125" s="51">
        <f>IFERROR(MIN($E$34-SUM(H$114:H124),INDEX(H$98:H$109,MATCH($B125,$B$98:$B$109,0))),0)</f>
        <v>0</v>
      </c>
      <c r="I125" s="51">
        <f>IFERROR(MIN($E$34-SUM(I$114:I124),INDEX(I$98:I$109,MATCH($B125,$B$98:$B$109,0))),0)</f>
        <v>0</v>
      </c>
      <c r="J125" s="51">
        <f>IFERROR(MIN($E$34-SUM(J$114:J124),INDEX(J$98:J$109,MATCH($B125,$B$98:$B$109,0))),0)</f>
        <v>0</v>
      </c>
      <c r="K125" s="51">
        <f>IFERROR(MIN($E$34-SUM(K$114:K124),INDEX(K$98:K$109,MATCH($B125,$B$98:$B$109,0))),0)</f>
        <v>0</v>
      </c>
      <c r="L125" s="51">
        <f>IFERROR(MIN($E$34-SUM(L$114:L124),INDEX(L$98:L$109,MATCH($B125,$B$98:$B$109,0))),0)</f>
        <v>0</v>
      </c>
      <c r="M125" s="51">
        <f>IFERROR(MIN($E$34-SUM(M$114:M124),INDEX(M$98:M$109,MATCH($B125,$B$98:$B$109,0))),0)</f>
        <v>0</v>
      </c>
      <c r="N125" s="51">
        <f>IFERROR(MIN($E$34-SUM(N$114:N124),INDEX(N$98:N$109,MATCH($B125,$B$98:$B$109,0))),0)</f>
        <v>0</v>
      </c>
      <c r="O125" s="51">
        <f>IFERROR(MIN($E$34-SUM(O$114:O124),INDEX(O$98:O$109,MATCH($B125,$B$98:$B$109,0))),0)</f>
        <v>0</v>
      </c>
      <c r="P125" s="51">
        <f>IFERROR(MIN($E$34-SUM(P$114:P124),INDEX(P$98:P$109,MATCH($B125,$B$98:$B$109,0))),0)</f>
        <v>0</v>
      </c>
      <c r="Q125" s="51">
        <f>IFERROR(MIN($E$34-SUM(Q$114:Q124),INDEX(Q$98:Q$109,MATCH($B125,$B$98:$B$109,0))),0)</f>
        <v>0</v>
      </c>
      <c r="R125" s="51">
        <f>IFERROR(MIN($E$34-SUM(R$114:R124),INDEX(R$98:R$109,MATCH($B125,$B$98:$B$109,0))),0)</f>
        <v>0</v>
      </c>
      <c r="S125" s="51">
        <f>IFERROR(MIN($E$34-SUM(S$114:S124),INDEX(S$98:S$109,MATCH($B125,$B$98:$B$109,0))),0)</f>
        <v>0</v>
      </c>
      <c r="T125" s="51">
        <f>IFERROR(MIN($E$34-SUM(T$114:T124),INDEX(T$98:T$109,MATCH($B125,$B$98:$B$109,0))),0)</f>
        <v>0</v>
      </c>
      <c r="U125" s="51">
        <f>IFERROR(MIN($E$34-SUM(U$114:U124),INDEX(U$98:U$109,MATCH($B125,$B$98:$B$109,0))),0)</f>
        <v>0</v>
      </c>
      <c r="V125" s="51">
        <f>IFERROR(MIN($E$34-SUM(V$114:V124),INDEX(V$98:V$109,MATCH($B125,$B$98:$B$109,0))),0)</f>
        <v>0</v>
      </c>
      <c r="W125" s="51">
        <f>IFERROR(MIN($E$34-SUM(W$114:W124),INDEX(W$98:W$109,MATCH($B125,$B$98:$B$109,0))),0)</f>
        <v>0</v>
      </c>
      <c r="X125" s="51">
        <f>IFERROR(MIN($E$34-SUM(X$114:X124),INDEX(X$98:X$109,MATCH($B125,$B$98:$B$109,0))),0)</f>
        <v>0</v>
      </c>
      <c r="Y125" s="51">
        <f>IFERROR(MIN($E$34-SUM(Y$114:Y124),INDEX(Y$98:Y$109,MATCH($B125,$B$98:$B$109,0))),0)</f>
        <v>0</v>
      </c>
      <c r="Z125" s="51">
        <f>IFERROR(MIN($E$34-SUM(Z$114:Z124),INDEX(Z$98:Z$109,MATCH($B125,$B$98:$B$109,0))),0)</f>
        <v>0</v>
      </c>
      <c r="AA125" s="51">
        <f>IFERROR(MIN($E$34-SUM(AA$114:AA124),INDEX(AA$98:AA$109,MATCH($B125,$B$98:$B$109,0))),0)</f>
        <v>0</v>
      </c>
      <c r="AB125" s="51">
        <f>IFERROR(MIN($E$34-SUM(AB$114:AB124),INDEX(AB$98:AB$109,MATCH($B125,$B$98:$B$109,0))),0)</f>
        <v>0</v>
      </c>
      <c r="AC125" s="51">
        <f>IFERROR(MIN($E$34-SUM(AC$114:AC124),INDEX(AC$98:AC$109,MATCH($B125,$B$98:$B$109,0))),0)</f>
        <v>0</v>
      </c>
      <c r="AD125" s="51">
        <f>IFERROR(MIN($E$34-SUM(AD$114:AD124),INDEX(AD$98:AD$109,MATCH($B125,$B$98:$B$109,0))),0)</f>
        <v>0</v>
      </c>
      <c r="AE125" s="51">
        <f>IFERROR(MIN($E$34-SUM(AE$114:AE124),INDEX(AE$98:AE$109,MATCH($B125,$B$98:$B$109,0))),0)</f>
        <v>0</v>
      </c>
      <c r="AF125" s="51">
        <f>IFERROR(MIN($E$34-SUM(AF$114:AF124),INDEX(AF$98:AF$109,MATCH($B125,$B$98:$B$109,0))),0)</f>
        <v>0</v>
      </c>
      <c r="AG125" s="51">
        <f>IFERROR(MIN($E$34-SUM(AG$114:AG124),INDEX(AG$98:AG$109,MATCH($B125,$B$98:$B$109,0))),0)</f>
        <v>0</v>
      </c>
      <c r="AH125" s="51">
        <f>IFERROR(MIN($E$34-SUM(AH$114:AH124),INDEX(AH$98:AH$109,MATCH($B125,$B$98:$B$109,0))),0)</f>
        <v>0</v>
      </c>
      <c r="AI125" s="51">
        <f>IFERROR(MIN($E$34-SUM(AI$114:AI124),INDEX(AI$98:AI$109,MATCH($B125,$B$98:$B$109,0))),0)</f>
        <v>0</v>
      </c>
      <c r="AJ125" s="51">
        <f>IFERROR(MIN($E$34-SUM(AJ$114:AJ124),INDEX(AJ$98:AJ$109,MATCH($B125,$B$98:$B$109,0))),0)</f>
        <v>0</v>
      </c>
    </row>
    <row r="127" spans="1:36" x14ac:dyDescent="0.2">
      <c r="B127" s="26" t="s">
        <v>487</v>
      </c>
    </row>
    <row r="128" spans="1:36" x14ac:dyDescent="0.2">
      <c r="B128" s="27" t="s">
        <v>61</v>
      </c>
    </row>
    <row r="129" spans="2:36" x14ac:dyDescent="0.2">
      <c r="B129" s="38">
        <f t="shared" ref="B129:B140" si="19">B98</f>
        <v>0</v>
      </c>
      <c r="D129" s="25" t="s">
        <v>24</v>
      </c>
      <c r="F129" s="51">
        <f t="shared" ref="F129:O140" si="20">IFERROR($E$6*IF(F$4&gt;=$E$12,TRUE,FALSE)*INDEX(F$114:F$125,MATCH($B129,$B$114:$B$125,0)),0)</f>
        <v>0</v>
      </c>
      <c r="G129" s="51">
        <f t="shared" si="20"/>
        <v>0</v>
      </c>
      <c r="H129" s="51">
        <f t="shared" si="20"/>
        <v>0</v>
      </c>
      <c r="I129" s="51">
        <f t="shared" si="20"/>
        <v>0</v>
      </c>
      <c r="J129" s="51">
        <f t="shared" si="20"/>
        <v>0</v>
      </c>
      <c r="K129" s="51">
        <f t="shared" si="20"/>
        <v>0</v>
      </c>
      <c r="L129" s="51">
        <f t="shared" si="20"/>
        <v>0</v>
      </c>
      <c r="M129" s="51">
        <f t="shared" si="20"/>
        <v>0</v>
      </c>
      <c r="N129" s="51">
        <f t="shared" si="20"/>
        <v>0</v>
      </c>
      <c r="O129" s="51">
        <f t="shared" si="20"/>
        <v>0</v>
      </c>
      <c r="P129" s="51">
        <f t="shared" ref="P129:Y140" si="21">IFERROR($E$6*IF(P$4&gt;=$E$12,TRUE,FALSE)*INDEX(P$114:P$125,MATCH($B129,$B$114:$B$125,0)),0)</f>
        <v>0</v>
      </c>
      <c r="Q129" s="51">
        <f t="shared" si="21"/>
        <v>0</v>
      </c>
      <c r="R129" s="51">
        <f t="shared" si="21"/>
        <v>0</v>
      </c>
      <c r="S129" s="51">
        <f t="shared" si="21"/>
        <v>0</v>
      </c>
      <c r="T129" s="51">
        <f t="shared" si="21"/>
        <v>0</v>
      </c>
      <c r="U129" s="51">
        <f t="shared" si="21"/>
        <v>0</v>
      </c>
      <c r="V129" s="51">
        <f t="shared" si="21"/>
        <v>0</v>
      </c>
      <c r="W129" s="51">
        <f t="shared" si="21"/>
        <v>0</v>
      </c>
      <c r="X129" s="51">
        <f t="shared" si="21"/>
        <v>0</v>
      </c>
      <c r="Y129" s="51">
        <f t="shared" si="21"/>
        <v>0</v>
      </c>
      <c r="Z129" s="51">
        <f t="shared" ref="Z129:AJ140" si="22">IFERROR($E$6*IF(Z$4&gt;=$E$12,TRUE,FALSE)*INDEX(Z$114:Z$125,MATCH($B129,$B$114:$B$125,0)),0)</f>
        <v>0</v>
      </c>
      <c r="AA129" s="51">
        <f t="shared" si="22"/>
        <v>0</v>
      </c>
      <c r="AB129" s="51">
        <f t="shared" si="22"/>
        <v>0</v>
      </c>
      <c r="AC129" s="51">
        <f t="shared" si="22"/>
        <v>0</v>
      </c>
      <c r="AD129" s="51">
        <f t="shared" si="22"/>
        <v>0</v>
      </c>
      <c r="AE129" s="51">
        <f t="shared" si="22"/>
        <v>0</v>
      </c>
      <c r="AF129" s="51">
        <f t="shared" si="22"/>
        <v>0</v>
      </c>
      <c r="AG129" s="51">
        <f t="shared" si="22"/>
        <v>0</v>
      </c>
      <c r="AH129" s="51">
        <f t="shared" si="22"/>
        <v>0</v>
      </c>
      <c r="AI129" s="51">
        <f t="shared" si="22"/>
        <v>0</v>
      </c>
      <c r="AJ129" s="51">
        <f t="shared" si="22"/>
        <v>0</v>
      </c>
    </row>
    <row r="130" spans="2:36" x14ac:dyDescent="0.2">
      <c r="B130" s="38">
        <f t="shared" si="19"/>
        <v>0</v>
      </c>
      <c r="D130" s="25" t="s">
        <v>24</v>
      </c>
      <c r="F130" s="51">
        <f t="shared" si="20"/>
        <v>0</v>
      </c>
      <c r="G130" s="51">
        <f t="shared" si="20"/>
        <v>0</v>
      </c>
      <c r="H130" s="51">
        <f t="shared" si="20"/>
        <v>0</v>
      </c>
      <c r="I130" s="51">
        <f t="shared" si="20"/>
        <v>0</v>
      </c>
      <c r="J130" s="51">
        <f t="shared" si="20"/>
        <v>0</v>
      </c>
      <c r="K130" s="51">
        <f t="shared" si="20"/>
        <v>0</v>
      </c>
      <c r="L130" s="51">
        <f t="shared" si="20"/>
        <v>0</v>
      </c>
      <c r="M130" s="51">
        <f t="shared" si="20"/>
        <v>0</v>
      </c>
      <c r="N130" s="51">
        <f t="shared" si="20"/>
        <v>0</v>
      </c>
      <c r="O130" s="51">
        <f t="shared" si="20"/>
        <v>0</v>
      </c>
      <c r="P130" s="51">
        <f t="shared" si="21"/>
        <v>0</v>
      </c>
      <c r="Q130" s="51">
        <f t="shared" si="21"/>
        <v>0</v>
      </c>
      <c r="R130" s="51">
        <f t="shared" si="21"/>
        <v>0</v>
      </c>
      <c r="S130" s="51">
        <f t="shared" si="21"/>
        <v>0</v>
      </c>
      <c r="T130" s="51">
        <f t="shared" si="21"/>
        <v>0</v>
      </c>
      <c r="U130" s="51">
        <f t="shared" si="21"/>
        <v>0</v>
      </c>
      <c r="V130" s="51">
        <f t="shared" si="21"/>
        <v>0</v>
      </c>
      <c r="W130" s="51">
        <f t="shared" si="21"/>
        <v>0</v>
      </c>
      <c r="X130" s="51">
        <f t="shared" si="21"/>
        <v>0</v>
      </c>
      <c r="Y130" s="51">
        <f t="shared" si="21"/>
        <v>0</v>
      </c>
      <c r="Z130" s="51">
        <f t="shared" si="22"/>
        <v>0</v>
      </c>
      <c r="AA130" s="51">
        <f t="shared" si="22"/>
        <v>0</v>
      </c>
      <c r="AB130" s="51">
        <f t="shared" si="22"/>
        <v>0</v>
      </c>
      <c r="AC130" s="51">
        <f t="shared" si="22"/>
        <v>0</v>
      </c>
      <c r="AD130" s="51">
        <f t="shared" si="22"/>
        <v>0</v>
      </c>
      <c r="AE130" s="51">
        <f t="shared" si="22"/>
        <v>0</v>
      </c>
      <c r="AF130" s="51">
        <f t="shared" si="22"/>
        <v>0</v>
      </c>
      <c r="AG130" s="51">
        <f t="shared" si="22"/>
        <v>0</v>
      </c>
      <c r="AH130" s="51">
        <f t="shared" si="22"/>
        <v>0</v>
      </c>
      <c r="AI130" s="51">
        <f t="shared" si="22"/>
        <v>0</v>
      </c>
      <c r="AJ130" s="51">
        <f t="shared" si="22"/>
        <v>0</v>
      </c>
    </row>
    <row r="131" spans="2:36" x14ac:dyDescent="0.2">
      <c r="B131" s="38">
        <f t="shared" si="19"/>
        <v>0</v>
      </c>
      <c r="D131" s="25" t="s">
        <v>24</v>
      </c>
      <c r="F131" s="51">
        <f t="shared" si="20"/>
        <v>0</v>
      </c>
      <c r="G131" s="51">
        <f t="shared" si="20"/>
        <v>0</v>
      </c>
      <c r="H131" s="51">
        <f t="shared" si="20"/>
        <v>0</v>
      </c>
      <c r="I131" s="51">
        <f t="shared" si="20"/>
        <v>0</v>
      </c>
      <c r="J131" s="51">
        <f t="shared" si="20"/>
        <v>0</v>
      </c>
      <c r="K131" s="51">
        <f t="shared" si="20"/>
        <v>0</v>
      </c>
      <c r="L131" s="51">
        <f t="shared" si="20"/>
        <v>0</v>
      </c>
      <c r="M131" s="51">
        <f t="shared" si="20"/>
        <v>0</v>
      </c>
      <c r="N131" s="51">
        <f t="shared" si="20"/>
        <v>0</v>
      </c>
      <c r="O131" s="51">
        <f t="shared" si="20"/>
        <v>0</v>
      </c>
      <c r="P131" s="51">
        <f t="shared" si="21"/>
        <v>0</v>
      </c>
      <c r="Q131" s="51">
        <f t="shared" si="21"/>
        <v>0</v>
      </c>
      <c r="R131" s="51">
        <f t="shared" si="21"/>
        <v>0</v>
      </c>
      <c r="S131" s="51">
        <f t="shared" si="21"/>
        <v>0</v>
      </c>
      <c r="T131" s="51">
        <f t="shared" si="21"/>
        <v>0</v>
      </c>
      <c r="U131" s="51">
        <f t="shared" si="21"/>
        <v>0</v>
      </c>
      <c r="V131" s="51">
        <f t="shared" si="21"/>
        <v>0</v>
      </c>
      <c r="W131" s="51">
        <f t="shared" si="21"/>
        <v>0</v>
      </c>
      <c r="X131" s="51">
        <f t="shared" si="21"/>
        <v>0</v>
      </c>
      <c r="Y131" s="51">
        <f t="shared" si="21"/>
        <v>0</v>
      </c>
      <c r="Z131" s="51">
        <f t="shared" si="22"/>
        <v>0</v>
      </c>
      <c r="AA131" s="51">
        <f t="shared" si="22"/>
        <v>0</v>
      </c>
      <c r="AB131" s="51">
        <f t="shared" si="22"/>
        <v>0</v>
      </c>
      <c r="AC131" s="51">
        <f t="shared" si="22"/>
        <v>0</v>
      </c>
      <c r="AD131" s="51">
        <f t="shared" si="22"/>
        <v>0</v>
      </c>
      <c r="AE131" s="51">
        <f t="shared" si="22"/>
        <v>0</v>
      </c>
      <c r="AF131" s="51">
        <f t="shared" si="22"/>
        <v>0</v>
      </c>
      <c r="AG131" s="51">
        <f t="shared" si="22"/>
        <v>0</v>
      </c>
      <c r="AH131" s="51">
        <f t="shared" si="22"/>
        <v>0</v>
      </c>
      <c r="AI131" s="51">
        <f t="shared" si="22"/>
        <v>0</v>
      </c>
      <c r="AJ131" s="51">
        <f t="shared" si="22"/>
        <v>0</v>
      </c>
    </row>
    <row r="132" spans="2:36" x14ac:dyDescent="0.2">
      <c r="B132" s="38">
        <f t="shared" si="19"/>
        <v>0</v>
      </c>
      <c r="D132" s="25" t="s">
        <v>24</v>
      </c>
      <c r="F132" s="51">
        <f t="shared" si="20"/>
        <v>0</v>
      </c>
      <c r="G132" s="51">
        <f t="shared" si="20"/>
        <v>0</v>
      </c>
      <c r="H132" s="51">
        <f t="shared" si="20"/>
        <v>0</v>
      </c>
      <c r="I132" s="51">
        <f t="shared" si="20"/>
        <v>0</v>
      </c>
      <c r="J132" s="51">
        <f t="shared" si="20"/>
        <v>0</v>
      </c>
      <c r="K132" s="51">
        <f t="shared" si="20"/>
        <v>0</v>
      </c>
      <c r="L132" s="51">
        <f t="shared" si="20"/>
        <v>0</v>
      </c>
      <c r="M132" s="51">
        <f t="shared" si="20"/>
        <v>0</v>
      </c>
      <c r="N132" s="51">
        <f t="shared" si="20"/>
        <v>0</v>
      </c>
      <c r="O132" s="51">
        <f t="shared" si="20"/>
        <v>0</v>
      </c>
      <c r="P132" s="51">
        <f t="shared" si="21"/>
        <v>0</v>
      </c>
      <c r="Q132" s="51">
        <f t="shared" si="21"/>
        <v>0</v>
      </c>
      <c r="R132" s="51">
        <f t="shared" si="21"/>
        <v>0</v>
      </c>
      <c r="S132" s="51">
        <f t="shared" si="21"/>
        <v>0</v>
      </c>
      <c r="T132" s="51">
        <f t="shared" si="21"/>
        <v>0</v>
      </c>
      <c r="U132" s="51">
        <f t="shared" si="21"/>
        <v>0</v>
      </c>
      <c r="V132" s="51">
        <f t="shared" si="21"/>
        <v>0</v>
      </c>
      <c r="W132" s="51">
        <f t="shared" si="21"/>
        <v>0</v>
      </c>
      <c r="X132" s="51">
        <f t="shared" si="21"/>
        <v>0</v>
      </c>
      <c r="Y132" s="51">
        <f t="shared" si="21"/>
        <v>0</v>
      </c>
      <c r="Z132" s="51">
        <f t="shared" si="22"/>
        <v>0</v>
      </c>
      <c r="AA132" s="51">
        <f t="shared" si="22"/>
        <v>0</v>
      </c>
      <c r="AB132" s="51">
        <f t="shared" si="22"/>
        <v>0</v>
      </c>
      <c r="AC132" s="51">
        <f t="shared" si="22"/>
        <v>0</v>
      </c>
      <c r="AD132" s="51">
        <f t="shared" si="22"/>
        <v>0</v>
      </c>
      <c r="AE132" s="51">
        <f t="shared" si="22"/>
        <v>0</v>
      </c>
      <c r="AF132" s="51">
        <f t="shared" si="22"/>
        <v>0</v>
      </c>
      <c r="AG132" s="51">
        <f t="shared" si="22"/>
        <v>0</v>
      </c>
      <c r="AH132" s="51">
        <f t="shared" si="22"/>
        <v>0</v>
      </c>
      <c r="AI132" s="51">
        <f t="shared" si="22"/>
        <v>0</v>
      </c>
      <c r="AJ132" s="51">
        <f t="shared" si="22"/>
        <v>0</v>
      </c>
    </row>
    <row r="133" spans="2:36" x14ac:dyDescent="0.2">
      <c r="B133" s="38">
        <f t="shared" si="19"/>
        <v>0</v>
      </c>
      <c r="D133" s="25" t="s">
        <v>24</v>
      </c>
      <c r="F133" s="51">
        <f t="shared" si="20"/>
        <v>0</v>
      </c>
      <c r="G133" s="51">
        <f t="shared" si="20"/>
        <v>0</v>
      </c>
      <c r="H133" s="51">
        <f t="shared" si="20"/>
        <v>0</v>
      </c>
      <c r="I133" s="51">
        <f t="shared" si="20"/>
        <v>0</v>
      </c>
      <c r="J133" s="51">
        <f t="shared" si="20"/>
        <v>0</v>
      </c>
      <c r="K133" s="51">
        <f t="shared" si="20"/>
        <v>0</v>
      </c>
      <c r="L133" s="51">
        <f t="shared" si="20"/>
        <v>0</v>
      </c>
      <c r="M133" s="51">
        <f t="shared" si="20"/>
        <v>0</v>
      </c>
      <c r="N133" s="51">
        <f t="shared" si="20"/>
        <v>0</v>
      </c>
      <c r="O133" s="51">
        <f t="shared" si="20"/>
        <v>0</v>
      </c>
      <c r="P133" s="51">
        <f t="shared" si="21"/>
        <v>0</v>
      </c>
      <c r="Q133" s="51">
        <f t="shared" si="21"/>
        <v>0</v>
      </c>
      <c r="R133" s="51">
        <f t="shared" si="21"/>
        <v>0</v>
      </c>
      <c r="S133" s="51">
        <f t="shared" si="21"/>
        <v>0</v>
      </c>
      <c r="T133" s="51">
        <f t="shared" si="21"/>
        <v>0</v>
      </c>
      <c r="U133" s="51">
        <f t="shared" si="21"/>
        <v>0</v>
      </c>
      <c r="V133" s="51">
        <f t="shared" si="21"/>
        <v>0</v>
      </c>
      <c r="W133" s="51">
        <f t="shared" si="21"/>
        <v>0</v>
      </c>
      <c r="X133" s="51">
        <f t="shared" si="21"/>
        <v>0</v>
      </c>
      <c r="Y133" s="51">
        <f t="shared" si="21"/>
        <v>0</v>
      </c>
      <c r="Z133" s="51">
        <f t="shared" si="22"/>
        <v>0</v>
      </c>
      <c r="AA133" s="51">
        <f t="shared" si="22"/>
        <v>0</v>
      </c>
      <c r="AB133" s="51">
        <f t="shared" si="22"/>
        <v>0</v>
      </c>
      <c r="AC133" s="51">
        <f t="shared" si="22"/>
        <v>0</v>
      </c>
      <c r="AD133" s="51">
        <f t="shared" si="22"/>
        <v>0</v>
      </c>
      <c r="AE133" s="51">
        <f t="shared" si="22"/>
        <v>0</v>
      </c>
      <c r="AF133" s="51">
        <f t="shared" si="22"/>
        <v>0</v>
      </c>
      <c r="AG133" s="51">
        <f t="shared" si="22"/>
        <v>0</v>
      </c>
      <c r="AH133" s="51">
        <f t="shared" si="22"/>
        <v>0</v>
      </c>
      <c r="AI133" s="51">
        <f t="shared" si="22"/>
        <v>0</v>
      </c>
      <c r="AJ133" s="51">
        <f t="shared" si="22"/>
        <v>0</v>
      </c>
    </row>
    <row r="134" spans="2:36" x14ac:dyDescent="0.2">
      <c r="B134" s="38">
        <f t="shared" si="19"/>
        <v>0</v>
      </c>
      <c r="D134" s="25" t="s">
        <v>24</v>
      </c>
      <c r="F134" s="51">
        <f t="shared" si="20"/>
        <v>0</v>
      </c>
      <c r="G134" s="51">
        <f t="shared" si="20"/>
        <v>0</v>
      </c>
      <c r="H134" s="51">
        <f t="shared" si="20"/>
        <v>0</v>
      </c>
      <c r="I134" s="51">
        <f t="shared" si="20"/>
        <v>0</v>
      </c>
      <c r="J134" s="51">
        <f t="shared" si="20"/>
        <v>0</v>
      </c>
      <c r="K134" s="51">
        <f t="shared" si="20"/>
        <v>0</v>
      </c>
      <c r="L134" s="51">
        <f t="shared" si="20"/>
        <v>0</v>
      </c>
      <c r="M134" s="51">
        <f t="shared" si="20"/>
        <v>0</v>
      </c>
      <c r="N134" s="51">
        <f t="shared" si="20"/>
        <v>0</v>
      </c>
      <c r="O134" s="51">
        <f t="shared" si="20"/>
        <v>0</v>
      </c>
      <c r="P134" s="51">
        <f t="shared" si="21"/>
        <v>0</v>
      </c>
      <c r="Q134" s="51">
        <f t="shared" si="21"/>
        <v>0</v>
      </c>
      <c r="R134" s="51">
        <f t="shared" si="21"/>
        <v>0</v>
      </c>
      <c r="S134" s="51">
        <f t="shared" si="21"/>
        <v>0</v>
      </c>
      <c r="T134" s="51">
        <f t="shared" si="21"/>
        <v>0</v>
      </c>
      <c r="U134" s="51">
        <f t="shared" si="21"/>
        <v>0</v>
      </c>
      <c r="V134" s="51">
        <f t="shared" si="21"/>
        <v>0</v>
      </c>
      <c r="W134" s="51">
        <f t="shared" si="21"/>
        <v>0</v>
      </c>
      <c r="X134" s="51">
        <f t="shared" si="21"/>
        <v>0</v>
      </c>
      <c r="Y134" s="51">
        <f t="shared" si="21"/>
        <v>0</v>
      </c>
      <c r="Z134" s="51">
        <f t="shared" si="22"/>
        <v>0</v>
      </c>
      <c r="AA134" s="51">
        <f t="shared" si="22"/>
        <v>0</v>
      </c>
      <c r="AB134" s="51">
        <f t="shared" si="22"/>
        <v>0</v>
      </c>
      <c r="AC134" s="51">
        <f t="shared" si="22"/>
        <v>0</v>
      </c>
      <c r="AD134" s="51">
        <f t="shared" si="22"/>
        <v>0</v>
      </c>
      <c r="AE134" s="51">
        <f t="shared" si="22"/>
        <v>0</v>
      </c>
      <c r="AF134" s="51">
        <f t="shared" si="22"/>
        <v>0</v>
      </c>
      <c r="AG134" s="51">
        <f t="shared" si="22"/>
        <v>0</v>
      </c>
      <c r="AH134" s="51">
        <f t="shared" si="22"/>
        <v>0</v>
      </c>
      <c r="AI134" s="51">
        <f t="shared" si="22"/>
        <v>0</v>
      </c>
      <c r="AJ134" s="51">
        <f t="shared" si="22"/>
        <v>0</v>
      </c>
    </row>
    <row r="135" spans="2:36" x14ac:dyDescent="0.2">
      <c r="B135" s="38">
        <f t="shared" si="19"/>
        <v>0</v>
      </c>
      <c r="D135" s="25" t="s">
        <v>24</v>
      </c>
      <c r="F135" s="51">
        <f t="shared" si="20"/>
        <v>0</v>
      </c>
      <c r="G135" s="51">
        <f t="shared" si="20"/>
        <v>0</v>
      </c>
      <c r="H135" s="51">
        <f t="shared" si="20"/>
        <v>0</v>
      </c>
      <c r="I135" s="51">
        <f t="shared" si="20"/>
        <v>0</v>
      </c>
      <c r="J135" s="51">
        <f t="shared" si="20"/>
        <v>0</v>
      </c>
      <c r="K135" s="51">
        <f t="shared" si="20"/>
        <v>0</v>
      </c>
      <c r="L135" s="51">
        <f t="shared" si="20"/>
        <v>0</v>
      </c>
      <c r="M135" s="51">
        <f t="shared" si="20"/>
        <v>0</v>
      </c>
      <c r="N135" s="51">
        <f t="shared" si="20"/>
        <v>0</v>
      </c>
      <c r="O135" s="51">
        <f t="shared" si="20"/>
        <v>0</v>
      </c>
      <c r="P135" s="51">
        <f t="shared" si="21"/>
        <v>0</v>
      </c>
      <c r="Q135" s="51">
        <f t="shared" si="21"/>
        <v>0</v>
      </c>
      <c r="R135" s="51">
        <f t="shared" si="21"/>
        <v>0</v>
      </c>
      <c r="S135" s="51">
        <f t="shared" si="21"/>
        <v>0</v>
      </c>
      <c r="T135" s="51">
        <f t="shared" si="21"/>
        <v>0</v>
      </c>
      <c r="U135" s="51">
        <f t="shared" si="21"/>
        <v>0</v>
      </c>
      <c r="V135" s="51">
        <f t="shared" si="21"/>
        <v>0</v>
      </c>
      <c r="W135" s="51">
        <f t="shared" si="21"/>
        <v>0</v>
      </c>
      <c r="X135" s="51">
        <f t="shared" si="21"/>
        <v>0</v>
      </c>
      <c r="Y135" s="51">
        <f t="shared" si="21"/>
        <v>0</v>
      </c>
      <c r="Z135" s="51">
        <f t="shared" si="22"/>
        <v>0</v>
      </c>
      <c r="AA135" s="51">
        <f t="shared" si="22"/>
        <v>0</v>
      </c>
      <c r="AB135" s="51">
        <f t="shared" si="22"/>
        <v>0</v>
      </c>
      <c r="AC135" s="51">
        <f t="shared" si="22"/>
        <v>0</v>
      </c>
      <c r="AD135" s="51">
        <f t="shared" si="22"/>
        <v>0</v>
      </c>
      <c r="AE135" s="51">
        <f t="shared" si="22"/>
        <v>0</v>
      </c>
      <c r="AF135" s="51">
        <f t="shared" si="22"/>
        <v>0</v>
      </c>
      <c r="AG135" s="51">
        <f t="shared" si="22"/>
        <v>0</v>
      </c>
      <c r="AH135" s="51">
        <f t="shared" si="22"/>
        <v>0</v>
      </c>
      <c r="AI135" s="51">
        <f t="shared" si="22"/>
        <v>0</v>
      </c>
      <c r="AJ135" s="51">
        <f t="shared" si="22"/>
        <v>0</v>
      </c>
    </row>
    <row r="136" spans="2:36" x14ac:dyDescent="0.2">
      <c r="B136" s="38">
        <f t="shared" si="19"/>
        <v>0</v>
      </c>
      <c r="D136" s="25" t="s">
        <v>24</v>
      </c>
      <c r="F136" s="51">
        <f t="shared" si="20"/>
        <v>0</v>
      </c>
      <c r="G136" s="51">
        <f t="shared" si="20"/>
        <v>0</v>
      </c>
      <c r="H136" s="51">
        <f t="shared" si="20"/>
        <v>0</v>
      </c>
      <c r="I136" s="51">
        <f t="shared" si="20"/>
        <v>0</v>
      </c>
      <c r="J136" s="51">
        <f t="shared" si="20"/>
        <v>0</v>
      </c>
      <c r="K136" s="51">
        <f t="shared" si="20"/>
        <v>0</v>
      </c>
      <c r="L136" s="51">
        <f t="shared" si="20"/>
        <v>0</v>
      </c>
      <c r="M136" s="51">
        <f t="shared" si="20"/>
        <v>0</v>
      </c>
      <c r="N136" s="51">
        <f t="shared" si="20"/>
        <v>0</v>
      </c>
      <c r="O136" s="51">
        <f t="shared" si="20"/>
        <v>0</v>
      </c>
      <c r="P136" s="51">
        <f t="shared" si="21"/>
        <v>0</v>
      </c>
      <c r="Q136" s="51">
        <f t="shared" si="21"/>
        <v>0</v>
      </c>
      <c r="R136" s="51">
        <f t="shared" si="21"/>
        <v>0</v>
      </c>
      <c r="S136" s="51">
        <f t="shared" si="21"/>
        <v>0</v>
      </c>
      <c r="T136" s="51">
        <f t="shared" si="21"/>
        <v>0</v>
      </c>
      <c r="U136" s="51">
        <f t="shared" si="21"/>
        <v>0</v>
      </c>
      <c r="V136" s="51">
        <f t="shared" si="21"/>
        <v>0</v>
      </c>
      <c r="W136" s="51">
        <f t="shared" si="21"/>
        <v>0</v>
      </c>
      <c r="X136" s="51">
        <f t="shared" si="21"/>
        <v>0</v>
      </c>
      <c r="Y136" s="51">
        <f t="shared" si="21"/>
        <v>0</v>
      </c>
      <c r="Z136" s="51">
        <f t="shared" si="22"/>
        <v>0</v>
      </c>
      <c r="AA136" s="51">
        <f t="shared" si="22"/>
        <v>0</v>
      </c>
      <c r="AB136" s="51">
        <f t="shared" si="22"/>
        <v>0</v>
      </c>
      <c r="AC136" s="51">
        <f t="shared" si="22"/>
        <v>0</v>
      </c>
      <c r="AD136" s="51">
        <f t="shared" si="22"/>
        <v>0</v>
      </c>
      <c r="AE136" s="51">
        <f t="shared" si="22"/>
        <v>0</v>
      </c>
      <c r="AF136" s="51">
        <f t="shared" si="22"/>
        <v>0</v>
      </c>
      <c r="AG136" s="51">
        <f t="shared" si="22"/>
        <v>0</v>
      </c>
      <c r="AH136" s="51">
        <f t="shared" si="22"/>
        <v>0</v>
      </c>
      <c r="AI136" s="51">
        <f t="shared" si="22"/>
        <v>0</v>
      </c>
      <c r="AJ136" s="51">
        <f t="shared" si="22"/>
        <v>0</v>
      </c>
    </row>
    <row r="137" spans="2:36" x14ac:dyDescent="0.2">
      <c r="B137" s="27" t="str">
        <f t="shared" si="19"/>
        <v>Latas ferrosas</v>
      </c>
      <c r="D137" s="25" t="s">
        <v>24</v>
      </c>
      <c r="F137" s="51">
        <f t="shared" si="20"/>
        <v>0</v>
      </c>
      <c r="G137" s="51">
        <f t="shared" si="20"/>
        <v>0</v>
      </c>
      <c r="H137" s="51">
        <f t="shared" si="20"/>
        <v>0</v>
      </c>
      <c r="I137" s="51">
        <f t="shared" si="20"/>
        <v>0</v>
      </c>
      <c r="J137" s="51">
        <f t="shared" si="20"/>
        <v>0</v>
      </c>
      <c r="K137" s="51">
        <f t="shared" si="20"/>
        <v>0</v>
      </c>
      <c r="L137" s="51">
        <f t="shared" si="20"/>
        <v>0</v>
      </c>
      <c r="M137" s="51">
        <f t="shared" si="20"/>
        <v>0</v>
      </c>
      <c r="N137" s="51">
        <f t="shared" si="20"/>
        <v>0</v>
      </c>
      <c r="O137" s="51">
        <f t="shared" si="20"/>
        <v>0</v>
      </c>
      <c r="P137" s="51">
        <f t="shared" si="21"/>
        <v>0</v>
      </c>
      <c r="Q137" s="51">
        <f t="shared" si="21"/>
        <v>0</v>
      </c>
      <c r="R137" s="51">
        <f t="shared" si="21"/>
        <v>0</v>
      </c>
      <c r="S137" s="51">
        <f t="shared" si="21"/>
        <v>0</v>
      </c>
      <c r="T137" s="51">
        <f t="shared" si="21"/>
        <v>0</v>
      </c>
      <c r="U137" s="51">
        <f t="shared" si="21"/>
        <v>0</v>
      </c>
      <c r="V137" s="51">
        <f t="shared" si="21"/>
        <v>0</v>
      </c>
      <c r="W137" s="51">
        <f t="shared" si="21"/>
        <v>0</v>
      </c>
      <c r="X137" s="51">
        <f t="shared" si="21"/>
        <v>0</v>
      </c>
      <c r="Y137" s="51">
        <f t="shared" si="21"/>
        <v>0</v>
      </c>
      <c r="Z137" s="51">
        <f t="shared" si="22"/>
        <v>0</v>
      </c>
      <c r="AA137" s="51">
        <f t="shared" si="22"/>
        <v>0</v>
      </c>
      <c r="AB137" s="51">
        <f t="shared" si="22"/>
        <v>0</v>
      </c>
      <c r="AC137" s="51">
        <f t="shared" si="22"/>
        <v>0</v>
      </c>
      <c r="AD137" s="51">
        <f t="shared" si="22"/>
        <v>0</v>
      </c>
      <c r="AE137" s="51">
        <f t="shared" si="22"/>
        <v>0</v>
      </c>
      <c r="AF137" s="51">
        <f t="shared" si="22"/>
        <v>0</v>
      </c>
      <c r="AG137" s="51">
        <f t="shared" si="22"/>
        <v>0</v>
      </c>
      <c r="AH137" s="51">
        <f t="shared" si="22"/>
        <v>0</v>
      </c>
      <c r="AI137" s="51">
        <f t="shared" si="22"/>
        <v>0</v>
      </c>
      <c r="AJ137" s="51">
        <f t="shared" si="22"/>
        <v>0</v>
      </c>
    </row>
    <row r="138" spans="2:36" x14ac:dyDescent="0.2">
      <c r="B138" s="27" t="str">
        <f t="shared" si="19"/>
        <v>Latas no-ferrosas</v>
      </c>
      <c r="D138" s="25" t="s">
        <v>24</v>
      </c>
      <c r="F138" s="51">
        <f t="shared" si="20"/>
        <v>0</v>
      </c>
      <c r="G138" s="51">
        <f t="shared" si="20"/>
        <v>0</v>
      </c>
      <c r="H138" s="51">
        <f t="shared" si="20"/>
        <v>0</v>
      </c>
      <c r="I138" s="51">
        <f t="shared" si="20"/>
        <v>0</v>
      </c>
      <c r="J138" s="51">
        <f t="shared" si="20"/>
        <v>0</v>
      </c>
      <c r="K138" s="51">
        <f t="shared" si="20"/>
        <v>0</v>
      </c>
      <c r="L138" s="51">
        <f t="shared" si="20"/>
        <v>0</v>
      </c>
      <c r="M138" s="51">
        <f t="shared" si="20"/>
        <v>0</v>
      </c>
      <c r="N138" s="51">
        <f t="shared" si="20"/>
        <v>0</v>
      </c>
      <c r="O138" s="51">
        <f t="shared" si="20"/>
        <v>0</v>
      </c>
      <c r="P138" s="51">
        <f t="shared" si="21"/>
        <v>0</v>
      </c>
      <c r="Q138" s="51">
        <f t="shared" si="21"/>
        <v>0</v>
      </c>
      <c r="R138" s="51">
        <f t="shared" si="21"/>
        <v>0</v>
      </c>
      <c r="S138" s="51">
        <f t="shared" si="21"/>
        <v>0</v>
      </c>
      <c r="T138" s="51">
        <f t="shared" si="21"/>
        <v>0</v>
      </c>
      <c r="U138" s="51">
        <f t="shared" si="21"/>
        <v>0</v>
      </c>
      <c r="V138" s="51">
        <f t="shared" si="21"/>
        <v>0</v>
      </c>
      <c r="W138" s="51">
        <f t="shared" si="21"/>
        <v>0</v>
      </c>
      <c r="X138" s="51">
        <f t="shared" si="21"/>
        <v>0</v>
      </c>
      <c r="Y138" s="51">
        <f t="shared" si="21"/>
        <v>0</v>
      </c>
      <c r="Z138" s="51">
        <f t="shared" si="22"/>
        <v>0</v>
      </c>
      <c r="AA138" s="51">
        <f t="shared" si="22"/>
        <v>0</v>
      </c>
      <c r="AB138" s="51">
        <f t="shared" si="22"/>
        <v>0</v>
      </c>
      <c r="AC138" s="51">
        <f t="shared" si="22"/>
        <v>0</v>
      </c>
      <c r="AD138" s="51">
        <f t="shared" si="22"/>
        <v>0</v>
      </c>
      <c r="AE138" s="51">
        <f t="shared" si="22"/>
        <v>0</v>
      </c>
      <c r="AF138" s="51">
        <f t="shared" si="22"/>
        <v>0</v>
      </c>
      <c r="AG138" s="51">
        <f t="shared" si="22"/>
        <v>0</v>
      </c>
      <c r="AH138" s="51">
        <f t="shared" si="22"/>
        <v>0</v>
      </c>
      <c r="AI138" s="51">
        <f t="shared" si="22"/>
        <v>0</v>
      </c>
      <c r="AJ138" s="51">
        <f t="shared" si="22"/>
        <v>0</v>
      </c>
    </row>
    <row r="139" spans="2:36" x14ac:dyDescent="0.2">
      <c r="B139" s="27" t="str">
        <f t="shared" si="19"/>
        <v>Papel</v>
      </c>
      <c r="D139" s="25" t="s">
        <v>24</v>
      </c>
      <c r="F139" s="51">
        <f t="shared" si="20"/>
        <v>0</v>
      </c>
      <c r="G139" s="51">
        <f t="shared" si="20"/>
        <v>0</v>
      </c>
      <c r="H139" s="51">
        <f t="shared" si="20"/>
        <v>0</v>
      </c>
      <c r="I139" s="51">
        <f t="shared" si="20"/>
        <v>0</v>
      </c>
      <c r="J139" s="51">
        <f t="shared" si="20"/>
        <v>0</v>
      </c>
      <c r="K139" s="51">
        <f t="shared" si="20"/>
        <v>0</v>
      </c>
      <c r="L139" s="51">
        <f t="shared" si="20"/>
        <v>0</v>
      </c>
      <c r="M139" s="51">
        <f t="shared" si="20"/>
        <v>0</v>
      </c>
      <c r="N139" s="51">
        <f t="shared" si="20"/>
        <v>0</v>
      </c>
      <c r="O139" s="51">
        <f t="shared" si="20"/>
        <v>0</v>
      </c>
      <c r="P139" s="51">
        <f t="shared" si="21"/>
        <v>0</v>
      </c>
      <c r="Q139" s="51">
        <f t="shared" si="21"/>
        <v>0</v>
      </c>
      <c r="R139" s="51">
        <f t="shared" si="21"/>
        <v>0</v>
      </c>
      <c r="S139" s="51">
        <f t="shared" si="21"/>
        <v>0</v>
      </c>
      <c r="T139" s="51">
        <f t="shared" si="21"/>
        <v>0</v>
      </c>
      <c r="U139" s="51">
        <f t="shared" si="21"/>
        <v>0</v>
      </c>
      <c r="V139" s="51">
        <f t="shared" si="21"/>
        <v>0</v>
      </c>
      <c r="W139" s="51">
        <f t="shared" si="21"/>
        <v>0</v>
      </c>
      <c r="X139" s="51">
        <f t="shared" si="21"/>
        <v>0</v>
      </c>
      <c r="Y139" s="51">
        <f t="shared" si="21"/>
        <v>0</v>
      </c>
      <c r="Z139" s="51">
        <f t="shared" si="22"/>
        <v>0</v>
      </c>
      <c r="AA139" s="51">
        <f t="shared" si="22"/>
        <v>0</v>
      </c>
      <c r="AB139" s="51">
        <f t="shared" si="22"/>
        <v>0</v>
      </c>
      <c r="AC139" s="51">
        <f t="shared" si="22"/>
        <v>0</v>
      </c>
      <c r="AD139" s="51">
        <f t="shared" si="22"/>
        <v>0</v>
      </c>
      <c r="AE139" s="51">
        <f t="shared" si="22"/>
        <v>0</v>
      </c>
      <c r="AF139" s="51">
        <f t="shared" si="22"/>
        <v>0</v>
      </c>
      <c r="AG139" s="51">
        <f t="shared" si="22"/>
        <v>0</v>
      </c>
      <c r="AH139" s="51">
        <f t="shared" si="22"/>
        <v>0</v>
      </c>
      <c r="AI139" s="51">
        <f t="shared" si="22"/>
        <v>0</v>
      </c>
      <c r="AJ139" s="51">
        <f t="shared" si="22"/>
        <v>0</v>
      </c>
    </row>
    <row r="140" spans="2:36" x14ac:dyDescent="0.2">
      <c r="B140" s="27" t="str">
        <f t="shared" si="19"/>
        <v>Cartón</v>
      </c>
      <c r="D140" s="25" t="s">
        <v>24</v>
      </c>
      <c r="F140" s="51">
        <f t="shared" si="20"/>
        <v>0</v>
      </c>
      <c r="G140" s="51">
        <f t="shared" si="20"/>
        <v>0</v>
      </c>
      <c r="H140" s="51">
        <f t="shared" si="20"/>
        <v>0</v>
      </c>
      <c r="I140" s="51">
        <f t="shared" si="20"/>
        <v>0</v>
      </c>
      <c r="J140" s="51">
        <f t="shared" si="20"/>
        <v>0</v>
      </c>
      <c r="K140" s="51">
        <f t="shared" si="20"/>
        <v>0</v>
      </c>
      <c r="L140" s="51">
        <f t="shared" si="20"/>
        <v>0</v>
      </c>
      <c r="M140" s="51">
        <f t="shared" si="20"/>
        <v>0</v>
      </c>
      <c r="N140" s="51">
        <f t="shared" si="20"/>
        <v>0</v>
      </c>
      <c r="O140" s="51">
        <f t="shared" si="20"/>
        <v>0</v>
      </c>
      <c r="P140" s="51">
        <f t="shared" si="21"/>
        <v>0</v>
      </c>
      <c r="Q140" s="51">
        <f t="shared" si="21"/>
        <v>0</v>
      </c>
      <c r="R140" s="51">
        <f t="shared" si="21"/>
        <v>0</v>
      </c>
      <c r="S140" s="51">
        <f t="shared" si="21"/>
        <v>0</v>
      </c>
      <c r="T140" s="51">
        <f t="shared" si="21"/>
        <v>0</v>
      </c>
      <c r="U140" s="51">
        <f t="shared" si="21"/>
        <v>0</v>
      </c>
      <c r="V140" s="51">
        <f t="shared" si="21"/>
        <v>0</v>
      </c>
      <c r="W140" s="51">
        <f t="shared" si="21"/>
        <v>0</v>
      </c>
      <c r="X140" s="51">
        <f t="shared" si="21"/>
        <v>0</v>
      </c>
      <c r="Y140" s="51">
        <f t="shared" si="21"/>
        <v>0</v>
      </c>
      <c r="Z140" s="51">
        <f t="shared" si="22"/>
        <v>0</v>
      </c>
      <c r="AA140" s="51">
        <f t="shared" si="22"/>
        <v>0</v>
      </c>
      <c r="AB140" s="51">
        <f t="shared" si="22"/>
        <v>0</v>
      </c>
      <c r="AC140" s="51">
        <f t="shared" si="22"/>
        <v>0</v>
      </c>
      <c r="AD140" s="51">
        <f t="shared" si="22"/>
        <v>0</v>
      </c>
      <c r="AE140" s="51">
        <f t="shared" si="22"/>
        <v>0</v>
      </c>
      <c r="AF140" s="51">
        <f t="shared" si="22"/>
        <v>0</v>
      </c>
      <c r="AG140" s="51">
        <f t="shared" si="22"/>
        <v>0</v>
      </c>
      <c r="AH140" s="51">
        <f t="shared" si="22"/>
        <v>0</v>
      </c>
      <c r="AI140" s="51">
        <f t="shared" si="22"/>
        <v>0</v>
      </c>
      <c r="AJ140" s="51">
        <f t="shared" si="22"/>
        <v>0</v>
      </c>
    </row>
    <row r="142" spans="2:36" x14ac:dyDescent="0.2">
      <c r="B142" s="26" t="s">
        <v>171</v>
      </c>
      <c r="D142" s="25" t="s">
        <v>24</v>
      </c>
      <c r="F142" s="51">
        <f>SUM(F129:F140)</f>
        <v>0</v>
      </c>
      <c r="G142" s="51">
        <f t="shared" ref="G142:AJ142" si="23">SUM(G129:G140)</f>
        <v>0</v>
      </c>
      <c r="H142" s="51">
        <f t="shared" si="23"/>
        <v>0</v>
      </c>
      <c r="I142" s="51">
        <f t="shared" si="23"/>
        <v>0</v>
      </c>
      <c r="J142" s="51">
        <f t="shared" si="23"/>
        <v>0</v>
      </c>
      <c r="K142" s="51">
        <f t="shared" si="23"/>
        <v>0</v>
      </c>
      <c r="L142" s="51">
        <f t="shared" si="23"/>
        <v>0</v>
      </c>
      <c r="M142" s="51">
        <f t="shared" si="23"/>
        <v>0</v>
      </c>
      <c r="N142" s="51">
        <f t="shared" si="23"/>
        <v>0</v>
      </c>
      <c r="O142" s="51">
        <f t="shared" si="23"/>
        <v>0</v>
      </c>
      <c r="P142" s="51">
        <f t="shared" si="23"/>
        <v>0</v>
      </c>
      <c r="Q142" s="51">
        <f t="shared" si="23"/>
        <v>0</v>
      </c>
      <c r="R142" s="51">
        <f t="shared" si="23"/>
        <v>0</v>
      </c>
      <c r="S142" s="51">
        <f t="shared" si="23"/>
        <v>0</v>
      </c>
      <c r="T142" s="51">
        <f t="shared" si="23"/>
        <v>0</v>
      </c>
      <c r="U142" s="51">
        <f t="shared" si="23"/>
        <v>0</v>
      </c>
      <c r="V142" s="51">
        <f t="shared" si="23"/>
        <v>0</v>
      </c>
      <c r="W142" s="51">
        <f t="shared" si="23"/>
        <v>0</v>
      </c>
      <c r="X142" s="51">
        <f t="shared" si="23"/>
        <v>0</v>
      </c>
      <c r="Y142" s="51">
        <f t="shared" si="23"/>
        <v>0</v>
      </c>
      <c r="Z142" s="51">
        <f t="shared" si="23"/>
        <v>0</v>
      </c>
      <c r="AA142" s="51">
        <f t="shared" si="23"/>
        <v>0</v>
      </c>
      <c r="AB142" s="51">
        <f t="shared" si="23"/>
        <v>0</v>
      </c>
      <c r="AC142" s="51">
        <f t="shared" si="23"/>
        <v>0</v>
      </c>
      <c r="AD142" s="51">
        <f t="shared" si="23"/>
        <v>0</v>
      </c>
      <c r="AE142" s="51">
        <f t="shared" si="23"/>
        <v>0</v>
      </c>
      <c r="AF142" s="51">
        <f t="shared" si="23"/>
        <v>0</v>
      </c>
      <c r="AG142" s="51">
        <f t="shared" si="23"/>
        <v>0</v>
      </c>
      <c r="AH142" s="51">
        <f t="shared" si="23"/>
        <v>0</v>
      </c>
      <c r="AI142" s="51">
        <f t="shared" si="23"/>
        <v>0</v>
      </c>
      <c r="AJ142" s="51">
        <f t="shared" si="23"/>
        <v>0</v>
      </c>
    </row>
    <row r="143" spans="2:36" x14ac:dyDescent="0.2">
      <c r="B143" s="26" t="s">
        <v>215</v>
      </c>
      <c r="D143" s="25" t="s">
        <v>24</v>
      </c>
      <c r="F143" s="51">
        <f>SUM('Flujo de residuos'!F55,'Flujo de residuos'!F56,'Flujo de residuos'!F52,'Flujo de residuos'!F53)-F142</f>
        <v>0</v>
      </c>
      <c r="G143" s="51">
        <f>SUM('Flujo de residuos'!G55,'Flujo de residuos'!G56,'Flujo de residuos'!G52,'Flujo de residuos'!G53)-G142</f>
        <v>0</v>
      </c>
      <c r="H143" s="51">
        <f>SUM('Flujo de residuos'!H55,'Flujo de residuos'!H56,'Flujo de residuos'!H52,'Flujo de residuos'!H53)-H142</f>
        <v>0</v>
      </c>
      <c r="I143" s="51">
        <f>SUM('Flujo de residuos'!I55,'Flujo de residuos'!I56,'Flujo de residuos'!I52,'Flujo de residuos'!I53)-I142</f>
        <v>0</v>
      </c>
      <c r="J143" s="51">
        <f>SUM('Flujo de residuos'!J55,'Flujo de residuos'!J56,'Flujo de residuos'!J52,'Flujo de residuos'!J53)-J142</f>
        <v>0</v>
      </c>
      <c r="K143" s="51">
        <f>SUM('Flujo de residuos'!K55,'Flujo de residuos'!K56,'Flujo de residuos'!K52,'Flujo de residuos'!K53)-K142</f>
        <v>0</v>
      </c>
      <c r="L143" s="51">
        <f>SUM('Flujo de residuos'!L55,'Flujo de residuos'!L56,'Flujo de residuos'!L52,'Flujo de residuos'!L53)-L142</f>
        <v>0</v>
      </c>
      <c r="M143" s="51">
        <f>SUM('Flujo de residuos'!M55,'Flujo de residuos'!M56,'Flujo de residuos'!M52,'Flujo de residuos'!M53)-M142</f>
        <v>0</v>
      </c>
      <c r="N143" s="51">
        <f>SUM('Flujo de residuos'!N55,'Flujo de residuos'!N56,'Flujo de residuos'!N52,'Flujo de residuos'!N53)-N142</f>
        <v>0</v>
      </c>
      <c r="O143" s="51">
        <f>SUM('Flujo de residuos'!O55,'Flujo de residuos'!O56,'Flujo de residuos'!O52,'Flujo de residuos'!O53)-O142</f>
        <v>0</v>
      </c>
      <c r="P143" s="51">
        <f>SUM('Flujo de residuos'!P55,'Flujo de residuos'!P56,'Flujo de residuos'!P52,'Flujo de residuos'!P53)-P142</f>
        <v>0</v>
      </c>
      <c r="Q143" s="51">
        <f>SUM('Flujo de residuos'!Q55,'Flujo de residuos'!Q56,'Flujo de residuos'!Q52,'Flujo de residuos'!Q53)-Q142</f>
        <v>0</v>
      </c>
      <c r="R143" s="51">
        <f>SUM('Flujo de residuos'!R55,'Flujo de residuos'!R56,'Flujo de residuos'!R52,'Flujo de residuos'!R53)-R142</f>
        <v>0</v>
      </c>
      <c r="S143" s="51">
        <f>SUM('Flujo de residuos'!S55,'Flujo de residuos'!S56,'Flujo de residuos'!S52,'Flujo de residuos'!S53)-S142</f>
        <v>0</v>
      </c>
      <c r="T143" s="51">
        <f>SUM('Flujo de residuos'!T55,'Flujo de residuos'!T56,'Flujo de residuos'!T52,'Flujo de residuos'!T53)-T142</f>
        <v>0</v>
      </c>
      <c r="U143" s="51">
        <f>SUM('Flujo de residuos'!U55,'Flujo de residuos'!U56,'Flujo de residuos'!U52,'Flujo de residuos'!U53)-U142</f>
        <v>0</v>
      </c>
      <c r="V143" s="51">
        <f>SUM('Flujo de residuos'!V55,'Flujo de residuos'!V56,'Flujo de residuos'!V52,'Flujo de residuos'!V53)-V142</f>
        <v>0</v>
      </c>
      <c r="W143" s="51">
        <f>SUM('Flujo de residuos'!W55,'Flujo de residuos'!W56,'Flujo de residuos'!W52,'Flujo de residuos'!W53)-W142</f>
        <v>0</v>
      </c>
      <c r="X143" s="51">
        <f>SUM('Flujo de residuos'!X55,'Flujo de residuos'!X56,'Flujo de residuos'!X52,'Flujo de residuos'!X53)-X142</f>
        <v>0</v>
      </c>
      <c r="Y143" s="51">
        <f>SUM('Flujo de residuos'!Y55,'Flujo de residuos'!Y56,'Flujo de residuos'!Y52,'Flujo de residuos'!Y53)-Y142</f>
        <v>0</v>
      </c>
      <c r="Z143" s="51">
        <f>SUM('Flujo de residuos'!Z55,'Flujo de residuos'!Z56,'Flujo de residuos'!Z52,'Flujo de residuos'!Z53)-Z142</f>
        <v>0</v>
      </c>
      <c r="AA143" s="51">
        <f>SUM('Flujo de residuos'!AA55,'Flujo de residuos'!AA56,'Flujo de residuos'!AA52,'Flujo de residuos'!AA53)-AA142</f>
        <v>0</v>
      </c>
      <c r="AB143" s="51">
        <f>SUM('Flujo de residuos'!AB55,'Flujo de residuos'!AB56,'Flujo de residuos'!AB52,'Flujo de residuos'!AB53)-AB142</f>
        <v>0</v>
      </c>
      <c r="AC143" s="51">
        <f>SUM('Flujo de residuos'!AC55,'Flujo de residuos'!AC56,'Flujo de residuos'!AC52,'Flujo de residuos'!AC53)-AC142</f>
        <v>0</v>
      </c>
      <c r="AD143" s="51">
        <f>SUM('Flujo de residuos'!AD55,'Flujo de residuos'!AD56,'Flujo de residuos'!AD52,'Flujo de residuos'!AD53)-AD142</f>
        <v>0</v>
      </c>
      <c r="AE143" s="51">
        <f>SUM('Flujo de residuos'!AE55,'Flujo de residuos'!AE56,'Flujo de residuos'!AE52,'Flujo de residuos'!AE53)-AE142</f>
        <v>0</v>
      </c>
      <c r="AF143" s="51">
        <f>SUM('Flujo de residuos'!AF55,'Flujo de residuos'!AF56,'Flujo de residuos'!AF52,'Flujo de residuos'!AF53)-AF142</f>
        <v>0</v>
      </c>
      <c r="AG143" s="51">
        <f>SUM('Flujo de residuos'!AG55,'Flujo de residuos'!AG56,'Flujo de residuos'!AG52,'Flujo de residuos'!AG53)-AG142</f>
        <v>0</v>
      </c>
      <c r="AH143" s="51">
        <f>SUM('Flujo de residuos'!AH55,'Flujo de residuos'!AH56,'Flujo de residuos'!AH52,'Flujo de residuos'!AH53)-AH142</f>
        <v>0</v>
      </c>
      <c r="AI143" s="51">
        <f>SUM('Flujo de residuos'!AI55,'Flujo de residuos'!AI56,'Flujo de residuos'!AI52,'Flujo de residuos'!AI53)-AI142</f>
        <v>0</v>
      </c>
      <c r="AJ143" s="51">
        <f>SUM('Flujo de residuos'!AJ55,'Flujo de residuos'!AJ56,'Flujo de residuos'!AJ52,'Flujo de residuos'!AJ53)-AJ142</f>
        <v>0</v>
      </c>
    </row>
    <row r="145" spans="2:36" x14ac:dyDescent="0.2">
      <c r="B145" s="26" t="s">
        <v>216</v>
      </c>
      <c r="D145" s="25" t="s">
        <v>50</v>
      </c>
      <c r="F145" s="62">
        <f t="shared" ref="F145:AJ145" si="24">IFERROR(F142*1000/$E$31,0)</f>
        <v>0</v>
      </c>
      <c r="G145" s="62">
        <f t="shared" si="24"/>
        <v>0</v>
      </c>
      <c r="H145" s="62">
        <f t="shared" si="24"/>
        <v>0</v>
      </c>
      <c r="I145" s="62">
        <f t="shared" si="24"/>
        <v>0</v>
      </c>
      <c r="J145" s="62">
        <f t="shared" si="24"/>
        <v>0</v>
      </c>
      <c r="K145" s="62">
        <f t="shared" si="24"/>
        <v>0</v>
      </c>
      <c r="L145" s="62">
        <f t="shared" si="24"/>
        <v>0</v>
      </c>
      <c r="M145" s="62">
        <f t="shared" si="24"/>
        <v>0</v>
      </c>
      <c r="N145" s="62">
        <f t="shared" si="24"/>
        <v>0</v>
      </c>
      <c r="O145" s="62">
        <f t="shared" si="24"/>
        <v>0</v>
      </c>
      <c r="P145" s="62">
        <f t="shared" si="24"/>
        <v>0</v>
      </c>
      <c r="Q145" s="62">
        <f t="shared" si="24"/>
        <v>0</v>
      </c>
      <c r="R145" s="62">
        <f t="shared" si="24"/>
        <v>0</v>
      </c>
      <c r="S145" s="62">
        <f t="shared" si="24"/>
        <v>0</v>
      </c>
      <c r="T145" s="62">
        <f t="shared" si="24"/>
        <v>0</v>
      </c>
      <c r="U145" s="62">
        <f t="shared" si="24"/>
        <v>0</v>
      </c>
      <c r="V145" s="62">
        <f t="shared" si="24"/>
        <v>0</v>
      </c>
      <c r="W145" s="62">
        <f t="shared" si="24"/>
        <v>0</v>
      </c>
      <c r="X145" s="62">
        <f t="shared" si="24"/>
        <v>0</v>
      </c>
      <c r="Y145" s="62">
        <f t="shared" si="24"/>
        <v>0</v>
      </c>
      <c r="Z145" s="62">
        <f t="shared" si="24"/>
        <v>0</v>
      </c>
      <c r="AA145" s="62">
        <f t="shared" si="24"/>
        <v>0</v>
      </c>
      <c r="AB145" s="62">
        <f t="shared" si="24"/>
        <v>0</v>
      </c>
      <c r="AC145" s="62">
        <f t="shared" si="24"/>
        <v>0</v>
      </c>
      <c r="AD145" s="62">
        <f t="shared" si="24"/>
        <v>0</v>
      </c>
      <c r="AE145" s="62">
        <f t="shared" si="24"/>
        <v>0</v>
      </c>
      <c r="AF145" s="62">
        <f t="shared" si="24"/>
        <v>0</v>
      </c>
      <c r="AG145" s="62">
        <f t="shared" si="24"/>
        <v>0</v>
      </c>
      <c r="AH145" s="62">
        <f t="shared" si="24"/>
        <v>0</v>
      </c>
      <c r="AI145" s="62">
        <f t="shared" si="24"/>
        <v>0</v>
      </c>
      <c r="AJ145" s="62">
        <f t="shared" si="24"/>
        <v>0</v>
      </c>
    </row>
    <row r="148" spans="2:36" s="23" customFormat="1" x14ac:dyDescent="0.2">
      <c r="B148" s="24" t="s">
        <v>217</v>
      </c>
      <c r="D148" s="37"/>
      <c r="E148" s="37"/>
      <c r="F148" s="37"/>
    </row>
    <row r="150" spans="2:36" x14ac:dyDescent="0.2">
      <c r="B150" s="27" t="s">
        <v>218</v>
      </c>
      <c r="D150" s="25" t="s">
        <v>21</v>
      </c>
      <c r="F150" s="51">
        <f>$E$6*F169</f>
        <v>0</v>
      </c>
      <c r="G150" s="51">
        <f t="shared" ref="G150:AJ150" si="25">$E$6*G169</f>
        <v>0</v>
      </c>
      <c r="H150" s="51">
        <f t="shared" si="25"/>
        <v>0</v>
      </c>
      <c r="I150" s="51">
        <f t="shared" si="25"/>
        <v>0</v>
      </c>
      <c r="J150" s="51">
        <f t="shared" si="25"/>
        <v>0</v>
      </c>
      <c r="K150" s="51">
        <f t="shared" si="25"/>
        <v>0</v>
      </c>
      <c r="L150" s="51">
        <f t="shared" si="25"/>
        <v>0</v>
      </c>
      <c r="M150" s="51">
        <f t="shared" si="25"/>
        <v>0</v>
      </c>
      <c r="N150" s="51">
        <f t="shared" si="25"/>
        <v>0</v>
      </c>
      <c r="O150" s="51">
        <f t="shared" si="25"/>
        <v>0</v>
      </c>
      <c r="P150" s="51">
        <f t="shared" si="25"/>
        <v>0</v>
      </c>
      <c r="Q150" s="51">
        <f t="shared" si="25"/>
        <v>0</v>
      </c>
      <c r="R150" s="51">
        <f t="shared" si="25"/>
        <v>0</v>
      </c>
      <c r="S150" s="51">
        <f t="shared" si="25"/>
        <v>0</v>
      </c>
      <c r="T150" s="51">
        <f t="shared" si="25"/>
        <v>0</v>
      </c>
      <c r="U150" s="51">
        <f t="shared" si="25"/>
        <v>0</v>
      </c>
      <c r="V150" s="51">
        <f t="shared" si="25"/>
        <v>0</v>
      </c>
      <c r="W150" s="51">
        <f t="shared" si="25"/>
        <v>0</v>
      </c>
      <c r="X150" s="51">
        <f t="shared" si="25"/>
        <v>0</v>
      </c>
      <c r="Y150" s="51">
        <f t="shared" si="25"/>
        <v>0</v>
      </c>
      <c r="Z150" s="51">
        <f t="shared" si="25"/>
        <v>0</v>
      </c>
      <c r="AA150" s="51">
        <f t="shared" si="25"/>
        <v>0</v>
      </c>
      <c r="AB150" s="51">
        <f t="shared" si="25"/>
        <v>0</v>
      </c>
      <c r="AC150" s="51">
        <f t="shared" si="25"/>
        <v>0</v>
      </c>
      <c r="AD150" s="51">
        <f t="shared" si="25"/>
        <v>0</v>
      </c>
      <c r="AE150" s="51">
        <f t="shared" si="25"/>
        <v>0</v>
      </c>
      <c r="AF150" s="51">
        <f t="shared" si="25"/>
        <v>0</v>
      </c>
      <c r="AG150" s="51">
        <f t="shared" si="25"/>
        <v>0</v>
      </c>
      <c r="AH150" s="51">
        <f t="shared" si="25"/>
        <v>0</v>
      </c>
      <c r="AI150" s="51">
        <f t="shared" si="25"/>
        <v>0</v>
      </c>
      <c r="AJ150" s="51">
        <f t="shared" si="25"/>
        <v>0</v>
      </c>
    </row>
    <row r="151" spans="2:36" x14ac:dyDescent="0.2">
      <c r="B151" s="27" t="s">
        <v>488</v>
      </c>
      <c r="D151" s="25" t="s">
        <v>21</v>
      </c>
      <c r="F151" s="51">
        <f t="shared" ref="F151:AJ151" si="26">F175</f>
        <v>0</v>
      </c>
      <c r="G151" s="51">
        <f t="shared" si="26"/>
        <v>0</v>
      </c>
      <c r="H151" s="51">
        <f t="shared" si="26"/>
        <v>0</v>
      </c>
      <c r="I151" s="51">
        <f t="shared" si="26"/>
        <v>0</v>
      </c>
      <c r="J151" s="51">
        <f t="shared" si="26"/>
        <v>0</v>
      </c>
      <c r="K151" s="51">
        <f t="shared" si="26"/>
        <v>0</v>
      </c>
      <c r="L151" s="51">
        <f t="shared" si="26"/>
        <v>0</v>
      </c>
      <c r="M151" s="51">
        <f t="shared" si="26"/>
        <v>0</v>
      </c>
      <c r="N151" s="51">
        <f t="shared" si="26"/>
        <v>0</v>
      </c>
      <c r="O151" s="51">
        <f t="shared" si="26"/>
        <v>0</v>
      </c>
      <c r="P151" s="51">
        <f t="shared" si="26"/>
        <v>0</v>
      </c>
      <c r="Q151" s="51">
        <f t="shared" si="26"/>
        <v>0</v>
      </c>
      <c r="R151" s="51">
        <f t="shared" si="26"/>
        <v>0</v>
      </c>
      <c r="S151" s="51">
        <f t="shared" si="26"/>
        <v>0</v>
      </c>
      <c r="T151" s="51">
        <f t="shared" si="26"/>
        <v>0</v>
      </c>
      <c r="U151" s="51">
        <f t="shared" si="26"/>
        <v>0</v>
      </c>
      <c r="V151" s="51">
        <f t="shared" si="26"/>
        <v>0</v>
      </c>
      <c r="W151" s="51">
        <f t="shared" si="26"/>
        <v>0</v>
      </c>
      <c r="X151" s="51">
        <f t="shared" si="26"/>
        <v>0</v>
      </c>
      <c r="Y151" s="51">
        <f t="shared" si="26"/>
        <v>0</v>
      </c>
      <c r="Z151" s="51">
        <f t="shared" si="26"/>
        <v>0</v>
      </c>
      <c r="AA151" s="51">
        <f t="shared" si="26"/>
        <v>0</v>
      </c>
      <c r="AB151" s="51">
        <f t="shared" si="26"/>
        <v>0</v>
      </c>
      <c r="AC151" s="51">
        <f t="shared" si="26"/>
        <v>0</v>
      </c>
      <c r="AD151" s="51">
        <f t="shared" si="26"/>
        <v>0</v>
      </c>
      <c r="AE151" s="51">
        <f t="shared" si="26"/>
        <v>0</v>
      </c>
      <c r="AF151" s="51">
        <f t="shared" si="26"/>
        <v>0</v>
      </c>
      <c r="AG151" s="51">
        <f t="shared" si="26"/>
        <v>0</v>
      </c>
      <c r="AH151" s="51">
        <f t="shared" si="26"/>
        <v>0</v>
      </c>
      <c r="AI151" s="51">
        <f t="shared" si="26"/>
        <v>0</v>
      </c>
      <c r="AJ151" s="51">
        <f t="shared" si="26"/>
        <v>0</v>
      </c>
    </row>
    <row r="152" spans="2:36" x14ac:dyDescent="0.2">
      <c r="B152" s="27" t="s">
        <v>219</v>
      </c>
      <c r="D152" s="25" t="s">
        <v>21</v>
      </c>
      <c r="F152" s="51">
        <f>$E$6*IF($E$11=F4,'Aporte de datos'!$E$292,0)</f>
        <v>0</v>
      </c>
      <c r="G152" s="51">
        <f>$E$6*IF($E$11=G4,'Aporte de datos'!$E$292,0)</f>
        <v>0</v>
      </c>
      <c r="H152" s="51">
        <f>$E$6*IF($E$11=H4,'Aporte de datos'!$E$292,0)</f>
        <v>0</v>
      </c>
      <c r="I152" s="51">
        <f>$E$6*IF($E$11=I4,'Aporte de datos'!$E$292,0)</f>
        <v>0</v>
      </c>
      <c r="J152" s="51">
        <f>$E$6*IF($E$11=J4,'Aporte de datos'!$E$292,0)</f>
        <v>0</v>
      </c>
      <c r="K152" s="51">
        <f>$E$6*IF($E$11=K4,'Aporte de datos'!$E$292,0)</f>
        <v>0</v>
      </c>
      <c r="L152" s="51">
        <f>$E$6*IF($E$11=L4,'Aporte de datos'!$E$292,0)</f>
        <v>0</v>
      </c>
      <c r="M152" s="51">
        <f>$E$6*IF($E$11=M4,'Aporte de datos'!$E$292,0)</f>
        <v>0</v>
      </c>
      <c r="N152" s="51">
        <f>$E$6*IF($E$11=N4,'Aporte de datos'!$E$292,0)</f>
        <v>0</v>
      </c>
      <c r="O152" s="51">
        <f>$E$6*IF($E$11=O4,'Aporte de datos'!$E$292,0)</f>
        <v>0</v>
      </c>
      <c r="P152" s="51">
        <f>$E$6*IF($E$11=P4,'Aporte de datos'!$E$292,0)</f>
        <v>0</v>
      </c>
      <c r="Q152" s="51">
        <f>$E$6*IF($E$11=Q4,'Aporte de datos'!$E$292,0)</f>
        <v>0</v>
      </c>
      <c r="R152" s="51">
        <f>$E$6*IF($E$11=R4,'Aporte de datos'!$E$292,0)</f>
        <v>0</v>
      </c>
      <c r="S152" s="51">
        <f>$E$6*IF($E$11=S4,'Aporte de datos'!$E$292,0)</f>
        <v>0</v>
      </c>
      <c r="T152" s="51">
        <f>$E$6*IF($E$11=T4,'Aporte de datos'!$E$292,0)</f>
        <v>0</v>
      </c>
      <c r="U152" s="51">
        <f>$E$6*IF($E$11=U4,'Aporte de datos'!$E$292,0)</f>
        <v>0</v>
      </c>
      <c r="V152" s="51">
        <f>$E$6*IF($E$11=V4,'Aporte de datos'!$E$292,0)</f>
        <v>0</v>
      </c>
      <c r="W152" s="51">
        <f>$E$6*IF($E$11=W4,'Aporte de datos'!$E$292,0)</f>
        <v>0</v>
      </c>
      <c r="X152" s="51">
        <f>$E$6*IF($E$11=X4,'Aporte de datos'!$E$292,0)</f>
        <v>0</v>
      </c>
      <c r="Y152" s="51">
        <f>$E$6*IF($E$11=Y4,'Aporte de datos'!$E$292,0)</f>
        <v>0</v>
      </c>
      <c r="Z152" s="51">
        <f>$E$6*IF($E$11=Z4,'Aporte de datos'!$E$292,0)</f>
        <v>0</v>
      </c>
      <c r="AA152" s="51">
        <f>$E$6*IF($E$11=AA4,'Aporte de datos'!$E$292,0)</f>
        <v>0</v>
      </c>
      <c r="AB152" s="51">
        <f>$E$6*IF($E$11=AB4,'Aporte de datos'!$E$292,0)</f>
        <v>0</v>
      </c>
      <c r="AC152" s="51">
        <f>$E$6*IF($E$11=AC4,'Aporte de datos'!$E$292,0)</f>
        <v>0</v>
      </c>
      <c r="AD152" s="51">
        <f>$E$6*IF($E$11=AD4,'Aporte de datos'!$E$292,0)</f>
        <v>0</v>
      </c>
      <c r="AE152" s="51">
        <f>$E$6*IF($E$11=AE4,'Aporte de datos'!$E$292,0)</f>
        <v>0</v>
      </c>
      <c r="AF152" s="51">
        <f>$E$6*IF($E$11=AF4,'Aporte de datos'!$E$292,0)</f>
        <v>0</v>
      </c>
      <c r="AG152" s="51">
        <f>$E$6*IF($E$11=AG4,'Aporte de datos'!$E$292,0)</f>
        <v>0</v>
      </c>
      <c r="AH152" s="51">
        <f>$E$6*IF($E$11=AH4,'Aporte de datos'!$E$292,0)</f>
        <v>0</v>
      </c>
      <c r="AI152" s="51">
        <f>$E$6*IF($E$11=AI4,'Aporte de datos'!$E$292,0)</f>
        <v>0</v>
      </c>
      <c r="AJ152" s="51">
        <f>$E$6*IF($E$11=AJ4,'Aporte de datos'!$E$292,0)</f>
        <v>0</v>
      </c>
    </row>
    <row r="153" spans="2:36" s="26" customFormat="1" x14ac:dyDescent="0.2">
      <c r="B153" s="55" t="s">
        <v>217</v>
      </c>
      <c r="D153" s="26" t="s">
        <v>220</v>
      </c>
      <c r="E153" s="57"/>
      <c r="F153" s="58">
        <f>F150-F151-F152</f>
        <v>0</v>
      </c>
      <c r="G153" s="58">
        <f t="shared" ref="G153:AJ153" si="27">G150-G151-G152</f>
        <v>0</v>
      </c>
      <c r="H153" s="58">
        <f t="shared" si="27"/>
        <v>0</v>
      </c>
      <c r="I153" s="58">
        <f t="shared" si="27"/>
        <v>0</v>
      </c>
      <c r="J153" s="58">
        <f t="shared" si="27"/>
        <v>0</v>
      </c>
      <c r="K153" s="58">
        <f t="shared" si="27"/>
        <v>0</v>
      </c>
      <c r="L153" s="58">
        <f t="shared" si="27"/>
        <v>0</v>
      </c>
      <c r="M153" s="58">
        <f t="shared" si="27"/>
        <v>0</v>
      </c>
      <c r="N153" s="58">
        <f t="shared" si="27"/>
        <v>0</v>
      </c>
      <c r="O153" s="58">
        <f t="shared" si="27"/>
        <v>0</v>
      </c>
      <c r="P153" s="58">
        <f t="shared" si="27"/>
        <v>0</v>
      </c>
      <c r="Q153" s="58">
        <f t="shared" si="27"/>
        <v>0</v>
      </c>
      <c r="R153" s="58">
        <f t="shared" si="27"/>
        <v>0</v>
      </c>
      <c r="S153" s="58">
        <f t="shared" si="27"/>
        <v>0</v>
      </c>
      <c r="T153" s="58">
        <f t="shared" si="27"/>
        <v>0</v>
      </c>
      <c r="U153" s="58">
        <f t="shared" si="27"/>
        <v>0</v>
      </c>
      <c r="V153" s="58">
        <f t="shared" si="27"/>
        <v>0</v>
      </c>
      <c r="W153" s="58">
        <f t="shared" si="27"/>
        <v>0</v>
      </c>
      <c r="X153" s="58">
        <f t="shared" si="27"/>
        <v>0</v>
      </c>
      <c r="Y153" s="58">
        <f t="shared" si="27"/>
        <v>0</v>
      </c>
      <c r="Z153" s="58">
        <f t="shared" si="27"/>
        <v>0</v>
      </c>
      <c r="AA153" s="58">
        <f t="shared" si="27"/>
        <v>0</v>
      </c>
      <c r="AB153" s="58">
        <f t="shared" si="27"/>
        <v>0</v>
      </c>
      <c r="AC153" s="58">
        <f t="shared" si="27"/>
        <v>0</v>
      </c>
      <c r="AD153" s="58">
        <f t="shared" si="27"/>
        <v>0</v>
      </c>
      <c r="AE153" s="58">
        <f t="shared" si="27"/>
        <v>0</v>
      </c>
      <c r="AF153" s="58">
        <f t="shared" si="27"/>
        <v>0</v>
      </c>
      <c r="AG153" s="58">
        <f t="shared" si="27"/>
        <v>0</v>
      </c>
      <c r="AH153" s="58">
        <f t="shared" si="27"/>
        <v>0</v>
      </c>
      <c r="AI153" s="58">
        <f t="shared" si="27"/>
        <v>0</v>
      </c>
      <c r="AJ153" s="58">
        <f t="shared" si="27"/>
        <v>0</v>
      </c>
    </row>
    <row r="155" spans="2:36" x14ac:dyDescent="0.2">
      <c r="B155" s="54" t="s">
        <v>221</v>
      </c>
    </row>
    <row r="156" spans="2:36" x14ac:dyDescent="0.2">
      <c r="B156" s="27" t="s">
        <v>61</v>
      </c>
    </row>
    <row r="157" spans="2:36" x14ac:dyDescent="0.2">
      <c r="B157" s="56">
        <f t="shared" ref="B157:B168" si="28">B129</f>
        <v>0</v>
      </c>
      <c r="D157" s="25" t="s">
        <v>21</v>
      </c>
      <c r="F157" s="51">
        <f t="shared" ref="F157:AJ157" si="29">F129*$E56*1000</f>
        <v>0</v>
      </c>
      <c r="G157" s="51">
        <f t="shared" si="29"/>
        <v>0</v>
      </c>
      <c r="H157" s="51">
        <f t="shared" si="29"/>
        <v>0</v>
      </c>
      <c r="I157" s="51">
        <f t="shared" si="29"/>
        <v>0</v>
      </c>
      <c r="J157" s="51">
        <f t="shared" si="29"/>
        <v>0</v>
      </c>
      <c r="K157" s="51">
        <f t="shared" si="29"/>
        <v>0</v>
      </c>
      <c r="L157" s="51">
        <f t="shared" si="29"/>
        <v>0</v>
      </c>
      <c r="M157" s="51">
        <f t="shared" si="29"/>
        <v>0</v>
      </c>
      <c r="N157" s="51">
        <f t="shared" si="29"/>
        <v>0</v>
      </c>
      <c r="O157" s="51">
        <f t="shared" si="29"/>
        <v>0</v>
      </c>
      <c r="P157" s="51">
        <f t="shared" si="29"/>
        <v>0</v>
      </c>
      <c r="Q157" s="51">
        <f t="shared" si="29"/>
        <v>0</v>
      </c>
      <c r="R157" s="51">
        <f t="shared" si="29"/>
        <v>0</v>
      </c>
      <c r="S157" s="51">
        <f t="shared" si="29"/>
        <v>0</v>
      </c>
      <c r="T157" s="51">
        <f t="shared" si="29"/>
        <v>0</v>
      </c>
      <c r="U157" s="51">
        <f t="shared" si="29"/>
        <v>0</v>
      </c>
      <c r="V157" s="51">
        <f t="shared" si="29"/>
        <v>0</v>
      </c>
      <c r="W157" s="51">
        <f t="shared" si="29"/>
        <v>0</v>
      </c>
      <c r="X157" s="51">
        <f t="shared" si="29"/>
        <v>0</v>
      </c>
      <c r="Y157" s="51">
        <f t="shared" si="29"/>
        <v>0</v>
      </c>
      <c r="Z157" s="51">
        <f t="shared" si="29"/>
        <v>0</v>
      </c>
      <c r="AA157" s="51">
        <f t="shared" si="29"/>
        <v>0</v>
      </c>
      <c r="AB157" s="51">
        <f t="shared" si="29"/>
        <v>0</v>
      </c>
      <c r="AC157" s="51">
        <f t="shared" si="29"/>
        <v>0</v>
      </c>
      <c r="AD157" s="51">
        <f t="shared" si="29"/>
        <v>0</v>
      </c>
      <c r="AE157" s="51">
        <f t="shared" si="29"/>
        <v>0</v>
      </c>
      <c r="AF157" s="51">
        <f t="shared" si="29"/>
        <v>0</v>
      </c>
      <c r="AG157" s="51">
        <f t="shared" si="29"/>
        <v>0</v>
      </c>
      <c r="AH157" s="51">
        <f t="shared" si="29"/>
        <v>0</v>
      </c>
      <c r="AI157" s="51">
        <f t="shared" si="29"/>
        <v>0</v>
      </c>
      <c r="AJ157" s="51">
        <f t="shared" si="29"/>
        <v>0</v>
      </c>
    </row>
    <row r="158" spans="2:36" x14ac:dyDescent="0.2">
      <c r="B158" s="56">
        <f t="shared" si="28"/>
        <v>0</v>
      </c>
      <c r="D158" s="25" t="s">
        <v>21</v>
      </c>
      <c r="F158" s="51">
        <f t="shared" ref="F158:AJ158" si="30">F130*$E57*1000</f>
        <v>0</v>
      </c>
      <c r="G158" s="51">
        <f t="shared" si="30"/>
        <v>0</v>
      </c>
      <c r="H158" s="51">
        <f t="shared" si="30"/>
        <v>0</v>
      </c>
      <c r="I158" s="51">
        <f t="shared" si="30"/>
        <v>0</v>
      </c>
      <c r="J158" s="51">
        <f t="shared" si="30"/>
        <v>0</v>
      </c>
      <c r="K158" s="51">
        <f t="shared" si="30"/>
        <v>0</v>
      </c>
      <c r="L158" s="51">
        <f t="shared" si="30"/>
        <v>0</v>
      </c>
      <c r="M158" s="51">
        <f t="shared" si="30"/>
        <v>0</v>
      </c>
      <c r="N158" s="51">
        <f t="shared" si="30"/>
        <v>0</v>
      </c>
      <c r="O158" s="51">
        <f t="shared" si="30"/>
        <v>0</v>
      </c>
      <c r="P158" s="51">
        <f t="shared" si="30"/>
        <v>0</v>
      </c>
      <c r="Q158" s="51">
        <f t="shared" si="30"/>
        <v>0</v>
      </c>
      <c r="R158" s="51">
        <f t="shared" si="30"/>
        <v>0</v>
      </c>
      <c r="S158" s="51">
        <f t="shared" si="30"/>
        <v>0</v>
      </c>
      <c r="T158" s="51">
        <f t="shared" si="30"/>
        <v>0</v>
      </c>
      <c r="U158" s="51">
        <f t="shared" si="30"/>
        <v>0</v>
      </c>
      <c r="V158" s="51">
        <f t="shared" si="30"/>
        <v>0</v>
      </c>
      <c r="W158" s="51">
        <f t="shared" si="30"/>
        <v>0</v>
      </c>
      <c r="X158" s="51">
        <f t="shared" si="30"/>
        <v>0</v>
      </c>
      <c r="Y158" s="51">
        <f t="shared" si="30"/>
        <v>0</v>
      </c>
      <c r="Z158" s="51">
        <f t="shared" si="30"/>
        <v>0</v>
      </c>
      <c r="AA158" s="51">
        <f t="shared" si="30"/>
        <v>0</v>
      </c>
      <c r="AB158" s="51">
        <f t="shared" si="30"/>
        <v>0</v>
      </c>
      <c r="AC158" s="51">
        <f t="shared" si="30"/>
        <v>0</v>
      </c>
      <c r="AD158" s="51">
        <f t="shared" si="30"/>
        <v>0</v>
      </c>
      <c r="AE158" s="51">
        <f t="shared" si="30"/>
        <v>0</v>
      </c>
      <c r="AF158" s="51">
        <f t="shared" si="30"/>
        <v>0</v>
      </c>
      <c r="AG158" s="51">
        <f t="shared" si="30"/>
        <v>0</v>
      </c>
      <c r="AH158" s="51">
        <f t="shared" si="30"/>
        <v>0</v>
      </c>
      <c r="AI158" s="51">
        <f t="shared" si="30"/>
        <v>0</v>
      </c>
      <c r="AJ158" s="51">
        <f t="shared" si="30"/>
        <v>0</v>
      </c>
    </row>
    <row r="159" spans="2:36" x14ac:dyDescent="0.2">
      <c r="B159" s="56">
        <f t="shared" si="28"/>
        <v>0</v>
      </c>
      <c r="D159" s="25" t="s">
        <v>21</v>
      </c>
      <c r="F159" s="51">
        <f t="shared" ref="F159:AJ159" si="31">F131*$E58*1000</f>
        <v>0</v>
      </c>
      <c r="G159" s="51">
        <f t="shared" si="31"/>
        <v>0</v>
      </c>
      <c r="H159" s="51">
        <f t="shared" si="31"/>
        <v>0</v>
      </c>
      <c r="I159" s="51">
        <f t="shared" si="31"/>
        <v>0</v>
      </c>
      <c r="J159" s="51">
        <f t="shared" si="31"/>
        <v>0</v>
      </c>
      <c r="K159" s="51">
        <f t="shared" si="31"/>
        <v>0</v>
      </c>
      <c r="L159" s="51">
        <f t="shared" si="31"/>
        <v>0</v>
      </c>
      <c r="M159" s="51">
        <f t="shared" si="31"/>
        <v>0</v>
      </c>
      <c r="N159" s="51">
        <f t="shared" si="31"/>
        <v>0</v>
      </c>
      <c r="O159" s="51">
        <f t="shared" si="31"/>
        <v>0</v>
      </c>
      <c r="P159" s="51">
        <f t="shared" si="31"/>
        <v>0</v>
      </c>
      <c r="Q159" s="51">
        <f t="shared" si="31"/>
        <v>0</v>
      </c>
      <c r="R159" s="51">
        <f t="shared" si="31"/>
        <v>0</v>
      </c>
      <c r="S159" s="51">
        <f t="shared" si="31"/>
        <v>0</v>
      </c>
      <c r="T159" s="51">
        <f t="shared" si="31"/>
        <v>0</v>
      </c>
      <c r="U159" s="51">
        <f t="shared" si="31"/>
        <v>0</v>
      </c>
      <c r="V159" s="51">
        <f t="shared" si="31"/>
        <v>0</v>
      </c>
      <c r="W159" s="51">
        <f t="shared" si="31"/>
        <v>0</v>
      </c>
      <c r="X159" s="51">
        <f t="shared" si="31"/>
        <v>0</v>
      </c>
      <c r="Y159" s="51">
        <f t="shared" si="31"/>
        <v>0</v>
      </c>
      <c r="Z159" s="51">
        <f t="shared" si="31"/>
        <v>0</v>
      </c>
      <c r="AA159" s="51">
        <f t="shared" si="31"/>
        <v>0</v>
      </c>
      <c r="AB159" s="51">
        <f t="shared" si="31"/>
        <v>0</v>
      </c>
      <c r="AC159" s="51">
        <f t="shared" si="31"/>
        <v>0</v>
      </c>
      <c r="AD159" s="51">
        <f t="shared" si="31"/>
        <v>0</v>
      </c>
      <c r="AE159" s="51">
        <f t="shared" si="31"/>
        <v>0</v>
      </c>
      <c r="AF159" s="51">
        <f t="shared" si="31"/>
        <v>0</v>
      </c>
      <c r="AG159" s="51">
        <f t="shared" si="31"/>
        <v>0</v>
      </c>
      <c r="AH159" s="51">
        <f t="shared" si="31"/>
        <v>0</v>
      </c>
      <c r="AI159" s="51">
        <f t="shared" si="31"/>
        <v>0</v>
      </c>
      <c r="AJ159" s="51">
        <f t="shared" si="31"/>
        <v>0</v>
      </c>
    </row>
    <row r="160" spans="2:36" x14ac:dyDescent="0.2">
      <c r="B160" s="56">
        <f t="shared" si="28"/>
        <v>0</v>
      </c>
      <c r="D160" s="25" t="s">
        <v>21</v>
      </c>
      <c r="F160" s="51">
        <f t="shared" ref="F160:AJ160" si="32">F132*$E59*1000</f>
        <v>0</v>
      </c>
      <c r="G160" s="51">
        <f t="shared" si="32"/>
        <v>0</v>
      </c>
      <c r="H160" s="51">
        <f t="shared" si="32"/>
        <v>0</v>
      </c>
      <c r="I160" s="51">
        <f t="shared" si="32"/>
        <v>0</v>
      </c>
      <c r="J160" s="51">
        <f t="shared" si="32"/>
        <v>0</v>
      </c>
      <c r="K160" s="51">
        <f t="shared" si="32"/>
        <v>0</v>
      </c>
      <c r="L160" s="51">
        <f t="shared" si="32"/>
        <v>0</v>
      </c>
      <c r="M160" s="51">
        <f t="shared" si="32"/>
        <v>0</v>
      </c>
      <c r="N160" s="51">
        <f t="shared" si="32"/>
        <v>0</v>
      </c>
      <c r="O160" s="51">
        <f t="shared" si="32"/>
        <v>0</v>
      </c>
      <c r="P160" s="51">
        <f t="shared" si="32"/>
        <v>0</v>
      </c>
      <c r="Q160" s="51">
        <f t="shared" si="32"/>
        <v>0</v>
      </c>
      <c r="R160" s="51">
        <f t="shared" si="32"/>
        <v>0</v>
      </c>
      <c r="S160" s="51">
        <f t="shared" si="32"/>
        <v>0</v>
      </c>
      <c r="T160" s="51">
        <f t="shared" si="32"/>
        <v>0</v>
      </c>
      <c r="U160" s="51">
        <f t="shared" si="32"/>
        <v>0</v>
      </c>
      <c r="V160" s="51">
        <f t="shared" si="32"/>
        <v>0</v>
      </c>
      <c r="W160" s="51">
        <f t="shared" si="32"/>
        <v>0</v>
      </c>
      <c r="X160" s="51">
        <f t="shared" si="32"/>
        <v>0</v>
      </c>
      <c r="Y160" s="51">
        <f t="shared" si="32"/>
        <v>0</v>
      </c>
      <c r="Z160" s="51">
        <f t="shared" si="32"/>
        <v>0</v>
      </c>
      <c r="AA160" s="51">
        <f t="shared" si="32"/>
        <v>0</v>
      </c>
      <c r="AB160" s="51">
        <f t="shared" si="32"/>
        <v>0</v>
      </c>
      <c r="AC160" s="51">
        <f t="shared" si="32"/>
        <v>0</v>
      </c>
      <c r="AD160" s="51">
        <f t="shared" si="32"/>
        <v>0</v>
      </c>
      <c r="AE160" s="51">
        <f t="shared" si="32"/>
        <v>0</v>
      </c>
      <c r="AF160" s="51">
        <f t="shared" si="32"/>
        <v>0</v>
      </c>
      <c r="AG160" s="51">
        <f t="shared" si="32"/>
        <v>0</v>
      </c>
      <c r="AH160" s="51">
        <f t="shared" si="32"/>
        <v>0</v>
      </c>
      <c r="AI160" s="51">
        <f t="shared" si="32"/>
        <v>0</v>
      </c>
      <c r="AJ160" s="51">
        <f t="shared" si="32"/>
        <v>0</v>
      </c>
    </row>
    <row r="161" spans="2:36" x14ac:dyDescent="0.2">
      <c r="B161" s="56">
        <f t="shared" si="28"/>
        <v>0</v>
      </c>
      <c r="D161" s="25" t="s">
        <v>21</v>
      </c>
      <c r="F161" s="51">
        <f t="shared" ref="F161:AJ161" si="33">F133*$E60*1000</f>
        <v>0</v>
      </c>
      <c r="G161" s="51">
        <f t="shared" si="33"/>
        <v>0</v>
      </c>
      <c r="H161" s="51">
        <f t="shared" si="33"/>
        <v>0</v>
      </c>
      <c r="I161" s="51">
        <f t="shared" si="33"/>
        <v>0</v>
      </c>
      <c r="J161" s="51">
        <f t="shared" si="33"/>
        <v>0</v>
      </c>
      <c r="K161" s="51">
        <f t="shared" si="33"/>
        <v>0</v>
      </c>
      <c r="L161" s="51">
        <f t="shared" si="33"/>
        <v>0</v>
      </c>
      <c r="M161" s="51">
        <f t="shared" si="33"/>
        <v>0</v>
      </c>
      <c r="N161" s="51">
        <f t="shared" si="33"/>
        <v>0</v>
      </c>
      <c r="O161" s="51">
        <f t="shared" si="33"/>
        <v>0</v>
      </c>
      <c r="P161" s="51">
        <f t="shared" si="33"/>
        <v>0</v>
      </c>
      <c r="Q161" s="51">
        <f t="shared" si="33"/>
        <v>0</v>
      </c>
      <c r="R161" s="51">
        <f t="shared" si="33"/>
        <v>0</v>
      </c>
      <c r="S161" s="51">
        <f t="shared" si="33"/>
        <v>0</v>
      </c>
      <c r="T161" s="51">
        <f t="shared" si="33"/>
        <v>0</v>
      </c>
      <c r="U161" s="51">
        <f t="shared" si="33"/>
        <v>0</v>
      </c>
      <c r="V161" s="51">
        <f t="shared" si="33"/>
        <v>0</v>
      </c>
      <c r="W161" s="51">
        <f t="shared" si="33"/>
        <v>0</v>
      </c>
      <c r="X161" s="51">
        <f t="shared" si="33"/>
        <v>0</v>
      </c>
      <c r="Y161" s="51">
        <f t="shared" si="33"/>
        <v>0</v>
      </c>
      <c r="Z161" s="51">
        <f t="shared" si="33"/>
        <v>0</v>
      </c>
      <c r="AA161" s="51">
        <f t="shared" si="33"/>
        <v>0</v>
      </c>
      <c r="AB161" s="51">
        <f t="shared" si="33"/>
        <v>0</v>
      </c>
      <c r="AC161" s="51">
        <f t="shared" si="33"/>
        <v>0</v>
      </c>
      <c r="AD161" s="51">
        <f t="shared" si="33"/>
        <v>0</v>
      </c>
      <c r="AE161" s="51">
        <f t="shared" si="33"/>
        <v>0</v>
      </c>
      <c r="AF161" s="51">
        <f t="shared" si="33"/>
        <v>0</v>
      </c>
      <c r="AG161" s="51">
        <f t="shared" si="33"/>
        <v>0</v>
      </c>
      <c r="AH161" s="51">
        <f t="shared" si="33"/>
        <v>0</v>
      </c>
      <c r="AI161" s="51">
        <f t="shared" si="33"/>
        <v>0</v>
      </c>
      <c r="AJ161" s="51">
        <f t="shared" si="33"/>
        <v>0</v>
      </c>
    </row>
    <row r="162" spans="2:36" x14ac:dyDescent="0.2">
      <c r="B162" s="56">
        <f t="shared" si="28"/>
        <v>0</v>
      </c>
      <c r="D162" s="25" t="s">
        <v>21</v>
      </c>
      <c r="F162" s="51">
        <f t="shared" ref="F162:AJ162" si="34">F134*$E61*1000</f>
        <v>0</v>
      </c>
      <c r="G162" s="51">
        <f t="shared" si="34"/>
        <v>0</v>
      </c>
      <c r="H162" s="51">
        <f t="shared" si="34"/>
        <v>0</v>
      </c>
      <c r="I162" s="51">
        <f t="shared" si="34"/>
        <v>0</v>
      </c>
      <c r="J162" s="51">
        <f t="shared" si="34"/>
        <v>0</v>
      </c>
      <c r="K162" s="51">
        <f t="shared" si="34"/>
        <v>0</v>
      </c>
      <c r="L162" s="51">
        <f t="shared" si="34"/>
        <v>0</v>
      </c>
      <c r="M162" s="51">
        <f t="shared" si="34"/>
        <v>0</v>
      </c>
      <c r="N162" s="51">
        <f t="shared" si="34"/>
        <v>0</v>
      </c>
      <c r="O162" s="51">
        <f t="shared" si="34"/>
        <v>0</v>
      </c>
      <c r="P162" s="51">
        <f t="shared" si="34"/>
        <v>0</v>
      </c>
      <c r="Q162" s="51">
        <f t="shared" si="34"/>
        <v>0</v>
      </c>
      <c r="R162" s="51">
        <f t="shared" si="34"/>
        <v>0</v>
      </c>
      <c r="S162" s="51">
        <f t="shared" si="34"/>
        <v>0</v>
      </c>
      <c r="T162" s="51">
        <f t="shared" si="34"/>
        <v>0</v>
      </c>
      <c r="U162" s="51">
        <f t="shared" si="34"/>
        <v>0</v>
      </c>
      <c r="V162" s="51">
        <f t="shared" si="34"/>
        <v>0</v>
      </c>
      <c r="W162" s="51">
        <f t="shared" si="34"/>
        <v>0</v>
      </c>
      <c r="X162" s="51">
        <f t="shared" si="34"/>
        <v>0</v>
      </c>
      <c r="Y162" s="51">
        <f t="shared" si="34"/>
        <v>0</v>
      </c>
      <c r="Z162" s="51">
        <f t="shared" si="34"/>
        <v>0</v>
      </c>
      <c r="AA162" s="51">
        <f t="shared" si="34"/>
        <v>0</v>
      </c>
      <c r="AB162" s="51">
        <f t="shared" si="34"/>
        <v>0</v>
      </c>
      <c r="AC162" s="51">
        <f t="shared" si="34"/>
        <v>0</v>
      </c>
      <c r="AD162" s="51">
        <f t="shared" si="34"/>
        <v>0</v>
      </c>
      <c r="AE162" s="51">
        <f t="shared" si="34"/>
        <v>0</v>
      </c>
      <c r="AF162" s="51">
        <f t="shared" si="34"/>
        <v>0</v>
      </c>
      <c r="AG162" s="51">
        <f t="shared" si="34"/>
        <v>0</v>
      </c>
      <c r="AH162" s="51">
        <f t="shared" si="34"/>
        <v>0</v>
      </c>
      <c r="AI162" s="51">
        <f t="shared" si="34"/>
        <v>0</v>
      </c>
      <c r="AJ162" s="51">
        <f t="shared" si="34"/>
        <v>0</v>
      </c>
    </row>
    <row r="163" spans="2:36" x14ac:dyDescent="0.2">
      <c r="B163" s="56">
        <f t="shared" si="28"/>
        <v>0</v>
      </c>
      <c r="D163" s="25" t="s">
        <v>21</v>
      </c>
      <c r="F163" s="51">
        <f t="shared" ref="F163:AJ163" si="35">F135*$E62*1000</f>
        <v>0</v>
      </c>
      <c r="G163" s="51">
        <f t="shared" si="35"/>
        <v>0</v>
      </c>
      <c r="H163" s="51">
        <f t="shared" si="35"/>
        <v>0</v>
      </c>
      <c r="I163" s="51">
        <f t="shared" si="35"/>
        <v>0</v>
      </c>
      <c r="J163" s="51">
        <f t="shared" si="35"/>
        <v>0</v>
      </c>
      <c r="K163" s="51">
        <f t="shared" si="35"/>
        <v>0</v>
      </c>
      <c r="L163" s="51">
        <f t="shared" si="35"/>
        <v>0</v>
      </c>
      <c r="M163" s="51">
        <f t="shared" si="35"/>
        <v>0</v>
      </c>
      <c r="N163" s="51">
        <f t="shared" si="35"/>
        <v>0</v>
      </c>
      <c r="O163" s="51">
        <f t="shared" si="35"/>
        <v>0</v>
      </c>
      <c r="P163" s="51">
        <f t="shared" si="35"/>
        <v>0</v>
      </c>
      <c r="Q163" s="51">
        <f t="shared" si="35"/>
        <v>0</v>
      </c>
      <c r="R163" s="51">
        <f t="shared" si="35"/>
        <v>0</v>
      </c>
      <c r="S163" s="51">
        <f t="shared" si="35"/>
        <v>0</v>
      </c>
      <c r="T163" s="51">
        <f t="shared" si="35"/>
        <v>0</v>
      </c>
      <c r="U163" s="51">
        <f t="shared" si="35"/>
        <v>0</v>
      </c>
      <c r="V163" s="51">
        <f t="shared" si="35"/>
        <v>0</v>
      </c>
      <c r="W163" s="51">
        <f t="shared" si="35"/>
        <v>0</v>
      </c>
      <c r="X163" s="51">
        <f t="shared" si="35"/>
        <v>0</v>
      </c>
      <c r="Y163" s="51">
        <f t="shared" si="35"/>
        <v>0</v>
      </c>
      <c r="Z163" s="51">
        <f t="shared" si="35"/>
        <v>0</v>
      </c>
      <c r="AA163" s="51">
        <f t="shared" si="35"/>
        <v>0</v>
      </c>
      <c r="AB163" s="51">
        <f t="shared" si="35"/>
        <v>0</v>
      </c>
      <c r="AC163" s="51">
        <f t="shared" si="35"/>
        <v>0</v>
      </c>
      <c r="AD163" s="51">
        <f t="shared" si="35"/>
        <v>0</v>
      </c>
      <c r="AE163" s="51">
        <f t="shared" si="35"/>
        <v>0</v>
      </c>
      <c r="AF163" s="51">
        <f t="shared" si="35"/>
        <v>0</v>
      </c>
      <c r="AG163" s="51">
        <f t="shared" si="35"/>
        <v>0</v>
      </c>
      <c r="AH163" s="51">
        <f t="shared" si="35"/>
        <v>0</v>
      </c>
      <c r="AI163" s="51">
        <f t="shared" si="35"/>
        <v>0</v>
      </c>
      <c r="AJ163" s="51">
        <f t="shared" si="35"/>
        <v>0</v>
      </c>
    </row>
    <row r="164" spans="2:36" x14ac:dyDescent="0.2">
      <c r="B164" s="56">
        <f t="shared" si="28"/>
        <v>0</v>
      </c>
      <c r="D164" s="25" t="s">
        <v>21</v>
      </c>
      <c r="F164" s="51">
        <f t="shared" ref="F164:AJ164" si="36">F136*$E63*1000</f>
        <v>0</v>
      </c>
      <c r="G164" s="51">
        <f t="shared" si="36"/>
        <v>0</v>
      </c>
      <c r="H164" s="51">
        <f t="shared" si="36"/>
        <v>0</v>
      </c>
      <c r="I164" s="51">
        <f t="shared" si="36"/>
        <v>0</v>
      </c>
      <c r="J164" s="51">
        <f t="shared" si="36"/>
        <v>0</v>
      </c>
      <c r="K164" s="51">
        <f t="shared" si="36"/>
        <v>0</v>
      </c>
      <c r="L164" s="51">
        <f t="shared" si="36"/>
        <v>0</v>
      </c>
      <c r="M164" s="51">
        <f t="shared" si="36"/>
        <v>0</v>
      </c>
      <c r="N164" s="51">
        <f t="shared" si="36"/>
        <v>0</v>
      </c>
      <c r="O164" s="51">
        <f t="shared" si="36"/>
        <v>0</v>
      </c>
      <c r="P164" s="51">
        <f t="shared" si="36"/>
        <v>0</v>
      </c>
      <c r="Q164" s="51">
        <f t="shared" si="36"/>
        <v>0</v>
      </c>
      <c r="R164" s="51">
        <f t="shared" si="36"/>
        <v>0</v>
      </c>
      <c r="S164" s="51">
        <f t="shared" si="36"/>
        <v>0</v>
      </c>
      <c r="T164" s="51">
        <f t="shared" si="36"/>
        <v>0</v>
      </c>
      <c r="U164" s="51">
        <f t="shared" si="36"/>
        <v>0</v>
      </c>
      <c r="V164" s="51">
        <f t="shared" si="36"/>
        <v>0</v>
      </c>
      <c r="W164" s="51">
        <f t="shared" si="36"/>
        <v>0</v>
      </c>
      <c r="X164" s="51">
        <f t="shared" si="36"/>
        <v>0</v>
      </c>
      <c r="Y164" s="51">
        <f t="shared" si="36"/>
        <v>0</v>
      </c>
      <c r="Z164" s="51">
        <f t="shared" si="36"/>
        <v>0</v>
      </c>
      <c r="AA164" s="51">
        <f t="shared" si="36"/>
        <v>0</v>
      </c>
      <c r="AB164" s="51">
        <f t="shared" si="36"/>
        <v>0</v>
      </c>
      <c r="AC164" s="51">
        <f t="shared" si="36"/>
        <v>0</v>
      </c>
      <c r="AD164" s="51">
        <f t="shared" si="36"/>
        <v>0</v>
      </c>
      <c r="AE164" s="51">
        <f t="shared" si="36"/>
        <v>0</v>
      </c>
      <c r="AF164" s="51">
        <f t="shared" si="36"/>
        <v>0</v>
      </c>
      <c r="AG164" s="51">
        <f t="shared" si="36"/>
        <v>0</v>
      </c>
      <c r="AH164" s="51">
        <f t="shared" si="36"/>
        <v>0</v>
      </c>
      <c r="AI164" s="51">
        <f t="shared" si="36"/>
        <v>0</v>
      </c>
      <c r="AJ164" s="51">
        <f t="shared" si="36"/>
        <v>0</v>
      </c>
    </row>
    <row r="165" spans="2:36" x14ac:dyDescent="0.2">
      <c r="B165" s="38" t="str">
        <f t="shared" si="28"/>
        <v>Latas ferrosas</v>
      </c>
      <c r="D165" s="25" t="s">
        <v>21</v>
      </c>
      <c r="F165" s="51">
        <f t="shared" ref="F165:AJ165" si="37">F137*$E64*1000</f>
        <v>0</v>
      </c>
      <c r="G165" s="51">
        <f t="shared" si="37"/>
        <v>0</v>
      </c>
      <c r="H165" s="51">
        <f t="shared" si="37"/>
        <v>0</v>
      </c>
      <c r="I165" s="51">
        <f t="shared" si="37"/>
        <v>0</v>
      </c>
      <c r="J165" s="51">
        <f t="shared" si="37"/>
        <v>0</v>
      </c>
      <c r="K165" s="51">
        <f t="shared" si="37"/>
        <v>0</v>
      </c>
      <c r="L165" s="51">
        <f t="shared" si="37"/>
        <v>0</v>
      </c>
      <c r="M165" s="51">
        <f t="shared" si="37"/>
        <v>0</v>
      </c>
      <c r="N165" s="51">
        <f t="shared" si="37"/>
        <v>0</v>
      </c>
      <c r="O165" s="51">
        <f t="shared" si="37"/>
        <v>0</v>
      </c>
      <c r="P165" s="51">
        <f t="shared" si="37"/>
        <v>0</v>
      </c>
      <c r="Q165" s="51">
        <f t="shared" si="37"/>
        <v>0</v>
      </c>
      <c r="R165" s="51">
        <f t="shared" si="37"/>
        <v>0</v>
      </c>
      <c r="S165" s="51">
        <f t="shared" si="37"/>
        <v>0</v>
      </c>
      <c r="T165" s="51">
        <f t="shared" si="37"/>
        <v>0</v>
      </c>
      <c r="U165" s="51">
        <f t="shared" si="37"/>
        <v>0</v>
      </c>
      <c r="V165" s="51">
        <f t="shared" si="37"/>
        <v>0</v>
      </c>
      <c r="W165" s="51">
        <f t="shared" si="37"/>
        <v>0</v>
      </c>
      <c r="X165" s="51">
        <f t="shared" si="37"/>
        <v>0</v>
      </c>
      <c r="Y165" s="51">
        <f t="shared" si="37"/>
        <v>0</v>
      </c>
      <c r="Z165" s="51">
        <f t="shared" si="37"/>
        <v>0</v>
      </c>
      <c r="AA165" s="51">
        <f t="shared" si="37"/>
        <v>0</v>
      </c>
      <c r="AB165" s="51">
        <f t="shared" si="37"/>
        <v>0</v>
      </c>
      <c r="AC165" s="51">
        <f t="shared" si="37"/>
        <v>0</v>
      </c>
      <c r="AD165" s="51">
        <f t="shared" si="37"/>
        <v>0</v>
      </c>
      <c r="AE165" s="51">
        <f t="shared" si="37"/>
        <v>0</v>
      </c>
      <c r="AF165" s="51">
        <f t="shared" si="37"/>
        <v>0</v>
      </c>
      <c r="AG165" s="51">
        <f t="shared" si="37"/>
        <v>0</v>
      </c>
      <c r="AH165" s="51">
        <f t="shared" si="37"/>
        <v>0</v>
      </c>
      <c r="AI165" s="51">
        <f t="shared" si="37"/>
        <v>0</v>
      </c>
      <c r="AJ165" s="51">
        <f t="shared" si="37"/>
        <v>0</v>
      </c>
    </row>
    <row r="166" spans="2:36" x14ac:dyDescent="0.2">
      <c r="B166" s="38" t="str">
        <f t="shared" si="28"/>
        <v>Latas no-ferrosas</v>
      </c>
      <c r="D166" s="25" t="s">
        <v>21</v>
      </c>
      <c r="F166" s="51">
        <f t="shared" ref="F166:AJ166" si="38">F138*$E65*1000</f>
        <v>0</v>
      </c>
      <c r="G166" s="51">
        <f t="shared" si="38"/>
        <v>0</v>
      </c>
      <c r="H166" s="51">
        <f t="shared" si="38"/>
        <v>0</v>
      </c>
      <c r="I166" s="51">
        <f t="shared" si="38"/>
        <v>0</v>
      </c>
      <c r="J166" s="51">
        <f t="shared" si="38"/>
        <v>0</v>
      </c>
      <c r="K166" s="51">
        <f t="shared" si="38"/>
        <v>0</v>
      </c>
      <c r="L166" s="51">
        <f t="shared" si="38"/>
        <v>0</v>
      </c>
      <c r="M166" s="51">
        <f t="shared" si="38"/>
        <v>0</v>
      </c>
      <c r="N166" s="51">
        <f t="shared" si="38"/>
        <v>0</v>
      </c>
      <c r="O166" s="51">
        <f t="shared" si="38"/>
        <v>0</v>
      </c>
      <c r="P166" s="51">
        <f t="shared" si="38"/>
        <v>0</v>
      </c>
      <c r="Q166" s="51">
        <f t="shared" si="38"/>
        <v>0</v>
      </c>
      <c r="R166" s="51">
        <f t="shared" si="38"/>
        <v>0</v>
      </c>
      <c r="S166" s="51">
        <f t="shared" si="38"/>
        <v>0</v>
      </c>
      <c r="T166" s="51">
        <f t="shared" si="38"/>
        <v>0</v>
      </c>
      <c r="U166" s="51">
        <f t="shared" si="38"/>
        <v>0</v>
      </c>
      <c r="V166" s="51">
        <f t="shared" si="38"/>
        <v>0</v>
      </c>
      <c r="W166" s="51">
        <f t="shared" si="38"/>
        <v>0</v>
      </c>
      <c r="X166" s="51">
        <f t="shared" si="38"/>
        <v>0</v>
      </c>
      <c r="Y166" s="51">
        <f t="shared" si="38"/>
        <v>0</v>
      </c>
      <c r="Z166" s="51">
        <f t="shared" si="38"/>
        <v>0</v>
      </c>
      <c r="AA166" s="51">
        <f t="shared" si="38"/>
        <v>0</v>
      </c>
      <c r="AB166" s="51">
        <f t="shared" si="38"/>
        <v>0</v>
      </c>
      <c r="AC166" s="51">
        <f t="shared" si="38"/>
        <v>0</v>
      </c>
      <c r="AD166" s="51">
        <f t="shared" si="38"/>
        <v>0</v>
      </c>
      <c r="AE166" s="51">
        <f t="shared" si="38"/>
        <v>0</v>
      </c>
      <c r="AF166" s="51">
        <f t="shared" si="38"/>
        <v>0</v>
      </c>
      <c r="AG166" s="51">
        <f t="shared" si="38"/>
        <v>0</v>
      </c>
      <c r="AH166" s="51">
        <f t="shared" si="38"/>
        <v>0</v>
      </c>
      <c r="AI166" s="51">
        <f t="shared" si="38"/>
        <v>0</v>
      </c>
      <c r="AJ166" s="51">
        <f t="shared" si="38"/>
        <v>0</v>
      </c>
    </row>
    <row r="167" spans="2:36" x14ac:dyDescent="0.2">
      <c r="B167" s="38" t="str">
        <f t="shared" si="28"/>
        <v>Papel</v>
      </c>
      <c r="D167" s="25" t="s">
        <v>21</v>
      </c>
      <c r="F167" s="51">
        <f t="shared" ref="F167:AJ167" si="39">F139*$E66*1000</f>
        <v>0</v>
      </c>
      <c r="G167" s="51">
        <f t="shared" si="39"/>
        <v>0</v>
      </c>
      <c r="H167" s="51">
        <f t="shared" si="39"/>
        <v>0</v>
      </c>
      <c r="I167" s="51">
        <f t="shared" si="39"/>
        <v>0</v>
      </c>
      <c r="J167" s="51">
        <f t="shared" si="39"/>
        <v>0</v>
      </c>
      <c r="K167" s="51">
        <f t="shared" si="39"/>
        <v>0</v>
      </c>
      <c r="L167" s="51">
        <f t="shared" si="39"/>
        <v>0</v>
      </c>
      <c r="M167" s="51">
        <f t="shared" si="39"/>
        <v>0</v>
      </c>
      <c r="N167" s="51">
        <f t="shared" si="39"/>
        <v>0</v>
      </c>
      <c r="O167" s="51">
        <f t="shared" si="39"/>
        <v>0</v>
      </c>
      <c r="P167" s="51">
        <f t="shared" si="39"/>
        <v>0</v>
      </c>
      <c r="Q167" s="51">
        <f t="shared" si="39"/>
        <v>0</v>
      </c>
      <c r="R167" s="51">
        <f t="shared" si="39"/>
        <v>0</v>
      </c>
      <c r="S167" s="51">
        <f t="shared" si="39"/>
        <v>0</v>
      </c>
      <c r="T167" s="51">
        <f t="shared" si="39"/>
        <v>0</v>
      </c>
      <c r="U167" s="51">
        <f t="shared" si="39"/>
        <v>0</v>
      </c>
      <c r="V167" s="51">
        <f t="shared" si="39"/>
        <v>0</v>
      </c>
      <c r="W167" s="51">
        <f t="shared" si="39"/>
        <v>0</v>
      </c>
      <c r="X167" s="51">
        <f t="shared" si="39"/>
        <v>0</v>
      </c>
      <c r="Y167" s="51">
        <f t="shared" si="39"/>
        <v>0</v>
      </c>
      <c r="Z167" s="51">
        <f t="shared" si="39"/>
        <v>0</v>
      </c>
      <c r="AA167" s="51">
        <f t="shared" si="39"/>
        <v>0</v>
      </c>
      <c r="AB167" s="51">
        <f t="shared" si="39"/>
        <v>0</v>
      </c>
      <c r="AC167" s="51">
        <f t="shared" si="39"/>
        <v>0</v>
      </c>
      <c r="AD167" s="51">
        <f t="shared" si="39"/>
        <v>0</v>
      </c>
      <c r="AE167" s="51">
        <f t="shared" si="39"/>
        <v>0</v>
      </c>
      <c r="AF167" s="51">
        <f t="shared" si="39"/>
        <v>0</v>
      </c>
      <c r="AG167" s="51">
        <f t="shared" si="39"/>
        <v>0</v>
      </c>
      <c r="AH167" s="51">
        <f t="shared" si="39"/>
        <v>0</v>
      </c>
      <c r="AI167" s="51">
        <f t="shared" si="39"/>
        <v>0</v>
      </c>
      <c r="AJ167" s="51">
        <f t="shared" si="39"/>
        <v>0</v>
      </c>
    </row>
    <row r="168" spans="2:36" x14ac:dyDescent="0.2">
      <c r="B168" s="38" t="str">
        <f t="shared" si="28"/>
        <v>Cartón</v>
      </c>
      <c r="D168" s="25" t="s">
        <v>21</v>
      </c>
      <c r="F168" s="51">
        <f t="shared" ref="F168:AJ168" si="40">F140*$E67*1000</f>
        <v>0</v>
      </c>
      <c r="G168" s="51">
        <f t="shared" si="40"/>
        <v>0</v>
      </c>
      <c r="H168" s="51">
        <f t="shared" si="40"/>
        <v>0</v>
      </c>
      <c r="I168" s="51">
        <f t="shared" si="40"/>
        <v>0</v>
      </c>
      <c r="J168" s="51">
        <f t="shared" si="40"/>
        <v>0</v>
      </c>
      <c r="K168" s="51">
        <f t="shared" si="40"/>
        <v>0</v>
      </c>
      <c r="L168" s="51">
        <f t="shared" si="40"/>
        <v>0</v>
      </c>
      <c r="M168" s="51">
        <f t="shared" si="40"/>
        <v>0</v>
      </c>
      <c r="N168" s="51">
        <f t="shared" si="40"/>
        <v>0</v>
      </c>
      <c r="O168" s="51">
        <f t="shared" si="40"/>
        <v>0</v>
      </c>
      <c r="P168" s="51">
        <f t="shared" si="40"/>
        <v>0</v>
      </c>
      <c r="Q168" s="51">
        <f t="shared" si="40"/>
        <v>0</v>
      </c>
      <c r="R168" s="51">
        <f t="shared" si="40"/>
        <v>0</v>
      </c>
      <c r="S168" s="51">
        <f t="shared" si="40"/>
        <v>0</v>
      </c>
      <c r="T168" s="51">
        <f t="shared" si="40"/>
        <v>0</v>
      </c>
      <c r="U168" s="51">
        <f t="shared" si="40"/>
        <v>0</v>
      </c>
      <c r="V168" s="51">
        <f t="shared" si="40"/>
        <v>0</v>
      </c>
      <c r="W168" s="51">
        <f t="shared" si="40"/>
        <v>0</v>
      </c>
      <c r="X168" s="51">
        <f t="shared" si="40"/>
        <v>0</v>
      </c>
      <c r="Y168" s="51">
        <f t="shared" si="40"/>
        <v>0</v>
      </c>
      <c r="Z168" s="51">
        <f t="shared" si="40"/>
        <v>0</v>
      </c>
      <c r="AA168" s="51">
        <f t="shared" si="40"/>
        <v>0</v>
      </c>
      <c r="AB168" s="51">
        <f t="shared" si="40"/>
        <v>0</v>
      </c>
      <c r="AC168" s="51">
        <f t="shared" si="40"/>
        <v>0</v>
      </c>
      <c r="AD168" s="51">
        <f t="shared" si="40"/>
        <v>0</v>
      </c>
      <c r="AE168" s="51">
        <f t="shared" si="40"/>
        <v>0</v>
      </c>
      <c r="AF168" s="51">
        <f t="shared" si="40"/>
        <v>0</v>
      </c>
      <c r="AG168" s="51">
        <f t="shared" si="40"/>
        <v>0</v>
      </c>
      <c r="AH168" s="51">
        <f t="shared" si="40"/>
        <v>0</v>
      </c>
      <c r="AI168" s="51">
        <f t="shared" si="40"/>
        <v>0</v>
      </c>
      <c r="AJ168" s="51">
        <f t="shared" si="40"/>
        <v>0</v>
      </c>
    </row>
    <row r="169" spans="2:36" s="26" customFormat="1" x14ac:dyDescent="0.2">
      <c r="B169" s="26" t="s">
        <v>222</v>
      </c>
      <c r="D169" s="26" t="s">
        <v>220</v>
      </c>
      <c r="E169" s="57"/>
      <c r="F169" s="58">
        <f>SUM(F157:F168)</f>
        <v>0</v>
      </c>
      <c r="G169" s="58">
        <f t="shared" ref="G169:AJ169" si="41">SUM(G157:G168)</f>
        <v>0</v>
      </c>
      <c r="H169" s="58">
        <f t="shared" si="41"/>
        <v>0</v>
      </c>
      <c r="I169" s="58">
        <f t="shared" si="41"/>
        <v>0</v>
      </c>
      <c r="J169" s="58">
        <f t="shared" si="41"/>
        <v>0</v>
      </c>
      <c r="K169" s="58">
        <f t="shared" si="41"/>
        <v>0</v>
      </c>
      <c r="L169" s="58">
        <f t="shared" si="41"/>
        <v>0</v>
      </c>
      <c r="M169" s="58">
        <f t="shared" si="41"/>
        <v>0</v>
      </c>
      <c r="N169" s="58">
        <f t="shared" si="41"/>
        <v>0</v>
      </c>
      <c r="O169" s="58">
        <f t="shared" si="41"/>
        <v>0</v>
      </c>
      <c r="P169" s="58">
        <f t="shared" si="41"/>
        <v>0</v>
      </c>
      <c r="Q169" s="58">
        <f t="shared" si="41"/>
        <v>0</v>
      </c>
      <c r="R169" s="58">
        <f t="shared" si="41"/>
        <v>0</v>
      </c>
      <c r="S169" s="58">
        <f t="shared" si="41"/>
        <v>0</v>
      </c>
      <c r="T169" s="58">
        <f t="shared" si="41"/>
        <v>0</v>
      </c>
      <c r="U169" s="58">
        <f t="shared" si="41"/>
        <v>0</v>
      </c>
      <c r="V169" s="58">
        <f t="shared" si="41"/>
        <v>0</v>
      </c>
      <c r="W169" s="58">
        <f t="shared" si="41"/>
        <v>0</v>
      </c>
      <c r="X169" s="58">
        <f t="shared" si="41"/>
        <v>0</v>
      </c>
      <c r="Y169" s="58">
        <f t="shared" si="41"/>
        <v>0</v>
      </c>
      <c r="Z169" s="58">
        <f t="shared" si="41"/>
        <v>0</v>
      </c>
      <c r="AA169" s="58">
        <f t="shared" si="41"/>
        <v>0</v>
      </c>
      <c r="AB169" s="58">
        <f t="shared" si="41"/>
        <v>0</v>
      </c>
      <c r="AC169" s="58">
        <f t="shared" si="41"/>
        <v>0</v>
      </c>
      <c r="AD169" s="58">
        <f t="shared" si="41"/>
        <v>0</v>
      </c>
      <c r="AE169" s="58">
        <f t="shared" si="41"/>
        <v>0</v>
      </c>
      <c r="AF169" s="58">
        <f t="shared" si="41"/>
        <v>0</v>
      </c>
      <c r="AG169" s="58">
        <f t="shared" si="41"/>
        <v>0</v>
      </c>
      <c r="AH169" s="58">
        <f t="shared" si="41"/>
        <v>0</v>
      </c>
      <c r="AI169" s="58">
        <f t="shared" si="41"/>
        <v>0</v>
      </c>
      <c r="AJ169" s="58">
        <f t="shared" si="41"/>
        <v>0</v>
      </c>
    </row>
    <row r="171" spans="2:36" x14ac:dyDescent="0.2">
      <c r="B171" s="54" t="s">
        <v>224</v>
      </c>
    </row>
    <row r="172" spans="2:36" x14ac:dyDescent="0.2">
      <c r="B172" s="38" t="s">
        <v>98</v>
      </c>
      <c r="D172" s="25" t="s">
        <v>21</v>
      </c>
      <c r="F172" s="62">
        <f>'Salida de datos'!F125*'Salida de datos'!F133</f>
        <v>0</v>
      </c>
      <c r="G172" s="62">
        <f>'Salida de datos'!G125*'Salida de datos'!G133</f>
        <v>0</v>
      </c>
      <c r="H172" s="62">
        <f>'Salida de datos'!H125*'Salida de datos'!H133</f>
        <v>0</v>
      </c>
      <c r="I172" s="62">
        <f>'Salida de datos'!I125*'Salida de datos'!I133</f>
        <v>0</v>
      </c>
      <c r="J172" s="62">
        <f>'Salida de datos'!J125*'Salida de datos'!J133</f>
        <v>0</v>
      </c>
      <c r="K172" s="62">
        <f>'Salida de datos'!K125*'Salida de datos'!K133</f>
        <v>0</v>
      </c>
      <c r="L172" s="62">
        <f>'Salida de datos'!L125*'Salida de datos'!L133</f>
        <v>0</v>
      </c>
      <c r="M172" s="62">
        <f>'Salida de datos'!M125*'Salida de datos'!M133</f>
        <v>0</v>
      </c>
      <c r="N172" s="62">
        <f>'Salida de datos'!N125*'Salida de datos'!N133</f>
        <v>0</v>
      </c>
      <c r="O172" s="62">
        <f>'Salida de datos'!O125*'Salida de datos'!O133</f>
        <v>0</v>
      </c>
      <c r="P172" s="62">
        <f>'Salida de datos'!P125*'Salida de datos'!P133</f>
        <v>0</v>
      </c>
      <c r="Q172" s="62">
        <f>'Salida de datos'!Q125*'Salida de datos'!Q133</f>
        <v>0</v>
      </c>
      <c r="R172" s="62">
        <f>'Salida de datos'!R125*'Salida de datos'!R133</f>
        <v>0</v>
      </c>
      <c r="S172" s="62">
        <f>'Salida de datos'!S125*'Salida de datos'!S133</f>
        <v>0</v>
      </c>
      <c r="T172" s="62">
        <f>'Salida de datos'!T125*'Salida de datos'!T133</f>
        <v>0</v>
      </c>
      <c r="U172" s="62">
        <f>'Salida de datos'!U125*'Salida de datos'!U133</f>
        <v>0</v>
      </c>
      <c r="V172" s="62">
        <f>'Salida de datos'!V125*'Salida de datos'!V133</f>
        <v>0</v>
      </c>
      <c r="W172" s="62">
        <f>'Salida de datos'!W125*'Salida de datos'!W133</f>
        <v>0</v>
      </c>
      <c r="X172" s="62">
        <f>'Salida de datos'!X125*'Salida de datos'!X133</f>
        <v>0</v>
      </c>
      <c r="Y172" s="62">
        <f>'Salida de datos'!Y125*'Salida de datos'!Y133</f>
        <v>0</v>
      </c>
      <c r="Z172" s="62">
        <f>'Salida de datos'!Z125*'Salida de datos'!Z133</f>
        <v>0</v>
      </c>
      <c r="AA172" s="62">
        <f>'Salida de datos'!AA125*'Salida de datos'!AA133</f>
        <v>0</v>
      </c>
      <c r="AB172" s="62">
        <f>'Salida de datos'!AB125*'Salida de datos'!AB133</f>
        <v>0</v>
      </c>
      <c r="AC172" s="62">
        <f>'Salida de datos'!AC125*'Salida de datos'!AC133</f>
        <v>0</v>
      </c>
      <c r="AD172" s="62">
        <f>'Salida de datos'!AD125*'Salida de datos'!AD133</f>
        <v>0</v>
      </c>
      <c r="AE172" s="62">
        <f>'Salida de datos'!AE125*'Salida de datos'!AE133</f>
        <v>0</v>
      </c>
      <c r="AF172" s="62">
        <f>'Salida de datos'!AF125*'Salida de datos'!AF133</f>
        <v>0</v>
      </c>
      <c r="AG172" s="62">
        <f>'Salida de datos'!AG125*'Salida de datos'!AG133</f>
        <v>0</v>
      </c>
      <c r="AH172" s="62">
        <f>'Salida de datos'!AH125*'Salida de datos'!AH133</f>
        <v>0</v>
      </c>
      <c r="AI172" s="62">
        <f>'Salida de datos'!AI125*'Salida de datos'!AI133</f>
        <v>0</v>
      </c>
      <c r="AJ172" s="62">
        <f>'Salida de datos'!AJ125*'Salida de datos'!AJ133</f>
        <v>0</v>
      </c>
    </row>
    <row r="173" spans="2:36" x14ac:dyDescent="0.2">
      <c r="B173" s="38" t="s">
        <v>177</v>
      </c>
      <c r="D173" s="25" t="s">
        <v>21</v>
      </c>
      <c r="F173" s="62">
        <f>F145*$E$13</f>
        <v>0</v>
      </c>
      <c r="G173" s="62">
        <f t="shared" ref="G173:AJ173" si="42">G145*$E$13</f>
        <v>0</v>
      </c>
      <c r="H173" s="62">
        <f t="shared" si="42"/>
        <v>0</v>
      </c>
      <c r="I173" s="62">
        <f t="shared" si="42"/>
        <v>0</v>
      </c>
      <c r="J173" s="62">
        <f t="shared" si="42"/>
        <v>0</v>
      </c>
      <c r="K173" s="62">
        <f t="shared" si="42"/>
        <v>0</v>
      </c>
      <c r="L173" s="62">
        <f t="shared" si="42"/>
        <v>0</v>
      </c>
      <c r="M173" s="62">
        <f t="shared" si="42"/>
        <v>0</v>
      </c>
      <c r="N173" s="62">
        <f t="shared" si="42"/>
        <v>0</v>
      </c>
      <c r="O173" s="62">
        <f t="shared" si="42"/>
        <v>0</v>
      </c>
      <c r="P173" s="62">
        <f t="shared" si="42"/>
        <v>0</v>
      </c>
      <c r="Q173" s="62">
        <f t="shared" si="42"/>
        <v>0</v>
      </c>
      <c r="R173" s="62">
        <f t="shared" si="42"/>
        <v>0</v>
      </c>
      <c r="S173" s="62">
        <f t="shared" si="42"/>
        <v>0</v>
      </c>
      <c r="T173" s="62">
        <f t="shared" si="42"/>
        <v>0</v>
      </c>
      <c r="U173" s="62">
        <f t="shared" si="42"/>
        <v>0</v>
      </c>
      <c r="V173" s="62">
        <f t="shared" si="42"/>
        <v>0</v>
      </c>
      <c r="W173" s="62">
        <f t="shared" si="42"/>
        <v>0</v>
      </c>
      <c r="X173" s="62">
        <f t="shared" si="42"/>
        <v>0</v>
      </c>
      <c r="Y173" s="62">
        <f t="shared" si="42"/>
        <v>0</v>
      </c>
      <c r="Z173" s="62">
        <f t="shared" si="42"/>
        <v>0</v>
      </c>
      <c r="AA173" s="62">
        <f t="shared" si="42"/>
        <v>0</v>
      </c>
      <c r="AB173" s="62">
        <f t="shared" si="42"/>
        <v>0</v>
      </c>
      <c r="AC173" s="62">
        <f t="shared" si="42"/>
        <v>0</v>
      </c>
      <c r="AD173" s="62">
        <f t="shared" si="42"/>
        <v>0</v>
      </c>
      <c r="AE173" s="62">
        <f t="shared" si="42"/>
        <v>0</v>
      </c>
      <c r="AF173" s="62">
        <f t="shared" si="42"/>
        <v>0</v>
      </c>
      <c r="AG173" s="62">
        <f t="shared" si="42"/>
        <v>0</v>
      </c>
      <c r="AH173" s="62">
        <f t="shared" si="42"/>
        <v>0</v>
      </c>
      <c r="AI173" s="62">
        <f t="shared" si="42"/>
        <v>0</v>
      </c>
      <c r="AJ173" s="62">
        <f t="shared" si="42"/>
        <v>0</v>
      </c>
    </row>
    <row r="174" spans="2:36" x14ac:dyDescent="0.2">
      <c r="B174" s="38" t="s">
        <v>176</v>
      </c>
      <c r="D174" s="25" t="s">
        <v>21</v>
      </c>
      <c r="F174" s="62">
        <f>IF(F4&gt;=$E$12,SUM('Aporte de datos'!$E$312:$E$324),0)</f>
        <v>0</v>
      </c>
      <c r="G174" s="62">
        <f>IF(G4&gt;=$E$12,SUM('Aporte de datos'!$E$312:$E$324),0)</f>
        <v>0</v>
      </c>
      <c r="H174" s="62">
        <f>IF(H4&gt;=$E$12,SUM('Aporte de datos'!$E$312:$E$324),0)</f>
        <v>0</v>
      </c>
      <c r="I174" s="62">
        <f>IF(I4&gt;=$E$12,SUM('Aporte de datos'!$E$312:$E$324),0)</f>
        <v>0</v>
      </c>
      <c r="J174" s="62">
        <f>IF(J4&gt;=$E$12,SUM('Aporte de datos'!$E$312:$E$324),0)</f>
        <v>0</v>
      </c>
      <c r="K174" s="62">
        <f>IF(K4&gt;=$E$12,SUM('Aporte de datos'!$E$312:$E$324),0)</f>
        <v>0</v>
      </c>
      <c r="L174" s="62">
        <f>IF(L4&gt;=$E$12,SUM('Aporte de datos'!$E$312:$E$324),0)</f>
        <v>0</v>
      </c>
      <c r="M174" s="62">
        <f>IF(M4&gt;=$E$12,SUM('Aporte de datos'!$E$312:$E$324),0)</f>
        <v>0</v>
      </c>
      <c r="N174" s="62">
        <f>IF(N4&gt;=$E$12,SUM('Aporte de datos'!$E$312:$E$324),0)</f>
        <v>0</v>
      </c>
      <c r="O174" s="62">
        <f>IF(O4&gt;=$E$12,SUM('Aporte de datos'!$E$312:$E$324),0)</f>
        <v>0</v>
      </c>
      <c r="P174" s="62">
        <f>IF(P4&gt;=$E$12,SUM('Aporte de datos'!$E$312:$E$324),0)</f>
        <v>0</v>
      </c>
      <c r="Q174" s="62">
        <f>IF(Q4&gt;=$E$12,SUM('Aporte de datos'!$E$312:$E$324),0)</f>
        <v>0</v>
      </c>
      <c r="R174" s="62">
        <f>IF(R4&gt;=$E$12,SUM('Aporte de datos'!$E$312:$E$324),0)</f>
        <v>0</v>
      </c>
      <c r="S174" s="62">
        <f>IF(S4&gt;=$E$12,SUM('Aporte de datos'!$E$312:$E$324),0)</f>
        <v>0</v>
      </c>
      <c r="T174" s="62">
        <f>IF(T4&gt;=$E$12,SUM('Aporte de datos'!$E$312:$E$324),0)</f>
        <v>0</v>
      </c>
      <c r="U174" s="62">
        <f>IF(U4&gt;=$E$12,SUM('Aporte de datos'!$E$312:$E$324),0)</f>
        <v>0</v>
      </c>
      <c r="V174" s="62">
        <f>IF(V4&gt;=$E$12,SUM('Aporte de datos'!$E$312:$E$324),0)</f>
        <v>0</v>
      </c>
      <c r="W174" s="62">
        <f>IF(W4&gt;=$E$12,SUM('Aporte de datos'!$E$312:$E$324),0)</f>
        <v>0</v>
      </c>
      <c r="X174" s="62">
        <f>IF(X4&gt;=$E$12,SUM('Aporte de datos'!$E$312:$E$324),0)</f>
        <v>0</v>
      </c>
      <c r="Y174" s="62">
        <f>IF(Y4&gt;=$E$12,SUM('Aporte de datos'!$E$312:$E$324),0)</f>
        <v>0</v>
      </c>
      <c r="Z174" s="62">
        <f>IF(Z4&gt;=$E$12,SUM('Aporte de datos'!$E$312:$E$324),0)</f>
        <v>0</v>
      </c>
      <c r="AA174" s="62">
        <f>IF(AA4&gt;=$E$12,SUM('Aporte de datos'!$E$312:$E$324),0)</f>
        <v>0</v>
      </c>
      <c r="AB174" s="62">
        <f>IF(AB4&gt;=$E$12,SUM('Aporte de datos'!$E$312:$E$324),0)</f>
        <v>0</v>
      </c>
      <c r="AC174" s="62">
        <f>IF(AC4&gt;=$E$12,SUM('Aporte de datos'!$E$312:$E$324),0)</f>
        <v>0</v>
      </c>
      <c r="AD174" s="62">
        <f>IF(AD4&gt;=$E$12,SUM('Aporte de datos'!$E$312:$E$324),0)</f>
        <v>0</v>
      </c>
      <c r="AE174" s="62">
        <f>IF(AE4&gt;=$E$12,SUM('Aporte de datos'!$E$312:$E$324),0)</f>
        <v>0</v>
      </c>
      <c r="AF174" s="62">
        <f>IF(AF4&gt;=$E$12,SUM('Aporte de datos'!$E$312:$E$324),0)</f>
        <v>0</v>
      </c>
      <c r="AG174" s="62">
        <f>IF(AG4&gt;=$E$12,SUM('Aporte de datos'!$E$312:$E$324),0)</f>
        <v>0</v>
      </c>
      <c r="AH174" s="62">
        <f>IF(AH4&gt;=$E$12,SUM('Aporte de datos'!$E$312:$E$324),0)</f>
        <v>0</v>
      </c>
      <c r="AI174" s="62">
        <f>IF(AI4&gt;=$E$12,SUM('Aporte de datos'!$E$312:$E$324),0)</f>
        <v>0</v>
      </c>
      <c r="AJ174" s="62">
        <f>IF(AJ4&gt;=$E$12,SUM('Aporte de datos'!$E$312:$E$324),0)</f>
        <v>0</v>
      </c>
    </row>
    <row r="175" spans="2:36" s="26" customFormat="1" x14ac:dyDescent="0.2">
      <c r="B175" s="26" t="s">
        <v>223</v>
      </c>
      <c r="D175" s="26" t="s">
        <v>220</v>
      </c>
      <c r="E175" s="57"/>
      <c r="F175" s="68">
        <f t="shared" ref="F175:AJ175" si="43">SUM(F172:F174)</f>
        <v>0</v>
      </c>
      <c r="G175" s="68">
        <f t="shared" si="43"/>
        <v>0</v>
      </c>
      <c r="H175" s="68">
        <f t="shared" si="43"/>
        <v>0</v>
      </c>
      <c r="I175" s="68">
        <f t="shared" si="43"/>
        <v>0</v>
      </c>
      <c r="J175" s="68">
        <f t="shared" si="43"/>
        <v>0</v>
      </c>
      <c r="K175" s="68">
        <f t="shared" si="43"/>
        <v>0</v>
      </c>
      <c r="L175" s="68">
        <f t="shared" si="43"/>
        <v>0</v>
      </c>
      <c r="M175" s="68">
        <f t="shared" si="43"/>
        <v>0</v>
      </c>
      <c r="N175" s="68">
        <f t="shared" si="43"/>
        <v>0</v>
      </c>
      <c r="O175" s="68">
        <f t="shared" si="43"/>
        <v>0</v>
      </c>
      <c r="P175" s="68">
        <f t="shared" si="43"/>
        <v>0</v>
      </c>
      <c r="Q175" s="68">
        <f t="shared" si="43"/>
        <v>0</v>
      </c>
      <c r="R175" s="68">
        <f t="shared" si="43"/>
        <v>0</v>
      </c>
      <c r="S175" s="68">
        <f t="shared" si="43"/>
        <v>0</v>
      </c>
      <c r="T175" s="68">
        <f t="shared" si="43"/>
        <v>0</v>
      </c>
      <c r="U175" s="68">
        <f t="shared" si="43"/>
        <v>0</v>
      </c>
      <c r="V175" s="68">
        <f t="shared" si="43"/>
        <v>0</v>
      </c>
      <c r="W175" s="68">
        <f t="shared" si="43"/>
        <v>0</v>
      </c>
      <c r="X175" s="68">
        <f t="shared" si="43"/>
        <v>0</v>
      </c>
      <c r="Y175" s="68">
        <f t="shared" si="43"/>
        <v>0</v>
      </c>
      <c r="Z175" s="68">
        <f t="shared" si="43"/>
        <v>0</v>
      </c>
      <c r="AA175" s="68">
        <f t="shared" si="43"/>
        <v>0</v>
      </c>
      <c r="AB175" s="68">
        <f t="shared" si="43"/>
        <v>0</v>
      </c>
      <c r="AC175" s="68">
        <f t="shared" si="43"/>
        <v>0</v>
      </c>
      <c r="AD175" s="68">
        <f t="shared" si="43"/>
        <v>0</v>
      </c>
      <c r="AE175" s="68">
        <f t="shared" si="43"/>
        <v>0</v>
      </c>
      <c r="AF175" s="68">
        <f t="shared" si="43"/>
        <v>0</v>
      </c>
      <c r="AG175" s="68">
        <f t="shared" si="43"/>
        <v>0</v>
      </c>
      <c r="AH175" s="68">
        <f t="shared" si="43"/>
        <v>0</v>
      </c>
      <c r="AI175" s="68">
        <f t="shared" si="43"/>
        <v>0</v>
      </c>
      <c r="AJ175" s="68">
        <f t="shared" si="43"/>
        <v>0</v>
      </c>
    </row>
    <row r="177" spans="7:7" x14ac:dyDescent="0.2">
      <c r="G177" s="63"/>
    </row>
  </sheetData>
  <sheetProtection sheet="1" objects="1" scenarios="1"/>
  <conditionalFormatting sqref="A8:XFD8">
    <cfRule type="expression" dxfId="14" priority="7">
      <formula>IF($E$6=FALSE,TRUE,FALSE)</formula>
    </cfRule>
  </conditionalFormatting>
  <conditionalFormatting sqref="A70:XFD70">
    <cfRule type="expression" dxfId="13" priority="2">
      <formula>IF($E$6=FALSE,TRUE,FALSE)</formula>
    </cfRule>
  </conditionalFormatting>
  <conditionalFormatting sqref="A148:XFD148">
    <cfRule type="expression" dxfId="12" priority="1">
      <formula>IF($E$6=FALSE,TRUE,FALSE)</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59"/>
  <sheetViews>
    <sheetView zoomScale="85" zoomScaleNormal="85" workbookViewId="0"/>
  </sheetViews>
  <sheetFormatPr defaultRowHeight="11.25" x14ac:dyDescent="0.2"/>
  <cols>
    <col min="1" max="1" width="11.42578125" style="25" customWidth="1"/>
    <col min="2" max="2" width="18.28515625" style="25" customWidth="1"/>
    <col min="3" max="4" width="16" style="25" customWidth="1"/>
    <col min="5" max="5" width="17" style="36" bestFit="1" customWidth="1"/>
    <col min="6" max="36" width="13.85546875" style="25" customWidth="1"/>
    <col min="37" max="16384" width="9.140625" style="25"/>
  </cols>
  <sheetData>
    <row r="2" spans="1:36" s="20" customFormat="1" x14ac:dyDescent="0.2">
      <c r="A2" s="18"/>
      <c r="B2" s="18"/>
      <c r="C2" s="18"/>
      <c r="D2" s="18"/>
      <c r="E2" s="137" t="str">
        <f>'Aporte de datos'!E2</f>
        <v>Unidad de periodo</v>
      </c>
      <c r="F2" s="21" t="str">
        <f>'Aporte de datos'!F2</f>
        <v>Año</v>
      </c>
    </row>
    <row r="3" spans="1:36" s="20" customFormat="1" x14ac:dyDescent="0.2">
      <c r="A3" s="18"/>
      <c r="B3" s="18"/>
      <c r="C3" s="18"/>
      <c r="D3" s="18"/>
      <c r="E3" s="137" t="str">
        <f>'Aporte de datos'!E3</f>
        <v>Periodo</v>
      </c>
      <c r="F3" s="21">
        <f>'Aporte de datos'!F3</f>
        <v>2017</v>
      </c>
      <c r="G3" s="21">
        <f>'Aporte de datos'!G3</f>
        <v>2018</v>
      </c>
      <c r="H3" s="21">
        <f>'Aporte de datos'!H3</f>
        <v>2019</v>
      </c>
      <c r="I3" s="21">
        <f>'Aporte de datos'!I3</f>
        <v>2020</v>
      </c>
      <c r="J3" s="21">
        <f>'Aporte de datos'!J3</f>
        <v>2021</v>
      </c>
      <c r="K3" s="21">
        <f>'Aporte de datos'!K3</f>
        <v>2022</v>
      </c>
      <c r="L3" s="21">
        <f>'Aporte de datos'!L3</f>
        <v>2023</v>
      </c>
      <c r="M3" s="21">
        <f>'Aporte de datos'!M3</f>
        <v>2024</v>
      </c>
      <c r="N3" s="21">
        <f>'Aporte de datos'!N3</f>
        <v>2025</v>
      </c>
      <c r="O3" s="21">
        <f>'Aporte de datos'!O3</f>
        <v>2026</v>
      </c>
      <c r="P3" s="21">
        <f>'Aporte de datos'!P3</f>
        <v>2027</v>
      </c>
      <c r="Q3" s="21">
        <f>'Aporte de datos'!Q3</f>
        <v>2028</v>
      </c>
      <c r="R3" s="21">
        <f>'Aporte de datos'!R3</f>
        <v>2029</v>
      </c>
      <c r="S3" s="21">
        <f>'Aporte de datos'!S3</f>
        <v>2030</v>
      </c>
      <c r="T3" s="21">
        <f>'Aporte de datos'!T3</f>
        <v>2031</v>
      </c>
      <c r="U3" s="21">
        <f>'Aporte de datos'!U3</f>
        <v>2032</v>
      </c>
      <c r="V3" s="21">
        <f>'Aporte de datos'!V3</f>
        <v>2033</v>
      </c>
      <c r="W3" s="21">
        <f>'Aporte de datos'!W3</f>
        <v>2034</v>
      </c>
      <c r="X3" s="21">
        <f>'Aporte de datos'!X3</f>
        <v>2035</v>
      </c>
      <c r="Y3" s="21">
        <f>'Aporte de datos'!Y3</f>
        <v>2036</v>
      </c>
      <c r="Z3" s="21">
        <f>'Aporte de datos'!Z3</f>
        <v>2037</v>
      </c>
      <c r="AA3" s="21">
        <f>'Aporte de datos'!AA3</f>
        <v>2038</v>
      </c>
      <c r="AB3" s="21">
        <f>'Aporte de datos'!AB3</f>
        <v>2039</v>
      </c>
      <c r="AC3" s="21">
        <f>'Aporte de datos'!AC3</f>
        <v>2040</v>
      </c>
      <c r="AD3" s="21">
        <f>'Aporte de datos'!AD3</f>
        <v>2041</v>
      </c>
      <c r="AE3" s="21">
        <f>'Aporte de datos'!AE3</f>
        <v>2042</v>
      </c>
      <c r="AF3" s="21">
        <f>'Aporte de datos'!AF3</f>
        <v>2043</v>
      </c>
      <c r="AG3" s="21">
        <f>'Aporte de datos'!AG3</f>
        <v>2044</v>
      </c>
      <c r="AH3" s="21">
        <f>'Aporte de datos'!AH3</f>
        <v>2045</v>
      </c>
      <c r="AI3" s="21">
        <f>'Aporte de datos'!AI3</f>
        <v>2046</v>
      </c>
      <c r="AJ3" s="21">
        <f>'Aporte de datos'!AJ3</f>
        <v>2047</v>
      </c>
    </row>
    <row r="4" spans="1:36" s="22" customFormat="1" x14ac:dyDescent="0.2">
      <c r="A4" s="19"/>
      <c r="B4" s="19"/>
      <c r="C4" s="19"/>
      <c r="D4" s="19"/>
      <c r="E4" s="19" t="str">
        <f>'Aporte de datos'!E4</f>
        <v>Número del periodo</v>
      </c>
      <c r="F4" s="22">
        <v>1</v>
      </c>
      <c r="G4" s="22">
        <v>2</v>
      </c>
      <c r="H4" s="22">
        <v>3</v>
      </c>
      <c r="I4" s="22">
        <v>4</v>
      </c>
      <c r="J4" s="22">
        <v>5</v>
      </c>
      <c r="K4" s="22">
        <v>6</v>
      </c>
      <c r="L4" s="22">
        <v>7</v>
      </c>
      <c r="M4" s="22">
        <v>8</v>
      </c>
      <c r="N4" s="22">
        <v>9</v>
      </c>
      <c r="O4" s="22">
        <v>10</v>
      </c>
      <c r="P4" s="22">
        <v>11</v>
      </c>
      <c r="Q4" s="22">
        <v>12</v>
      </c>
      <c r="R4" s="22">
        <v>13</v>
      </c>
      <c r="S4" s="22">
        <v>14</v>
      </c>
      <c r="T4" s="22">
        <v>15</v>
      </c>
      <c r="U4" s="22">
        <v>16</v>
      </c>
      <c r="V4" s="22">
        <v>17</v>
      </c>
      <c r="W4" s="22">
        <v>18</v>
      </c>
      <c r="X4" s="22">
        <v>19</v>
      </c>
      <c r="Y4" s="22">
        <v>20</v>
      </c>
      <c r="Z4" s="22">
        <v>21</v>
      </c>
      <c r="AA4" s="22">
        <v>22</v>
      </c>
      <c r="AB4" s="22">
        <v>23</v>
      </c>
      <c r="AC4" s="22">
        <v>24</v>
      </c>
      <c r="AD4" s="22">
        <v>25</v>
      </c>
      <c r="AE4" s="44">
        <v>26</v>
      </c>
      <c r="AF4" s="44">
        <v>27</v>
      </c>
      <c r="AG4" s="44">
        <v>28</v>
      </c>
      <c r="AH4" s="44">
        <v>29</v>
      </c>
      <c r="AI4" s="44">
        <v>30</v>
      </c>
      <c r="AJ4" s="22">
        <v>31</v>
      </c>
    </row>
    <row r="6" spans="1:36" x14ac:dyDescent="0.2">
      <c r="D6" s="25" t="s">
        <v>211</v>
      </c>
      <c r="E6" s="36" t="b">
        <f>IF('El sistema'!E31="ACTIVO", TRUE,FALSE)</f>
        <v>1</v>
      </c>
    </row>
    <row r="8" spans="1:36" s="23" customFormat="1" x14ac:dyDescent="0.2">
      <c r="B8" s="24" t="s">
        <v>212</v>
      </c>
      <c r="D8" s="37"/>
      <c r="E8" s="37"/>
      <c r="F8" s="37"/>
    </row>
    <row r="10" spans="1:36" x14ac:dyDescent="0.2">
      <c r="B10" s="26" t="s">
        <v>78</v>
      </c>
    </row>
    <row r="11" spans="1:36" x14ac:dyDescent="0.2">
      <c r="B11" s="27" t="s">
        <v>456</v>
      </c>
      <c r="E11" s="46">
        <f>'Aporte de datos'!E330</f>
        <v>0</v>
      </c>
    </row>
    <row r="12" spans="1:36" x14ac:dyDescent="0.2">
      <c r="B12" s="27" t="s">
        <v>457</v>
      </c>
      <c r="E12" s="46">
        <f>'Aporte de datos'!E331</f>
        <v>0</v>
      </c>
    </row>
    <row r="13" spans="1:36" x14ac:dyDescent="0.2">
      <c r="B13" s="27" t="s">
        <v>36</v>
      </c>
      <c r="D13" s="25" t="s">
        <v>71</v>
      </c>
      <c r="E13" s="46">
        <f>'Aporte de datos'!E332</f>
        <v>0</v>
      </c>
    </row>
    <row r="14" spans="1:36" x14ac:dyDescent="0.2">
      <c r="E14" s="46"/>
    </row>
    <row r="15" spans="1:36" x14ac:dyDescent="0.2">
      <c r="B15" s="26" t="s">
        <v>72</v>
      </c>
      <c r="E15" s="46"/>
    </row>
    <row r="16" spans="1:36" x14ac:dyDescent="0.2">
      <c r="B16" s="27" t="str">
        <f>'Aporte de datos'!$B$46</f>
        <v>Flujo 1</v>
      </c>
      <c r="E16" s="46">
        <f>'Aporte de datos'!E335</f>
        <v>0</v>
      </c>
    </row>
    <row r="17" spans="2:5" x14ac:dyDescent="0.2">
      <c r="B17" s="27" t="str">
        <f>'Aporte de datos'!$B$58</f>
        <v>Flujo 2</v>
      </c>
      <c r="E17" s="46">
        <f>'Aporte de datos'!E336</f>
        <v>0</v>
      </c>
    </row>
    <row r="18" spans="2:5" x14ac:dyDescent="0.2">
      <c r="B18" s="27" t="str">
        <f>'Aporte de datos'!$B$70</f>
        <v>Flujo 3</v>
      </c>
      <c r="E18" s="46">
        <f>'Aporte de datos'!E337</f>
        <v>0</v>
      </c>
    </row>
    <row r="19" spans="2:5" x14ac:dyDescent="0.2">
      <c r="B19" s="27" t="str">
        <f>'Aporte de datos'!$B$82</f>
        <v>Flujo 4</v>
      </c>
      <c r="E19" s="46">
        <f>'Aporte de datos'!E338</f>
        <v>0</v>
      </c>
    </row>
    <row r="20" spans="2:5" x14ac:dyDescent="0.2">
      <c r="B20" s="27"/>
      <c r="E20" s="95"/>
    </row>
    <row r="21" spans="2:5" x14ac:dyDescent="0.2">
      <c r="B21" s="26" t="s">
        <v>40</v>
      </c>
      <c r="E21" s="95"/>
    </row>
    <row r="22" spans="2:5" x14ac:dyDescent="0.2">
      <c r="B22" s="27" t="str">
        <f>'Aporte de datos'!$B$46</f>
        <v>Flujo 1</v>
      </c>
      <c r="E22" s="66">
        <f>'Aporte de datos'!E341</f>
        <v>0</v>
      </c>
    </row>
    <row r="23" spans="2:5" x14ac:dyDescent="0.2">
      <c r="B23" s="27" t="str">
        <f>'Aporte de datos'!$B$58</f>
        <v>Flujo 2</v>
      </c>
      <c r="E23" s="66">
        <f>'Aporte de datos'!E342</f>
        <v>0</v>
      </c>
    </row>
    <row r="24" spans="2:5" x14ac:dyDescent="0.2">
      <c r="B24" s="27" t="str">
        <f>'Aporte de datos'!$B$70</f>
        <v>Flujo 3</v>
      </c>
      <c r="E24" s="66">
        <f>'Aporte de datos'!E343</f>
        <v>0</v>
      </c>
    </row>
    <row r="25" spans="2:5" x14ac:dyDescent="0.2">
      <c r="B25" s="27" t="str">
        <f>'Aporte de datos'!$B$82</f>
        <v>Flujo 4</v>
      </c>
      <c r="E25" s="66">
        <f>'Aporte de datos'!E344</f>
        <v>0</v>
      </c>
    </row>
    <row r="27" spans="2:5" x14ac:dyDescent="0.2">
      <c r="B27" s="26" t="s">
        <v>458</v>
      </c>
    </row>
    <row r="28" spans="2:5" x14ac:dyDescent="0.2">
      <c r="B28" s="27" t="s">
        <v>74</v>
      </c>
      <c r="E28" s="41">
        <f>'Aporte de datos'!E347</f>
        <v>0</v>
      </c>
    </row>
    <row r="29" spans="2:5" x14ac:dyDescent="0.2">
      <c r="B29" s="27" t="s">
        <v>75</v>
      </c>
      <c r="D29" s="25" t="s">
        <v>77</v>
      </c>
      <c r="E29" s="46">
        <f>'Aporte de datos'!E348</f>
        <v>0</v>
      </c>
    </row>
    <row r="30" spans="2:5" x14ac:dyDescent="0.2">
      <c r="B30" s="27" t="s">
        <v>42</v>
      </c>
      <c r="E30" s="46">
        <f>'Aporte de datos'!E349</f>
        <v>0</v>
      </c>
    </row>
    <row r="31" spans="2:5" x14ac:dyDescent="0.2">
      <c r="B31" s="27" t="s">
        <v>44</v>
      </c>
      <c r="D31" s="25" t="s">
        <v>46</v>
      </c>
      <c r="E31" s="46">
        <f>'Aporte de datos'!E350</f>
        <v>0</v>
      </c>
    </row>
    <row r="32" spans="2:5" x14ac:dyDescent="0.2">
      <c r="B32" s="27" t="s">
        <v>45</v>
      </c>
      <c r="D32" s="25" t="s">
        <v>47</v>
      </c>
      <c r="E32" s="46">
        <f>'Aporte de datos'!E351</f>
        <v>0</v>
      </c>
    </row>
    <row r="33" spans="2:36" x14ac:dyDescent="0.2">
      <c r="E33" s="46"/>
    </row>
    <row r="35" spans="2:36" s="23" customFormat="1" x14ac:dyDescent="0.2">
      <c r="B35" s="24" t="s">
        <v>226</v>
      </c>
      <c r="D35" s="37"/>
      <c r="E35" s="37"/>
      <c r="F35" s="37"/>
    </row>
    <row r="37" spans="2:36" x14ac:dyDescent="0.2">
      <c r="B37" s="26" t="s">
        <v>489</v>
      </c>
    </row>
    <row r="38" spans="2:36" x14ac:dyDescent="0.2">
      <c r="B38" s="27" t="str">
        <f>'Aporte de datos'!$B$46</f>
        <v>Flujo 1</v>
      </c>
      <c r="D38" s="25" t="s">
        <v>24</v>
      </c>
      <c r="F38" s="62">
        <f>$E$6*$E16*$E22*'Flujo de residuos'!F9</f>
        <v>0</v>
      </c>
      <c r="G38" s="62">
        <f>$E$6*$E16*$E22*'Flujo de residuos'!G9</f>
        <v>0</v>
      </c>
      <c r="H38" s="62">
        <f>$E$6*$E16*$E22*'Flujo de residuos'!H9</f>
        <v>0</v>
      </c>
      <c r="I38" s="62">
        <f>$E$6*$E16*$E22*'Flujo de residuos'!I9</f>
        <v>0</v>
      </c>
      <c r="J38" s="62">
        <f>$E$6*$E16*$E22*'Flujo de residuos'!J9</f>
        <v>0</v>
      </c>
      <c r="K38" s="62">
        <f>$E$6*$E16*$E22*'Flujo de residuos'!K9</f>
        <v>0</v>
      </c>
      <c r="L38" s="62">
        <f>$E$6*$E16*$E22*'Flujo de residuos'!L9</f>
        <v>0</v>
      </c>
      <c r="M38" s="62">
        <f>$E$6*$E16*$E22*'Flujo de residuos'!M9</f>
        <v>0</v>
      </c>
      <c r="N38" s="62">
        <f>$E$6*$E16*$E22*'Flujo de residuos'!N9</f>
        <v>0</v>
      </c>
      <c r="O38" s="62">
        <f>$E$6*$E16*$E22*'Flujo de residuos'!O9</f>
        <v>0</v>
      </c>
      <c r="P38" s="62">
        <f>$E$6*$E16*$E22*'Flujo de residuos'!P9</f>
        <v>0</v>
      </c>
      <c r="Q38" s="62">
        <f>$E$6*$E16*$E22*'Flujo de residuos'!Q9</f>
        <v>0</v>
      </c>
      <c r="R38" s="62">
        <f>$E$6*$E16*$E22*'Flujo de residuos'!R9</f>
        <v>0</v>
      </c>
      <c r="S38" s="62">
        <f>$E$6*$E16*$E22*'Flujo de residuos'!S9</f>
        <v>0</v>
      </c>
      <c r="T38" s="62">
        <f>$E$6*$E16*$E22*'Flujo de residuos'!T9</f>
        <v>0</v>
      </c>
      <c r="U38" s="62">
        <f>$E$6*$E16*$E22*'Flujo de residuos'!U9</f>
        <v>0</v>
      </c>
      <c r="V38" s="62">
        <f>$E$6*$E16*$E22*'Flujo de residuos'!V9</f>
        <v>0</v>
      </c>
      <c r="W38" s="62">
        <f>$E$6*$E16*$E22*'Flujo de residuos'!W9</f>
        <v>0</v>
      </c>
      <c r="X38" s="62">
        <f>$E$6*$E16*$E22*'Flujo de residuos'!X9</f>
        <v>0</v>
      </c>
      <c r="Y38" s="62">
        <f>$E$6*$E16*$E22*'Flujo de residuos'!Y9</f>
        <v>0</v>
      </c>
      <c r="Z38" s="62">
        <f>$E$6*$E16*$E22*'Flujo de residuos'!Z9</f>
        <v>0</v>
      </c>
      <c r="AA38" s="62">
        <f>$E$6*$E16*$E22*'Flujo de residuos'!AA9</f>
        <v>0</v>
      </c>
      <c r="AB38" s="62">
        <f>$E$6*$E16*$E22*'Flujo de residuos'!AB9</f>
        <v>0</v>
      </c>
      <c r="AC38" s="62">
        <f>$E$6*$E16*$E22*'Flujo de residuos'!AC9</f>
        <v>0</v>
      </c>
      <c r="AD38" s="62">
        <f>$E$6*$E16*$E22*'Flujo de residuos'!AD9</f>
        <v>0</v>
      </c>
      <c r="AE38" s="62">
        <f>$E$6*$E16*$E22*'Flujo de residuos'!AE9</f>
        <v>0</v>
      </c>
      <c r="AF38" s="62">
        <f>$E$6*$E16*$E22*'Flujo de residuos'!AF9</f>
        <v>0</v>
      </c>
      <c r="AG38" s="62">
        <f>$E$6*$E16*$E22*'Flujo de residuos'!AG9</f>
        <v>0</v>
      </c>
      <c r="AH38" s="62">
        <f>$E$6*$E16*$E22*'Flujo de residuos'!AH9</f>
        <v>0</v>
      </c>
      <c r="AI38" s="62">
        <f>$E$6*$E16*$E22*'Flujo de residuos'!AI9</f>
        <v>0</v>
      </c>
      <c r="AJ38" s="62">
        <f>$E$6*$E16*$E22*'Flujo de residuos'!AJ9</f>
        <v>0</v>
      </c>
    </row>
    <row r="39" spans="2:36" x14ac:dyDescent="0.2">
      <c r="B39" s="27" t="str">
        <f>'Aporte de datos'!$B$58</f>
        <v>Flujo 2</v>
      </c>
      <c r="D39" s="25" t="s">
        <v>24</v>
      </c>
      <c r="F39" s="62">
        <f>$E$6*$E17*$E23*'Flujo de residuos'!F19</f>
        <v>0</v>
      </c>
      <c r="G39" s="62">
        <f>$E$6*$E17*$E23*'Flujo de residuos'!G19</f>
        <v>0</v>
      </c>
      <c r="H39" s="62">
        <f>$E$6*$E17*$E23*'Flujo de residuos'!H19</f>
        <v>0</v>
      </c>
      <c r="I39" s="62">
        <f>$E$6*$E17*$E23*'Flujo de residuos'!I19</f>
        <v>0</v>
      </c>
      <c r="J39" s="62">
        <f>$E$6*$E17*$E23*'Flujo de residuos'!J19</f>
        <v>0</v>
      </c>
      <c r="K39" s="62">
        <f>$E$6*$E17*$E23*'Flujo de residuos'!K19</f>
        <v>0</v>
      </c>
      <c r="L39" s="62">
        <f>$E$6*$E17*$E23*'Flujo de residuos'!L19</f>
        <v>0</v>
      </c>
      <c r="M39" s="62">
        <f>$E$6*$E17*$E23*'Flujo de residuos'!M19</f>
        <v>0</v>
      </c>
      <c r="N39" s="62">
        <f>$E$6*$E17*$E23*'Flujo de residuos'!N19</f>
        <v>0</v>
      </c>
      <c r="O39" s="62">
        <f>$E$6*$E17*$E23*'Flujo de residuos'!O19</f>
        <v>0</v>
      </c>
      <c r="P39" s="62">
        <f>$E$6*$E17*$E23*'Flujo de residuos'!P19</f>
        <v>0</v>
      </c>
      <c r="Q39" s="62">
        <f>$E$6*$E17*$E23*'Flujo de residuos'!Q19</f>
        <v>0</v>
      </c>
      <c r="R39" s="62">
        <f>$E$6*$E17*$E23*'Flujo de residuos'!R19</f>
        <v>0</v>
      </c>
      <c r="S39" s="62">
        <f>$E$6*$E17*$E23*'Flujo de residuos'!S19</f>
        <v>0</v>
      </c>
      <c r="T39" s="62">
        <f>$E$6*$E17*$E23*'Flujo de residuos'!T19</f>
        <v>0</v>
      </c>
      <c r="U39" s="62">
        <f>$E$6*$E17*$E23*'Flujo de residuos'!U19</f>
        <v>0</v>
      </c>
      <c r="V39" s="62">
        <f>$E$6*$E17*$E23*'Flujo de residuos'!V19</f>
        <v>0</v>
      </c>
      <c r="W39" s="62">
        <f>$E$6*$E17*$E23*'Flujo de residuos'!W19</f>
        <v>0</v>
      </c>
      <c r="X39" s="62">
        <f>$E$6*$E17*$E23*'Flujo de residuos'!X19</f>
        <v>0</v>
      </c>
      <c r="Y39" s="62">
        <f>$E$6*$E17*$E23*'Flujo de residuos'!Y19</f>
        <v>0</v>
      </c>
      <c r="Z39" s="62">
        <f>$E$6*$E17*$E23*'Flujo de residuos'!Z19</f>
        <v>0</v>
      </c>
      <c r="AA39" s="62">
        <f>$E$6*$E17*$E23*'Flujo de residuos'!AA19</f>
        <v>0</v>
      </c>
      <c r="AB39" s="62">
        <f>$E$6*$E17*$E23*'Flujo de residuos'!AB19</f>
        <v>0</v>
      </c>
      <c r="AC39" s="62">
        <f>$E$6*$E17*$E23*'Flujo de residuos'!AC19</f>
        <v>0</v>
      </c>
      <c r="AD39" s="62">
        <f>$E$6*$E17*$E23*'Flujo de residuos'!AD19</f>
        <v>0</v>
      </c>
      <c r="AE39" s="62">
        <f>$E$6*$E17*$E23*'Flujo de residuos'!AE19</f>
        <v>0</v>
      </c>
      <c r="AF39" s="62">
        <f>$E$6*$E17*$E23*'Flujo de residuos'!AF19</f>
        <v>0</v>
      </c>
      <c r="AG39" s="62">
        <f>$E$6*$E17*$E23*'Flujo de residuos'!AG19</f>
        <v>0</v>
      </c>
      <c r="AH39" s="62">
        <f>$E$6*$E17*$E23*'Flujo de residuos'!AH19</f>
        <v>0</v>
      </c>
      <c r="AI39" s="62">
        <f>$E$6*$E17*$E23*'Flujo de residuos'!AI19</f>
        <v>0</v>
      </c>
      <c r="AJ39" s="62">
        <f>$E$6*$E17*$E23*'Flujo de residuos'!AJ19</f>
        <v>0</v>
      </c>
    </row>
    <row r="40" spans="2:36" x14ac:dyDescent="0.2">
      <c r="B40" s="27" t="str">
        <f>'Aporte de datos'!$B$70</f>
        <v>Flujo 3</v>
      </c>
      <c r="D40" s="25" t="s">
        <v>24</v>
      </c>
      <c r="F40" s="62">
        <f>$E$6*$E18*$E24*'Flujo de residuos'!F29</f>
        <v>0</v>
      </c>
      <c r="G40" s="62">
        <f>$E$6*$E18*$E24*'Flujo de residuos'!G29</f>
        <v>0</v>
      </c>
      <c r="H40" s="62">
        <f>$E$6*$E18*$E24*'Flujo de residuos'!H29</f>
        <v>0</v>
      </c>
      <c r="I40" s="62">
        <f>$E$6*$E18*$E24*'Flujo de residuos'!I29</f>
        <v>0</v>
      </c>
      <c r="J40" s="62">
        <f>$E$6*$E18*$E24*'Flujo de residuos'!J29</f>
        <v>0</v>
      </c>
      <c r="K40" s="62">
        <f>$E$6*$E18*$E24*'Flujo de residuos'!K29</f>
        <v>0</v>
      </c>
      <c r="L40" s="62">
        <f>$E$6*$E18*$E24*'Flujo de residuos'!L29</f>
        <v>0</v>
      </c>
      <c r="M40" s="62">
        <f>$E$6*$E18*$E24*'Flujo de residuos'!M29</f>
        <v>0</v>
      </c>
      <c r="N40" s="62">
        <f>$E$6*$E18*$E24*'Flujo de residuos'!N29</f>
        <v>0</v>
      </c>
      <c r="O40" s="62">
        <f>$E$6*$E18*$E24*'Flujo de residuos'!O29</f>
        <v>0</v>
      </c>
      <c r="P40" s="62">
        <f>$E$6*$E18*$E24*'Flujo de residuos'!P29</f>
        <v>0</v>
      </c>
      <c r="Q40" s="62">
        <f>$E$6*$E18*$E24*'Flujo de residuos'!Q29</f>
        <v>0</v>
      </c>
      <c r="R40" s="62">
        <f>$E$6*$E18*$E24*'Flujo de residuos'!R29</f>
        <v>0</v>
      </c>
      <c r="S40" s="62">
        <f>$E$6*$E18*$E24*'Flujo de residuos'!S29</f>
        <v>0</v>
      </c>
      <c r="T40" s="62">
        <f>$E$6*$E18*$E24*'Flujo de residuos'!T29</f>
        <v>0</v>
      </c>
      <c r="U40" s="62">
        <f>$E$6*$E18*$E24*'Flujo de residuos'!U29</f>
        <v>0</v>
      </c>
      <c r="V40" s="62">
        <f>$E$6*$E18*$E24*'Flujo de residuos'!V29</f>
        <v>0</v>
      </c>
      <c r="W40" s="62">
        <f>$E$6*$E18*$E24*'Flujo de residuos'!W29</f>
        <v>0</v>
      </c>
      <c r="X40" s="62">
        <f>$E$6*$E18*$E24*'Flujo de residuos'!X29</f>
        <v>0</v>
      </c>
      <c r="Y40" s="62">
        <f>$E$6*$E18*$E24*'Flujo de residuos'!Y29</f>
        <v>0</v>
      </c>
      <c r="Z40" s="62">
        <f>$E$6*$E18*$E24*'Flujo de residuos'!Z29</f>
        <v>0</v>
      </c>
      <c r="AA40" s="62">
        <f>$E$6*$E18*$E24*'Flujo de residuos'!AA29</f>
        <v>0</v>
      </c>
      <c r="AB40" s="62">
        <f>$E$6*$E18*$E24*'Flujo de residuos'!AB29</f>
        <v>0</v>
      </c>
      <c r="AC40" s="62">
        <f>$E$6*$E18*$E24*'Flujo de residuos'!AC29</f>
        <v>0</v>
      </c>
      <c r="AD40" s="62">
        <f>$E$6*$E18*$E24*'Flujo de residuos'!AD29</f>
        <v>0</v>
      </c>
      <c r="AE40" s="62">
        <f>$E$6*$E18*$E24*'Flujo de residuos'!AE29</f>
        <v>0</v>
      </c>
      <c r="AF40" s="62">
        <f>$E$6*$E18*$E24*'Flujo de residuos'!AF29</f>
        <v>0</v>
      </c>
      <c r="AG40" s="62">
        <f>$E$6*$E18*$E24*'Flujo de residuos'!AG29</f>
        <v>0</v>
      </c>
      <c r="AH40" s="62">
        <f>$E$6*$E18*$E24*'Flujo de residuos'!AH29</f>
        <v>0</v>
      </c>
      <c r="AI40" s="62">
        <f>$E$6*$E18*$E24*'Flujo de residuos'!AI29</f>
        <v>0</v>
      </c>
      <c r="AJ40" s="62">
        <f>$E$6*$E18*$E24*'Flujo de residuos'!AJ29</f>
        <v>0</v>
      </c>
    </row>
    <row r="41" spans="2:36" x14ac:dyDescent="0.2">
      <c r="B41" s="27" t="str">
        <f>'Aporte de datos'!$B$82</f>
        <v>Flujo 4</v>
      </c>
      <c r="D41" s="25" t="s">
        <v>24</v>
      </c>
      <c r="F41" s="62">
        <f>$E$6*$E19*$E25*'Flujo de residuos'!F39</f>
        <v>0</v>
      </c>
      <c r="G41" s="62">
        <f>$E$6*$E19*$E25*'Flujo de residuos'!G39</f>
        <v>0</v>
      </c>
      <c r="H41" s="62">
        <f>$E$6*$E19*$E25*'Flujo de residuos'!H39</f>
        <v>0</v>
      </c>
      <c r="I41" s="62">
        <f>$E$6*$E19*$E25*'Flujo de residuos'!I39</f>
        <v>0</v>
      </c>
      <c r="J41" s="62">
        <f>$E$6*$E19*$E25*'Flujo de residuos'!J39</f>
        <v>0</v>
      </c>
      <c r="K41" s="62">
        <f>$E$6*$E19*$E25*'Flujo de residuos'!K39</f>
        <v>0</v>
      </c>
      <c r="L41" s="62">
        <f>$E$6*$E19*$E25*'Flujo de residuos'!L39</f>
        <v>0</v>
      </c>
      <c r="M41" s="62">
        <f>$E$6*$E19*$E25*'Flujo de residuos'!M39</f>
        <v>0</v>
      </c>
      <c r="N41" s="62">
        <f>$E$6*$E19*$E25*'Flujo de residuos'!N39</f>
        <v>0</v>
      </c>
      <c r="O41" s="62">
        <f>$E$6*$E19*$E25*'Flujo de residuos'!O39</f>
        <v>0</v>
      </c>
      <c r="P41" s="62">
        <f>$E$6*$E19*$E25*'Flujo de residuos'!P39</f>
        <v>0</v>
      </c>
      <c r="Q41" s="62">
        <f>$E$6*$E19*$E25*'Flujo de residuos'!Q39</f>
        <v>0</v>
      </c>
      <c r="R41" s="62">
        <f>$E$6*$E19*$E25*'Flujo de residuos'!R39</f>
        <v>0</v>
      </c>
      <c r="S41" s="62">
        <f>$E$6*$E19*$E25*'Flujo de residuos'!S39</f>
        <v>0</v>
      </c>
      <c r="T41" s="62">
        <f>$E$6*$E19*$E25*'Flujo de residuos'!T39</f>
        <v>0</v>
      </c>
      <c r="U41" s="62">
        <f>$E$6*$E19*$E25*'Flujo de residuos'!U39</f>
        <v>0</v>
      </c>
      <c r="V41" s="62">
        <f>$E$6*$E19*$E25*'Flujo de residuos'!V39</f>
        <v>0</v>
      </c>
      <c r="W41" s="62">
        <f>$E$6*$E19*$E25*'Flujo de residuos'!W39</f>
        <v>0</v>
      </c>
      <c r="X41" s="62">
        <f>$E$6*$E19*$E25*'Flujo de residuos'!X39</f>
        <v>0</v>
      </c>
      <c r="Y41" s="62">
        <f>$E$6*$E19*$E25*'Flujo de residuos'!Y39</f>
        <v>0</v>
      </c>
      <c r="Z41" s="62">
        <f>$E$6*$E19*$E25*'Flujo de residuos'!Z39</f>
        <v>0</v>
      </c>
      <c r="AA41" s="62">
        <f>$E$6*$E19*$E25*'Flujo de residuos'!AA39</f>
        <v>0</v>
      </c>
      <c r="AB41" s="62">
        <f>$E$6*$E19*$E25*'Flujo de residuos'!AB39</f>
        <v>0</v>
      </c>
      <c r="AC41" s="62">
        <f>$E$6*$E19*$E25*'Flujo de residuos'!AC39</f>
        <v>0</v>
      </c>
      <c r="AD41" s="62">
        <f>$E$6*$E19*$E25*'Flujo de residuos'!AD39</f>
        <v>0</v>
      </c>
      <c r="AE41" s="62">
        <f>$E$6*$E19*$E25*'Flujo de residuos'!AE39</f>
        <v>0</v>
      </c>
      <c r="AF41" s="62">
        <f>$E$6*$E19*$E25*'Flujo de residuos'!AF39</f>
        <v>0</v>
      </c>
      <c r="AG41" s="62">
        <f>$E$6*$E19*$E25*'Flujo de residuos'!AG39</f>
        <v>0</v>
      </c>
      <c r="AH41" s="62">
        <f>$E$6*$E19*$E25*'Flujo de residuos'!AH39</f>
        <v>0</v>
      </c>
      <c r="AI41" s="62">
        <f>$E$6*$E19*$E25*'Flujo de residuos'!AI39</f>
        <v>0</v>
      </c>
      <c r="AJ41" s="62">
        <f>$E$6*$E19*$E25*'Flujo de residuos'!AJ39</f>
        <v>0</v>
      </c>
    </row>
    <row r="42" spans="2:36" x14ac:dyDescent="0.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row>
    <row r="43" spans="2:36" x14ac:dyDescent="0.2">
      <c r="B43" s="25" t="s">
        <v>490</v>
      </c>
      <c r="D43" s="25" t="s">
        <v>24</v>
      </c>
      <c r="F43" s="62">
        <f t="shared" ref="F43:AJ43" si="0">IF(F$4&gt;=$E$12,TRUE,FALSE)*SUM(F38:F41)</f>
        <v>0</v>
      </c>
      <c r="G43" s="62">
        <f t="shared" si="0"/>
        <v>0</v>
      </c>
      <c r="H43" s="62">
        <f t="shared" si="0"/>
        <v>0</v>
      </c>
      <c r="I43" s="62">
        <f t="shared" si="0"/>
        <v>0</v>
      </c>
      <c r="J43" s="62">
        <f t="shared" si="0"/>
        <v>0</v>
      </c>
      <c r="K43" s="62">
        <f t="shared" si="0"/>
        <v>0</v>
      </c>
      <c r="L43" s="62">
        <f t="shared" si="0"/>
        <v>0</v>
      </c>
      <c r="M43" s="62">
        <f t="shared" si="0"/>
        <v>0</v>
      </c>
      <c r="N43" s="62">
        <f t="shared" si="0"/>
        <v>0</v>
      </c>
      <c r="O43" s="62">
        <f t="shared" si="0"/>
        <v>0</v>
      </c>
      <c r="P43" s="62">
        <f t="shared" si="0"/>
        <v>0</v>
      </c>
      <c r="Q43" s="62">
        <f t="shared" si="0"/>
        <v>0</v>
      </c>
      <c r="R43" s="62">
        <f t="shared" si="0"/>
        <v>0</v>
      </c>
      <c r="S43" s="62">
        <f t="shared" si="0"/>
        <v>0</v>
      </c>
      <c r="T43" s="62">
        <f t="shared" si="0"/>
        <v>0</v>
      </c>
      <c r="U43" s="62">
        <f t="shared" si="0"/>
        <v>0</v>
      </c>
      <c r="V43" s="62">
        <f t="shared" si="0"/>
        <v>0</v>
      </c>
      <c r="W43" s="62">
        <f t="shared" si="0"/>
        <v>0</v>
      </c>
      <c r="X43" s="62">
        <f t="shared" si="0"/>
        <v>0</v>
      </c>
      <c r="Y43" s="62">
        <f t="shared" si="0"/>
        <v>0</v>
      </c>
      <c r="Z43" s="62">
        <f t="shared" si="0"/>
        <v>0</v>
      </c>
      <c r="AA43" s="62">
        <f t="shared" si="0"/>
        <v>0</v>
      </c>
      <c r="AB43" s="62">
        <f t="shared" si="0"/>
        <v>0</v>
      </c>
      <c r="AC43" s="62">
        <f t="shared" si="0"/>
        <v>0</v>
      </c>
      <c r="AD43" s="62">
        <f t="shared" si="0"/>
        <v>0</v>
      </c>
      <c r="AE43" s="62">
        <f t="shared" si="0"/>
        <v>0</v>
      </c>
      <c r="AF43" s="62">
        <f t="shared" si="0"/>
        <v>0</v>
      </c>
      <c r="AG43" s="62">
        <f t="shared" si="0"/>
        <v>0</v>
      </c>
      <c r="AH43" s="62">
        <f t="shared" si="0"/>
        <v>0</v>
      </c>
      <c r="AI43" s="62">
        <f t="shared" si="0"/>
        <v>0</v>
      </c>
      <c r="AJ43" s="62">
        <f t="shared" si="0"/>
        <v>0</v>
      </c>
    </row>
    <row r="44" spans="2:36" x14ac:dyDescent="0.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row>
    <row r="45" spans="2:36" x14ac:dyDescent="0.2">
      <c r="B45" s="25" t="s">
        <v>227</v>
      </c>
      <c r="D45" s="25" t="s">
        <v>24</v>
      </c>
      <c r="F45" s="62">
        <f t="shared" ref="F45:AJ45" si="1">F43*$E$28</f>
        <v>0</v>
      </c>
      <c r="G45" s="62">
        <f t="shared" si="1"/>
        <v>0</v>
      </c>
      <c r="H45" s="62">
        <f t="shared" si="1"/>
        <v>0</v>
      </c>
      <c r="I45" s="62">
        <f t="shared" si="1"/>
        <v>0</v>
      </c>
      <c r="J45" s="62">
        <f t="shared" si="1"/>
        <v>0</v>
      </c>
      <c r="K45" s="62">
        <f t="shared" si="1"/>
        <v>0</v>
      </c>
      <c r="L45" s="62">
        <f t="shared" si="1"/>
        <v>0</v>
      </c>
      <c r="M45" s="62">
        <f t="shared" si="1"/>
        <v>0</v>
      </c>
      <c r="N45" s="62">
        <f t="shared" si="1"/>
        <v>0</v>
      </c>
      <c r="O45" s="62">
        <f t="shared" si="1"/>
        <v>0</v>
      </c>
      <c r="P45" s="62">
        <f t="shared" si="1"/>
        <v>0</v>
      </c>
      <c r="Q45" s="62">
        <f t="shared" si="1"/>
        <v>0</v>
      </c>
      <c r="R45" s="62">
        <f t="shared" si="1"/>
        <v>0</v>
      </c>
      <c r="S45" s="62">
        <f t="shared" si="1"/>
        <v>0</v>
      </c>
      <c r="T45" s="62">
        <f t="shared" si="1"/>
        <v>0</v>
      </c>
      <c r="U45" s="62">
        <f t="shared" si="1"/>
        <v>0</v>
      </c>
      <c r="V45" s="62">
        <f t="shared" si="1"/>
        <v>0</v>
      </c>
      <c r="W45" s="62">
        <f t="shared" si="1"/>
        <v>0</v>
      </c>
      <c r="X45" s="62">
        <f t="shared" si="1"/>
        <v>0</v>
      </c>
      <c r="Y45" s="62">
        <f t="shared" si="1"/>
        <v>0</v>
      </c>
      <c r="Z45" s="62">
        <f t="shared" si="1"/>
        <v>0</v>
      </c>
      <c r="AA45" s="62">
        <f t="shared" si="1"/>
        <v>0</v>
      </c>
      <c r="AB45" s="62">
        <f t="shared" si="1"/>
        <v>0</v>
      </c>
      <c r="AC45" s="62">
        <f t="shared" si="1"/>
        <v>0</v>
      </c>
      <c r="AD45" s="62">
        <f t="shared" si="1"/>
        <v>0</v>
      </c>
      <c r="AE45" s="62">
        <f t="shared" si="1"/>
        <v>0</v>
      </c>
      <c r="AF45" s="62">
        <f t="shared" si="1"/>
        <v>0</v>
      </c>
      <c r="AG45" s="62">
        <f t="shared" si="1"/>
        <v>0</v>
      </c>
      <c r="AH45" s="62">
        <f t="shared" si="1"/>
        <v>0</v>
      </c>
      <c r="AI45" s="62">
        <f t="shared" si="1"/>
        <v>0</v>
      </c>
      <c r="AJ45" s="62">
        <f t="shared" si="1"/>
        <v>0</v>
      </c>
    </row>
    <row r="48" spans="2:36" s="23" customFormat="1" x14ac:dyDescent="0.2">
      <c r="B48" s="24" t="s">
        <v>217</v>
      </c>
      <c r="D48" s="37"/>
      <c r="E48" s="37"/>
      <c r="F48" s="37"/>
    </row>
    <row r="50" spans="2:36" x14ac:dyDescent="0.2">
      <c r="B50" s="27" t="s">
        <v>218</v>
      </c>
      <c r="D50" s="25" t="s">
        <v>21</v>
      </c>
      <c r="F50" s="62">
        <f t="shared" ref="F50:AJ50" si="2">F45*$E$29</f>
        <v>0</v>
      </c>
      <c r="G50" s="62">
        <f t="shared" si="2"/>
        <v>0</v>
      </c>
      <c r="H50" s="62">
        <f t="shared" si="2"/>
        <v>0</v>
      </c>
      <c r="I50" s="62">
        <f t="shared" si="2"/>
        <v>0</v>
      </c>
      <c r="J50" s="62">
        <f t="shared" si="2"/>
        <v>0</v>
      </c>
      <c r="K50" s="62">
        <f t="shared" si="2"/>
        <v>0</v>
      </c>
      <c r="L50" s="62">
        <f t="shared" si="2"/>
        <v>0</v>
      </c>
      <c r="M50" s="62">
        <f t="shared" si="2"/>
        <v>0</v>
      </c>
      <c r="N50" s="62">
        <f t="shared" si="2"/>
        <v>0</v>
      </c>
      <c r="O50" s="62">
        <f t="shared" si="2"/>
        <v>0</v>
      </c>
      <c r="P50" s="62">
        <f t="shared" si="2"/>
        <v>0</v>
      </c>
      <c r="Q50" s="62">
        <f t="shared" si="2"/>
        <v>0</v>
      </c>
      <c r="R50" s="62">
        <f t="shared" si="2"/>
        <v>0</v>
      </c>
      <c r="S50" s="62">
        <f t="shared" si="2"/>
        <v>0</v>
      </c>
      <c r="T50" s="62">
        <f t="shared" si="2"/>
        <v>0</v>
      </c>
      <c r="U50" s="62">
        <f t="shared" si="2"/>
        <v>0</v>
      </c>
      <c r="V50" s="62">
        <f t="shared" si="2"/>
        <v>0</v>
      </c>
      <c r="W50" s="62">
        <f t="shared" si="2"/>
        <v>0</v>
      </c>
      <c r="X50" s="62">
        <f t="shared" si="2"/>
        <v>0</v>
      </c>
      <c r="Y50" s="62">
        <f t="shared" si="2"/>
        <v>0</v>
      </c>
      <c r="Z50" s="62">
        <f t="shared" si="2"/>
        <v>0</v>
      </c>
      <c r="AA50" s="62">
        <f t="shared" si="2"/>
        <v>0</v>
      </c>
      <c r="AB50" s="62">
        <f t="shared" si="2"/>
        <v>0</v>
      </c>
      <c r="AC50" s="62">
        <f t="shared" si="2"/>
        <v>0</v>
      </c>
      <c r="AD50" s="62">
        <f t="shared" si="2"/>
        <v>0</v>
      </c>
      <c r="AE50" s="62">
        <f t="shared" si="2"/>
        <v>0</v>
      </c>
      <c r="AF50" s="62">
        <f t="shared" si="2"/>
        <v>0</v>
      </c>
      <c r="AG50" s="62">
        <f t="shared" si="2"/>
        <v>0</v>
      </c>
      <c r="AH50" s="62">
        <f t="shared" si="2"/>
        <v>0</v>
      </c>
      <c r="AI50" s="62">
        <f t="shared" si="2"/>
        <v>0</v>
      </c>
      <c r="AJ50" s="62">
        <f t="shared" si="2"/>
        <v>0</v>
      </c>
    </row>
    <row r="51" spans="2:36" x14ac:dyDescent="0.2">
      <c r="B51" s="27" t="s">
        <v>488</v>
      </c>
      <c r="D51" s="25" t="s">
        <v>21</v>
      </c>
      <c r="F51" s="62">
        <f>$E$6*IF($E$12&gt;F4,0,'Aporte de datos'!$E$375)</f>
        <v>0</v>
      </c>
      <c r="G51" s="62">
        <f>$E$6*IF($E$12&gt;G4,0,'Aporte de datos'!$E$375)</f>
        <v>0</v>
      </c>
      <c r="H51" s="62">
        <f>$E$6*IF($E$12&gt;H4,0,'Aporte de datos'!$E$375)</f>
        <v>0</v>
      </c>
      <c r="I51" s="62">
        <f>$E$6*IF($E$12&gt;I4,0,'Aporte de datos'!$E$375)</f>
        <v>0</v>
      </c>
      <c r="J51" s="62">
        <f>$E$6*IF($E$12&gt;J4,0,'Aporte de datos'!$E$375)</f>
        <v>0</v>
      </c>
      <c r="K51" s="62">
        <f>$E$6*IF($E$12&gt;K4,0,'Aporte de datos'!$E$375)</f>
        <v>0</v>
      </c>
      <c r="L51" s="62">
        <f>$E$6*IF($E$12&gt;L4,0,'Aporte de datos'!$E$375)</f>
        <v>0</v>
      </c>
      <c r="M51" s="62">
        <f>$E$6*IF($E$12&gt;M4,0,'Aporte de datos'!$E$375)</f>
        <v>0</v>
      </c>
      <c r="N51" s="62">
        <f>$E$6*IF($E$12&gt;N4,0,'Aporte de datos'!$E$375)</f>
        <v>0</v>
      </c>
      <c r="O51" s="62">
        <f>$E$6*IF($E$12&gt;O4,0,'Aporte de datos'!$E$375)</f>
        <v>0</v>
      </c>
      <c r="P51" s="62">
        <f>$E$6*IF($E$12&gt;P4,0,'Aporte de datos'!$E$375)</f>
        <v>0</v>
      </c>
      <c r="Q51" s="62">
        <f>$E$6*IF($E$12&gt;Q4,0,'Aporte de datos'!$E$375)</f>
        <v>0</v>
      </c>
      <c r="R51" s="62">
        <f>$E$6*IF($E$12&gt;R4,0,'Aporte de datos'!$E$375)</f>
        <v>0</v>
      </c>
      <c r="S51" s="62">
        <f>$E$6*IF($E$12&gt;S4,0,'Aporte de datos'!$E$375)</f>
        <v>0</v>
      </c>
      <c r="T51" s="62">
        <f>$E$6*IF($E$12&gt;T4,0,'Aporte de datos'!$E$375)</f>
        <v>0</v>
      </c>
      <c r="U51" s="62">
        <f>$E$6*IF($E$12&gt;U4,0,'Aporte de datos'!$E$375)</f>
        <v>0</v>
      </c>
      <c r="V51" s="62">
        <f>$E$6*IF($E$12&gt;V4,0,'Aporte de datos'!$E$375)</f>
        <v>0</v>
      </c>
      <c r="W51" s="62">
        <f>$E$6*IF($E$12&gt;W4,0,'Aporte de datos'!$E$375)</f>
        <v>0</v>
      </c>
      <c r="X51" s="62">
        <f>$E$6*IF($E$12&gt;X4,0,'Aporte de datos'!$E$375)</f>
        <v>0</v>
      </c>
      <c r="Y51" s="62">
        <f>$E$6*IF($E$12&gt;Y4,0,'Aporte de datos'!$E$375)</f>
        <v>0</v>
      </c>
      <c r="Z51" s="62">
        <f>$E$6*IF($E$12&gt;Z4,0,'Aporte de datos'!$E$375)</f>
        <v>0</v>
      </c>
      <c r="AA51" s="62">
        <f>$E$6*IF($E$12&gt;AA4,0,'Aporte de datos'!$E$375)</f>
        <v>0</v>
      </c>
      <c r="AB51" s="62">
        <f>$E$6*IF($E$12&gt;AB4,0,'Aporte de datos'!$E$375)</f>
        <v>0</v>
      </c>
      <c r="AC51" s="62">
        <f>$E$6*IF($E$12&gt;AC4,0,'Aporte de datos'!$E$375)</f>
        <v>0</v>
      </c>
      <c r="AD51" s="62">
        <f>$E$6*IF($E$12&gt;AD4,0,'Aporte de datos'!$E$375)</f>
        <v>0</v>
      </c>
      <c r="AE51" s="62">
        <f>$E$6*IF($E$12&gt;AE4,0,'Aporte de datos'!$E$375)</f>
        <v>0</v>
      </c>
      <c r="AF51" s="62">
        <f>$E$6*IF($E$12&gt;AF4,0,'Aporte de datos'!$E$375)</f>
        <v>0</v>
      </c>
      <c r="AG51" s="62">
        <f>$E$6*IF($E$12&gt;AG4,0,'Aporte de datos'!$E$375)</f>
        <v>0</v>
      </c>
      <c r="AH51" s="62">
        <f>$E$6*IF($E$12&gt;AH4,0,'Aporte de datos'!$E$375)</f>
        <v>0</v>
      </c>
      <c r="AI51" s="62">
        <f>$E$6*IF($E$12&gt;AI4,0,'Aporte de datos'!$E$375)</f>
        <v>0</v>
      </c>
      <c r="AJ51" s="62">
        <f>$E$6*IF($E$12&gt;AJ4,0,'Aporte de datos'!$E$375)</f>
        <v>0</v>
      </c>
    </row>
    <row r="52" spans="2:36" x14ac:dyDescent="0.2">
      <c r="B52" s="27" t="s">
        <v>219</v>
      </c>
      <c r="D52" s="25" t="s">
        <v>21</v>
      </c>
      <c r="F52" s="62">
        <f>$E$6*IF($E$11=F4,'Aporte de datos'!$E$358,0)</f>
        <v>0</v>
      </c>
      <c r="G52" s="62">
        <f>$E$6*IF($E$11=G4,'Aporte de datos'!$E$358,0)</f>
        <v>0</v>
      </c>
      <c r="H52" s="62">
        <f>$E$6*IF($E$11=H4,'Aporte de datos'!$E$358,0)</f>
        <v>0</v>
      </c>
      <c r="I52" s="62">
        <f>$E$6*IF($E$11=I4,'Aporte de datos'!$E$358,0)</f>
        <v>0</v>
      </c>
      <c r="J52" s="62">
        <f>$E$6*IF($E$11=J4,'Aporte de datos'!$E$358,0)</f>
        <v>0</v>
      </c>
      <c r="K52" s="62">
        <f>$E$6*IF($E$11=K4,'Aporte de datos'!$E$358,0)</f>
        <v>0</v>
      </c>
      <c r="L52" s="62">
        <f>$E$6*IF($E$11=L4,'Aporte de datos'!$E$358,0)</f>
        <v>0</v>
      </c>
      <c r="M52" s="62">
        <f>$E$6*IF($E$11=M4,'Aporte de datos'!$E$358,0)</f>
        <v>0</v>
      </c>
      <c r="N52" s="62">
        <f>$E$6*IF($E$11=N4,'Aporte de datos'!$E$358,0)</f>
        <v>0</v>
      </c>
      <c r="O52" s="62">
        <f>$E$6*IF($E$11=O4,'Aporte de datos'!$E$358,0)</f>
        <v>0</v>
      </c>
      <c r="P52" s="62">
        <f>$E$6*IF($E$11=P4,'Aporte de datos'!$E$358,0)</f>
        <v>0</v>
      </c>
      <c r="Q52" s="62">
        <f>$E$6*IF($E$11=Q4,'Aporte de datos'!$E$358,0)</f>
        <v>0</v>
      </c>
      <c r="R52" s="62">
        <f>$E$6*IF($E$11=R4,'Aporte de datos'!$E$358,0)</f>
        <v>0</v>
      </c>
      <c r="S52" s="62">
        <f>$E$6*IF($E$11=S4,'Aporte de datos'!$E$358,0)</f>
        <v>0</v>
      </c>
      <c r="T52" s="62">
        <f>$E$6*IF($E$11=T4,'Aporte de datos'!$E$358,0)</f>
        <v>0</v>
      </c>
      <c r="U52" s="62">
        <f>$E$6*IF($E$11=U4,'Aporte de datos'!$E$358,0)</f>
        <v>0</v>
      </c>
      <c r="V52" s="62">
        <f>$E$6*IF($E$11=V4,'Aporte de datos'!$E$358,0)</f>
        <v>0</v>
      </c>
      <c r="W52" s="62">
        <f>$E$6*IF($E$11=W4,'Aporte de datos'!$E$358,0)</f>
        <v>0</v>
      </c>
      <c r="X52" s="62">
        <f>$E$6*IF($E$11=X4,'Aporte de datos'!$E$358,0)</f>
        <v>0</v>
      </c>
      <c r="Y52" s="62">
        <f>$E$6*IF($E$11=Y4,'Aporte de datos'!$E$358,0)</f>
        <v>0</v>
      </c>
      <c r="Z52" s="62">
        <f>$E$6*IF($E$11=Z4,'Aporte de datos'!$E$358,0)</f>
        <v>0</v>
      </c>
      <c r="AA52" s="62">
        <f>$E$6*IF($E$11=AA4,'Aporte de datos'!$E$358,0)</f>
        <v>0</v>
      </c>
      <c r="AB52" s="62">
        <f>$E$6*IF($E$11=AB4,'Aporte de datos'!$E$358,0)</f>
        <v>0</v>
      </c>
      <c r="AC52" s="62">
        <f>$E$6*IF($E$11=AC4,'Aporte de datos'!$E$358,0)</f>
        <v>0</v>
      </c>
      <c r="AD52" s="62">
        <f>$E$6*IF($E$11=AD4,'Aporte de datos'!$E$358,0)</f>
        <v>0</v>
      </c>
      <c r="AE52" s="62">
        <f>$E$6*IF($E$11=AE4,'Aporte de datos'!$E$358,0)</f>
        <v>0</v>
      </c>
      <c r="AF52" s="62">
        <f>$E$6*IF($E$11=AF4,'Aporte de datos'!$E$358,0)</f>
        <v>0</v>
      </c>
      <c r="AG52" s="62">
        <f>$E$6*IF($E$11=AG4,'Aporte de datos'!$E$358,0)</f>
        <v>0</v>
      </c>
      <c r="AH52" s="62">
        <f>$E$6*IF($E$11=AH4,'Aporte de datos'!$E$358,0)</f>
        <v>0</v>
      </c>
      <c r="AI52" s="62">
        <f>$E$6*IF($E$11=AI4,'Aporte de datos'!$E$358,0)</f>
        <v>0</v>
      </c>
      <c r="AJ52" s="62">
        <f>$E$6*IF($E$11=AJ4,'Aporte de datos'!$E$358,0)</f>
        <v>0</v>
      </c>
    </row>
    <row r="53" spans="2:36" s="26" customFormat="1" x14ac:dyDescent="0.2">
      <c r="B53" s="55" t="s">
        <v>217</v>
      </c>
      <c r="D53" s="26" t="s">
        <v>220</v>
      </c>
      <c r="E53" s="57"/>
      <c r="F53" s="68">
        <f t="shared" ref="F53:AJ53" si="3">F50-F51-F52</f>
        <v>0</v>
      </c>
      <c r="G53" s="68">
        <f t="shared" si="3"/>
        <v>0</v>
      </c>
      <c r="H53" s="68">
        <f t="shared" si="3"/>
        <v>0</v>
      </c>
      <c r="I53" s="68">
        <f t="shared" si="3"/>
        <v>0</v>
      </c>
      <c r="J53" s="68">
        <f t="shared" si="3"/>
        <v>0</v>
      </c>
      <c r="K53" s="68">
        <f t="shared" si="3"/>
        <v>0</v>
      </c>
      <c r="L53" s="68">
        <f t="shared" si="3"/>
        <v>0</v>
      </c>
      <c r="M53" s="68">
        <f t="shared" si="3"/>
        <v>0</v>
      </c>
      <c r="N53" s="68">
        <f t="shared" si="3"/>
        <v>0</v>
      </c>
      <c r="O53" s="68">
        <f t="shared" si="3"/>
        <v>0</v>
      </c>
      <c r="P53" s="68">
        <f t="shared" si="3"/>
        <v>0</v>
      </c>
      <c r="Q53" s="68">
        <f t="shared" si="3"/>
        <v>0</v>
      </c>
      <c r="R53" s="68">
        <f t="shared" si="3"/>
        <v>0</v>
      </c>
      <c r="S53" s="68">
        <f t="shared" si="3"/>
        <v>0</v>
      </c>
      <c r="T53" s="68">
        <f t="shared" si="3"/>
        <v>0</v>
      </c>
      <c r="U53" s="68">
        <f t="shared" si="3"/>
        <v>0</v>
      </c>
      <c r="V53" s="68">
        <f t="shared" si="3"/>
        <v>0</v>
      </c>
      <c r="W53" s="68">
        <f t="shared" si="3"/>
        <v>0</v>
      </c>
      <c r="X53" s="68">
        <f t="shared" si="3"/>
        <v>0</v>
      </c>
      <c r="Y53" s="68">
        <f t="shared" si="3"/>
        <v>0</v>
      </c>
      <c r="Z53" s="68">
        <f t="shared" si="3"/>
        <v>0</v>
      </c>
      <c r="AA53" s="68">
        <f t="shared" si="3"/>
        <v>0</v>
      </c>
      <c r="AB53" s="68">
        <f t="shared" si="3"/>
        <v>0</v>
      </c>
      <c r="AC53" s="68">
        <f t="shared" si="3"/>
        <v>0</v>
      </c>
      <c r="AD53" s="68">
        <f t="shared" si="3"/>
        <v>0</v>
      </c>
      <c r="AE53" s="68">
        <f t="shared" si="3"/>
        <v>0</v>
      </c>
      <c r="AF53" s="68">
        <f t="shared" si="3"/>
        <v>0</v>
      </c>
      <c r="AG53" s="68">
        <f t="shared" si="3"/>
        <v>0</v>
      </c>
      <c r="AH53" s="68">
        <f t="shared" si="3"/>
        <v>0</v>
      </c>
      <c r="AI53" s="68">
        <f t="shared" si="3"/>
        <v>0</v>
      </c>
      <c r="AJ53" s="68">
        <f t="shared" si="3"/>
        <v>0</v>
      </c>
    </row>
    <row r="54" spans="2:36" x14ac:dyDescent="0.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row>
    <row r="55" spans="2:36" x14ac:dyDescent="0.2">
      <c r="B55" s="54" t="s">
        <v>224</v>
      </c>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row>
    <row r="56" spans="2:36" x14ac:dyDescent="0.2">
      <c r="B56" s="38" t="s">
        <v>98</v>
      </c>
      <c r="D56" s="25" t="s">
        <v>21</v>
      </c>
      <c r="F56" s="62">
        <f>'Salida de datos'!F244*'Salida de datos'!F252</f>
        <v>0</v>
      </c>
      <c r="G56" s="62">
        <f>'Salida de datos'!G244*'Salida de datos'!G252</f>
        <v>0</v>
      </c>
      <c r="H56" s="62">
        <f>'Salida de datos'!H244*'Salida de datos'!H252</f>
        <v>0</v>
      </c>
      <c r="I56" s="62">
        <f>'Salida de datos'!I244*'Salida de datos'!I252</f>
        <v>0</v>
      </c>
      <c r="J56" s="62">
        <f>'Salida de datos'!J244*'Salida de datos'!J252</f>
        <v>0</v>
      </c>
      <c r="K56" s="62">
        <f>'Salida de datos'!K244*'Salida de datos'!K252</f>
        <v>0</v>
      </c>
      <c r="L56" s="62">
        <f>'Salida de datos'!L244*'Salida de datos'!L252</f>
        <v>0</v>
      </c>
      <c r="M56" s="62">
        <f>'Salida de datos'!M244*'Salida de datos'!M252</f>
        <v>0</v>
      </c>
      <c r="N56" s="62">
        <f>'Salida de datos'!N244*'Salida de datos'!N252</f>
        <v>0</v>
      </c>
      <c r="O56" s="62">
        <f>'Salida de datos'!O244*'Salida de datos'!O252</f>
        <v>0</v>
      </c>
      <c r="P56" s="62">
        <f>'Salida de datos'!P244*'Salida de datos'!P252</f>
        <v>0</v>
      </c>
      <c r="Q56" s="62">
        <f>'Salida de datos'!Q244*'Salida de datos'!Q252</f>
        <v>0</v>
      </c>
      <c r="R56" s="62">
        <f>'Salida de datos'!R244*'Salida de datos'!R252</f>
        <v>0</v>
      </c>
      <c r="S56" s="62">
        <f>'Salida de datos'!S244*'Salida de datos'!S252</f>
        <v>0</v>
      </c>
      <c r="T56" s="62">
        <f>'Salida de datos'!T244*'Salida de datos'!T252</f>
        <v>0</v>
      </c>
      <c r="U56" s="62">
        <f>'Salida de datos'!U244*'Salida de datos'!U252</f>
        <v>0</v>
      </c>
      <c r="V56" s="62">
        <f>'Salida de datos'!V244*'Salida de datos'!V252</f>
        <v>0</v>
      </c>
      <c r="W56" s="62">
        <f>'Salida de datos'!W244*'Salida de datos'!W252</f>
        <v>0</v>
      </c>
      <c r="X56" s="62">
        <f>'Salida de datos'!X244*'Salida de datos'!X252</f>
        <v>0</v>
      </c>
      <c r="Y56" s="62">
        <f>'Salida de datos'!Y244*'Salida de datos'!Y252</f>
        <v>0</v>
      </c>
      <c r="Z56" s="62">
        <f>'Salida de datos'!Z244*'Salida de datos'!Z252</f>
        <v>0</v>
      </c>
      <c r="AA56" s="62">
        <f>'Salida de datos'!AA244*'Salida de datos'!AA252</f>
        <v>0</v>
      </c>
      <c r="AB56" s="62">
        <f>'Salida de datos'!AB244*'Salida de datos'!AB252</f>
        <v>0</v>
      </c>
      <c r="AC56" s="62">
        <f>'Salida de datos'!AC244*'Salida de datos'!AC252</f>
        <v>0</v>
      </c>
      <c r="AD56" s="62">
        <f>'Salida de datos'!AD244*'Salida de datos'!AD252</f>
        <v>0</v>
      </c>
      <c r="AE56" s="62">
        <f>'Salida de datos'!AE244*'Salida de datos'!AE252</f>
        <v>0</v>
      </c>
      <c r="AF56" s="62">
        <f>'Salida de datos'!AF244*'Salida de datos'!AF252</f>
        <v>0</v>
      </c>
      <c r="AG56" s="62">
        <f>'Salida de datos'!AG244*'Salida de datos'!AG252</f>
        <v>0</v>
      </c>
      <c r="AH56" s="62">
        <f>'Salida de datos'!AH244*'Salida de datos'!AH252</f>
        <v>0</v>
      </c>
      <c r="AI56" s="62">
        <f>'Salida de datos'!AI244*'Salida de datos'!AI252</f>
        <v>0</v>
      </c>
      <c r="AJ56" s="62">
        <f>'Salida de datos'!AJ244*'Salida de datos'!AJ252</f>
        <v>0</v>
      </c>
    </row>
    <row r="57" spans="2:36" x14ac:dyDescent="0.2">
      <c r="B57" s="38" t="s">
        <v>177</v>
      </c>
      <c r="D57" s="25" t="s">
        <v>21</v>
      </c>
      <c r="F57" s="62">
        <f t="shared" ref="F57:AJ57" si="4">F45*$E$13</f>
        <v>0</v>
      </c>
      <c r="G57" s="62">
        <f t="shared" si="4"/>
        <v>0</v>
      </c>
      <c r="H57" s="62">
        <f t="shared" si="4"/>
        <v>0</v>
      </c>
      <c r="I57" s="62">
        <f t="shared" si="4"/>
        <v>0</v>
      </c>
      <c r="J57" s="62">
        <f t="shared" si="4"/>
        <v>0</v>
      </c>
      <c r="K57" s="62">
        <f t="shared" si="4"/>
        <v>0</v>
      </c>
      <c r="L57" s="62">
        <f t="shared" si="4"/>
        <v>0</v>
      </c>
      <c r="M57" s="62">
        <f t="shared" si="4"/>
        <v>0</v>
      </c>
      <c r="N57" s="62">
        <f t="shared" si="4"/>
        <v>0</v>
      </c>
      <c r="O57" s="62">
        <f t="shared" si="4"/>
        <v>0</v>
      </c>
      <c r="P57" s="62">
        <f t="shared" si="4"/>
        <v>0</v>
      </c>
      <c r="Q57" s="62">
        <f t="shared" si="4"/>
        <v>0</v>
      </c>
      <c r="R57" s="62">
        <f t="shared" si="4"/>
        <v>0</v>
      </c>
      <c r="S57" s="62">
        <f t="shared" si="4"/>
        <v>0</v>
      </c>
      <c r="T57" s="62">
        <f t="shared" si="4"/>
        <v>0</v>
      </c>
      <c r="U57" s="62">
        <f t="shared" si="4"/>
        <v>0</v>
      </c>
      <c r="V57" s="62">
        <f t="shared" si="4"/>
        <v>0</v>
      </c>
      <c r="W57" s="62">
        <f t="shared" si="4"/>
        <v>0</v>
      </c>
      <c r="X57" s="62">
        <f t="shared" si="4"/>
        <v>0</v>
      </c>
      <c r="Y57" s="62">
        <f t="shared" si="4"/>
        <v>0</v>
      </c>
      <c r="Z57" s="62">
        <f t="shared" si="4"/>
        <v>0</v>
      </c>
      <c r="AA57" s="62">
        <f t="shared" si="4"/>
        <v>0</v>
      </c>
      <c r="AB57" s="62">
        <f t="shared" si="4"/>
        <v>0</v>
      </c>
      <c r="AC57" s="62">
        <f t="shared" si="4"/>
        <v>0</v>
      </c>
      <c r="AD57" s="62">
        <f t="shared" si="4"/>
        <v>0</v>
      </c>
      <c r="AE57" s="62">
        <f t="shared" si="4"/>
        <v>0</v>
      </c>
      <c r="AF57" s="62">
        <f t="shared" si="4"/>
        <v>0</v>
      </c>
      <c r="AG57" s="62">
        <f t="shared" si="4"/>
        <v>0</v>
      </c>
      <c r="AH57" s="62">
        <f t="shared" si="4"/>
        <v>0</v>
      </c>
      <c r="AI57" s="62">
        <f t="shared" si="4"/>
        <v>0</v>
      </c>
      <c r="AJ57" s="62">
        <f t="shared" si="4"/>
        <v>0</v>
      </c>
    </row>
    <row r="58" spans="2:36" x14ac:dyDescent="0.2">
      <c r="B58" s="38" t="s">
        <v>176</v>
      </c>
      <c r="D58" s="25" t="s">
        <v>21</v>
      </c>
      <c r="F58" s="62">
        <f>$E$6*IF($E$12&gt;F4,0,'Aporte de datos'!$E$375)</f>
        <v>0</v>
      </c>
      <c r="G58" s="62">
        <f>$E$6*IF($E$12&gt;G4,0,'Aporte de datos'!$E$375)</f>
        <v>0</v>
      </c>
      <c r="H58" s="62">
        <f>$E$6*IF($E$12&gt;H4,0,'Aporte de datos'!$E$375)</f>
        <v>0</v>
      </c>
      <c r="I58" s="62">
        <f>$E$6*IF($E$12&gt;I4,0,'Aporte de datos'!$E$375)</f>
        <v>0</v>
      </c>
      <c r="J58" s="62">
        <f>$E$6*IF($E$12&gt;J4,0,'Aporte de datos'!$E$375)</f>
        <v>0</v>
      </c>
      <c r="K58" s="62">
        <f>$E$6*IF($E$12&gt;K4,0,'Aporte de datos'!$E$375)</f>
        <v>0</v>
      </c>
      <c r="L58" s="62">
        <f>$E$6*IF($E$12&gt;L4,0,'Aporte de datos'!$E$375)</f>
        <v>0</v>
      </c>
      <c r="M58" s="62">
        <f>$E$6*IF($E$12&gt;M4,0,'Aporte de datos'!$E$375)</f>
        <v>0</v>
      </c>
      <c r="N58" s="62">
        <f>$E$6*IF($E$12&gt;N4,0,'Aporte de datos'!$E$375)</f>
        <v>0</v>
      </c>
      <c r="O58" s="62">
        <f>$E$6*IF($E$12&gt;O4,0,'Aporte de datos'!$E$375)</f>
        <v>0</v>
      </c>
      <c r="P58" s="62">
        <f>$E$6*IF($E$12&gt;P4,0,'Aporte de datos'!$E$375)</f>
        <v>0</v>
      </c>
      <c r="Q58" s="62">
        <f>$E$6*IF($E$12&gt;Q4,0,'Aporte de datos'!$E$375)</f>
        <v>0</v>
      </c>
      <c r="R58" s="62">
        <f>$E$6*IF($E$12&gt;R4,0,'Aporte de datos'!$E$375)</f>
        <v>0</v>
      </c>
      <c r="S58" s="62">
        <f>$E$6*IF($E$12&gt;S4,0,'Aporte de datos'!$E$375)</f>
        <v>0</v>
      </c>
      <c r="T58" s="62">
        <f>$E$6*IF($E$12&gt;T4,0,'Aporte de datos'!$E$375)</f>
        <v>0</v>
      </c>
      <c r="U58" s="62">
        <f>$E$6*IF($E$12&gt;U4,0,'Aporte de datos'!$E$375)</f>
        <v>0</v>
      </c>
      <c r="V58" s="62">
        <f>$E$6*IF($E$12&gt;V4,0,'Aporte de datos'!$E$375)</f>
        <v>0</v>
      </c>
      <c r="W58" s="62">
        <f>$E$6*IF($E$12&gt;W4,0,'Aporte de datos'!$E$375)</f>
        <v>0</v>
      </c>
      <c r="X58" s="62">
        <f>$E$6*IF($E$12&gt;X4,0,'Aporte de datos'!$E$375)</f>
        <v>0</v>
      </c>
      <c r="Y58" s="62">
        <f>$E$6*IF($E$12&gt;Y4,0,'Aporte de datos'!$E$375)</f>
        <v>0</v>
      </c>
      <c r="Z58" s="62">
        <f>$E$6*IF($E$12&gt;Z4,0,'Aporte de datos'!$E$375)</f>
        <v>0</v>
      </c>
      <c r="AA58" s="62">
        <f>$E$6*IF($E$12&gt;AA4,0,'Aporte de datos'!$E$375)</f>
        <v>0</v>
      </c>
      <c r="AB58" s="62">
        <f>$E$6*IF($E$12&gt;AB4,0,'Aporte de datos'!$E$375)</f>
        <v>0</v>
      </c>
      <c r="AC58" s="62">
        <f>$E$6*IF($E$12&gt;AC4,0,'Aporte de datos'!$E$375)</f>
        <v>0</v>
      </c>
      <c r="AD58" s="62">
        <f>$E$6*IF($E$12&gt;AD4,0,'Aporte de datos'!$E$375)</f>
        <v>0</v>
      </c>
      <c r="AE58" s="62">
        <f>$E$6*IF($E$12&gt;AE4,0,'Aporte de datos'!$E$375)</f>
        <v>0</v>
      </c>
      <c r="AF58" s="62">
        <f>$E$6*IF($E$12&gt;AF4,0,'Aporte de datos'!$E$375)</f>
        <v>0</v>
      </c>
      <c r="AG58" s="62">
        <f>$E$6*IF($E$12&gt;AG4,0,'Aporte de datos'!$E$375)</f>
        <v>0</v>
      </c>
      <c r="AH58" s="62">
        <f>$E$6*IF($E$12&gt;AH4,0,'Aporte de datos'!$E$375)</f>
        <v>0</v>
      </c>
      <c r="AI58" s="62">
        <f>$E$6*IF($E$12&gt;AI4,0,'Aporte de datos'!$E$375)</f>
        <v>0</v>
      </c>
      <c r="AJ58" s="62">
        <f>$E$6*IF($E$12&gt;AJ4,0,'Aporte de datos'!$E$375)</f>
        <v>0</v>
      </c>
    </row>
    <row r="59" spans="2:36" s="26" customFormat="1" x14ac:dyDescent="0.2">
      <c r="B59" s="26" t="s">
        <v>223</v>
      </c>
      <c r="D59" s="26" t="s">
        <v>220</v>
      </c>
      <c r="E59" s="57"/>
      <c r="F59" s="68">
        <f>F56+F57+F58</f>
        <v>0</v>
      </c>
      <c r="G59" s="68">
        <f t="shared" ref="G59:AJ59" si="5">G56+G57+G58</f>
        <v>0</v>
      </c>
      <c r="H59" s="68">
        <f t="shared" si="5"/>
        <v>0</v>
      </c>
      <c r="I59" s="68">
        <f t="shared" si="5"/>
        <v>0</v>
      </c>
      <c r="J59" s="68">
        <f t="shared" si="5"/>
        <v>0</v>
      </c>
      <c r="K59" s="68">
        <f t="shared" si="5"/>
        <v>0</v>
      </c>
      <c r="L59" s="68">
        <f t="shared" si="5"/>
        <v>0</v>
      </c>
      <c r="M59" s="68">
        <f t="shared" si="5"/>
        <v>0</v>
      </c>
      <c r="N59" s="68">
        <f t="shared" si="5"/>
        <v>0</v>
      </c>
      <c r="O59" s="68">
        <f t="shared" si="5"/>
        <v>0</v>
      </c>
      <c r="P59" s="68">
        <f t="shared" si="5"/>
        <v>0</v>
      </c>
      <c r="Q59" s="68">
        <f t="shared" si="5"/>
        <v>0</v>
      </c>
      <c r="R59" s="68">
        <f t="shared" si="5"/>
        <v>0</v>
      </c>
      <c r="S59" s="68">
        <f t="shared" si="5"/>
        <v>0</v>
      </c>
      <c r="T59" s="68">
        <f t="shared" si="5"/>
        <v>0</v>
      </c>
      <c r="U59" s="68">
        <f t="shared" si="5"/>
        <v>0</v>
      </c>
      <c r="V59" s="68">
        <f t="shared" si="5"/>
        <v>0</v>
      </c>
      <c r="W59" s="68">
        <f t="shared" si="5"/>
        <v>0</v>
      </c>
      <c r="X59" s="68">
        <f t="shared" si="5"/>
        <v>0</v>
      </c>
      <c r="Y59" s="68">
        <f t="shared" si="5"/>
        <v>0</v>
      </c>
      <c r="Z59" s="68">
        <f t="shared" si="5"/>
        <v>0</v>
      </c>
      <c r="AA59" s="68">
        <f t="shared" si="5"/>
        <v>0</v>
      </c>
      <c r="AB59" s="68">
        <f t="shared" si="5"/>
        <v>0</v>
      </c>
      <c r="AC59" s="68">
        <f t="shared" si="5"/>
        <v>0</v>
      </c>
      <c r="AD59" s="68">
        <f t="shared" si="5"/>
        <v>0</v>
      </c>
      <c r="AE59" s="68">
        <f t="shared" si="5"/>
        <v>0</v>
      </c>
      <c r="AF59" s="68">
        <f t="shared" si="5"/>
        <v>0</v>
      </c>
      <c r="AG59" s="68">
        <f t="shared" si="5"/>
        <v>0</v>
      </c>
      <c r="AH59" s="68">
        <f t="shared" si="5"/>
        <v>0</v>
      </c>
      <c r="AI59" s="68">
        <f t="shared" si="5"/>
        <v>0</v>
      </c>
      <c r="AJ59" s="68">
        <f t="shared" si="5"/>
        <v>0</v>
      </c>
    </row>
  </sheetData>
  <sheetProtection sheet="1" objects="1" scenarios="1"/>
  <conditionalFormatting sqref="A8:XFD8">
    <cfRule type="expression" dxfId="11" priority="3">
      <formula>IF($E$6=FALSE,TRUE,FALSE)</formula>
    </cfRule>
  </conditionalFormatting>
  <conditionalFormatting sqref="A35:XFD35">
    <cfRule type="expression" dxfId="10" priority="2">
      <formula>IF($E$6=FALSE,TRUE,FALSE)</formula>
    </cfRule>
  </conditionalFormatting>
  <conditionalFormatting sqref="A48:XFD48">
    <cfRule type="expression" dxfId="9" priority="1">
      <formula>IF($E$6=FALSE,TRUE,FALSE)</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269"/>
  <sheetViews>
    <sheetView zoomScale="85" zoomScaleNormal="85" workbookViewId="0"/>
  </sheetViews>
  <sheetFormatPr defaultRowHeight="11.25" x14ac:dyDescent="0.2"/>
  <cols>
    <col min="1" max="1" width="11.42578125" style="25" customWidth="1"/>
    <col min="2" max="3" width="22.5703125" style="25" customWidth="1"/>
    <col min="4" max="4" width="16" style="25" customWidth="1"/>
    <col min="5" max="5" width="12.7109375" style="36" customWidth="1"/>
    <col min="6" max="36" width="13.85546875" style="25" customWidth="1"/>
    <col min="37" max="16384" width="9.140625" style="25"/>
  </cols>
  <sheetData>
    <row r="2" spans="1:36" s="20" customFormat="1" x14ac:dyDescent="0.2">
      <c r="A2" s="18"/>
      <c r="B2" s="18"/>
      <c r="C2" s="18"/>
      <c r="D2" s="18"/>
      <c r="E2" s="137" t="str">
        <f>'Aporte de datos'!E2</f>
        <v>Unidad de periodo</v>
      </c>
      <c r="F2" s="21" t="str">
        <f>'Aporte de datos'!F2</f>
        <v>Año</v>
      </c>
    </row>
    <row r="3" spans="1:36" s="20" customFormat="1" x14ac:dyDescent="0.2">
      <c r="A3" s="18"/>
      <c r="B3" s="18"/>
      <c r="C3" s="18"/>
      <c r="D3" s="18"/>
      <c r="E3" s="137" t="str">
        <f>'Aporte de datos'!E3</f>
        <v>Periodo</v>
      </c>
      <c r="F3" s="21">
        <f>'Aporte de datos'!F3</f>
        <v>2017</v>
      </c>
      <c r="G3" s="21">
        <f>'Aporte de datos'!G3</f>
        <v>2018</v>
      </c>
      <c r="H3" s="21">
        <f>'Aporte de datos'!H3</f>
        <v>2019</v>
      </c>
      <c r="I3" s="21">
        <f>'Aporte de datos'!I3</f>
        <v>2020</v>
      </c>
      <c r="J3" s="21">
        <f>'Aporte de datos'!J3</f>
        <v>2021</v>
      </c>
      <c r="K3" s="21">
        <f>'Aporte de datos'!K3</f>
        <v>2022</v>
      </c>
      <c r="L3" s="21">
        <f>'Aporte de datos'!L3</f>
        <v>2023</v>
      </c>
      <c r="M3" s="21">
        <f>'Aporte de datos'!M3</f>
        <v>2024</v>
      </c>
      <c r="N3" s="21">
        <f>'Aporte de datos'!N3</f>
        <v>2025</v>
      </c>
      <c r="O3" s="21">
        <f>'Aporte de datos'!O3</f>
        <v>2026</v>
      </c>
      <c r="P3" s="21">
        <f>'Aporte de datos'!P3</f>
        <v>2027</v>
      </c>
      <c r="Q3" s="21">
        <f>'Aporte de datos'!Q3</f>
        <v>2028</v>
      </c>
      <c r="R3" s="21">
        <f>'Aporte de datos'!R3</f>
        <v>2029</v>
      </c>
      <c r="S3" s="21">
        <f>'Aporte de datos'!S3</f>
        <v>2030</v>
      </c>
      <c r="T3" s="21">
        <f>'Aporte de datos'!T3</f>
        <v>2031</v>
      </c>
      <c r="U3" s="21">
        <f>'Aporte de datos'!U3</f>
        <v>2032</v>
      </c>
      <c r="V3" s="21">
        <f>'Aporte de datos'!V3</f>
        <v>2033</v>
      </c>
      <c r="W3" s="21">
        <f>'Aporte de datos'!W3</f>
        <v>2034</v>
      </c>
      <c r="X3" s="21">
        <f>'Aporte de datos'!X3</f>
        <v>2035</v>
      </c>
      <c r="Y3" s="21">
        <f>'Aporte de datos'!Y3</f>
        <v>2036</v>
      </c>
      <c r="Z3" s="21">
        <f>'Aporte de datos'!Z3</f>
        <v>2037</v>
      </c>
      <c r="AA3" s="21">
        <f>'Aporte de datos'!AA3</f>
        <v>2038</v>
      </c>
      <c r="AB3" s="21">
        <f>'Aporte de datos'!AB3</f>
        <v>2039</v>
      </c>
      <c r="AC3" s="21">
        <f>'Aporte de datos'!AC3</f>
        <v>2040</v>
      </c>
      <c r="AD3" s="21">
        <f>'Aporte de datos'!AD3</f>
        <v>2041</v>
      </c>
      <c r="AE3" s="21">
        <f>'Aporte de datos'!AE3</f>
        <v>2042</v>
      </c>
      <c r="AF3" s="21">
        <f>'Aporte de datos'!AF3</f>
        <v>2043</v>
      </c>
      <c r="AG3" s="21">
        <f>'Aporte de datos'!AG3</f>
        <v>2044</v>
      </c>
      <c r="AH3" s="21">
        <f>'Aporte de datos'!AH3</f>
        <v>2045</v>
      </c>
      <c r="AI3" s="21">
        <f>'Aporte de datos'!AI3</f>
        <v>2046</v>
      </c>
      <c r="AJ3" s="21">
        <f>'Aporte de datos'!AJ3</f>
        <v>2047</v>
      </c>
    </row>
    <row r="4" spans="1:36" s="22" customFormat="1" x14ac:dyDescent="0.2">
      <c r="A4" s="19"/>
      <c r="B4" s="19"/>
      <c r="C4" s="19"/>
      <c r="D4" s="19"/>
      <c r="E4" s="19" t="str">
        <f>'Aporte de datos'!E4</f>
        <v>Número del periodo</v>
      </c>
      <c r="F4" s="22">
        <v>1</v>
      </c>
      <c r="G4" s="22">
        <v>2</v>
      </c>
      <c r="H4" s="22">
        <v>3</v>
      </c>
      <c r="I4" s="22">
        <v>4</v>
      </c>
      <c r="J4" s="22">
        <v>5</v>
      </c>
      <c r="K4" s="22">
        <v>6</v>
      </c>
      <c r="L4" s="22">
        <v>7</v>
      </c>
      <c r="M4" s="22">
        <v>8</v>
      </c>
      <c r="N4" s="22">
        <v>9</v>
      </c>
      <c r="O4" s="22">
        <v>10</v>
      </c>
      <c r="P4" s="22">
        <v>11</v>
      </c>
      <c r="Q4" s="22">
        <v>12</v>
      </c>
      <c r="R4" s="22">
        <v>13</v>
      </c>
      <c r="S4" s="22">
        <v>14</v>
      </c>
      <c r="T4" s="22">
        <v>15</v>
      </c>
      <c r="U4" s="22">
        <v>16</v>
      </c>
      <c r="V4" s="22">
        <v>17</v>
      </c>
      <c r="W4" s="22">
        <v>18</v>
      </c>
      <c r="X4" s="22">
        <v>19</v>
      </c>
      <c r="Y4" s="22">
        <v>20</v>
      </c>
      <c r="Z4" s="22">
        <v>21</v>
      </c>
      <c r="AA4" s="22">
        <v>22</v>
      </c>
      <c r="AB4" s="22">
        <v>23</v>
      </c>
      <c r="AC4" s="22">
        <v>24</v>
      </c>
      <c r="AD4" s="22">
        <v>25</v>
      </c>
      <c r="AE4" s="44">
        <v>26</v>
      </c>
      <c r="AF4" s="44">
        <v>27</v>
      </c>
      <c r="AG4" s="44">
        <v>28</v>
      </c>
      <c r="AH4" s="44">
        <v>29</v>
      </c>
      <c r="AI4" s="44">
        <v>30</v>
      </c>
      <c r="AJ4" s="22">
        <v>31</v>
      </c>
    </row>
    <row r="6" spans="1:36" s="23" customFormat="1" x14ac:dyDescent="0.2">
      <c r="B6" s="24" t="s">
        <v>212</v>
      </c>
      <c r="D6" s="37"/>
      <c r="E6" s="37"/>
      <c r="F6" s="37"/>
    </row>
    <row r="8" spans="1:36" x14ac:dyDescent="0.2">
      <c r="B8" s="26" t="s">
        <v>78</v>
      </c>
    </row>
    <row r="9" spans="1:36" x14ac:dyDescent="0.2">
      <c r="B9" s="27" t="s">
        <v>461</v>
      </c>
      <c r="E9" s="46">
        <f>'Aporte de datos'!E96</f>
        <v>0</v>
      </c>
    </row>
    <row r="10" spans="1:36" x14ac:dyDescent="0.2">
      <c r="B10" s="27" t="s">
        <v>79</v>
      </c>
      <c r="D10" s="25" t="s">
        <v>47</v>
      </c>
      <c r="E10" s="46">
        <f>'Aporte de datos'!E97</f>
        <v>0</v>
      </c>
    </row>
    <row r="11" spans="1:36" x14ac:dyDescent="0.2">
      <c r="B11" s="27" t="s">
        <v>80</v>
      </c>
      <c r="D11" s="25" t="s">
        <v>71</v>
      </c>
      <c r="E11" s="46">
        <f>'Aporte de datos'!E98</f>
        <v>0</v>
      </c>
    </row>
    <row r="12" spans="1:36" x14ac:dyDescent="0.2">
      <c r="E12" s="46"/>
    </row>
    <row r="13" spans="1:36" x14ac:dyDescent="0.2">
      <c r="B13" s="26" t="s">
        <v>492</v>
      </c>
      <c r="E13" s="46"/>
    </row>
    <row r="14" spans="1:36" x14ac:dyDescent="0.2">
      <c r="B14" s="27" t="s">
        <v>83</v>
      </c>
      <c r="E14" s="46">
        <f>'Aporte de datos'!E103</f>
        <v>0</v>
      </c>
    </row>
    <row r="15" spans="1:36" x14ac:dyDescent="0.2">
      <c r="B15" s="27" t="s">
        <v>84</v>
      </c>
      <c r="D15" s="25" t="s">
        <v>2</v>
      </c>
      <c r="E15" s="46">
        <f>'Aporte de datos'!E104</f>
        <v>0</v>
      </c>
    </row>
    <row r="16" spans="1:36" x14ac:dyDescent="0.2">
      <c r="B16" s="27" t="s">
        <v>493</v>
      </c>
      <c r="E16" s="46">
        <f>'Aporte de datos'!E105</f>
        <v>0</v>
      </c>
    </row>
    <row r="17" spans="2:5" x14ac:dyDescent="0.2">
      <c r="B17" s="27" t="s">
        <v>463</v>
      </c>
      <c r="E17" s="46">
        <f>'Aporte de datos'!E106</f>
        <v>0</v>
      </c>
    </row>
    <row r="18" spans="2:5" x14ac:dyDescent="0.2">
      <c r="E18" s="46"/>
    </row>
    <row r="19" spans="2:5" x14ac:dyDescent="0.2">
      <c r="B19" s="26" t="s">
        <v>464</v>
      </c>
      <c r="E19" s="46"/>
    </row>
    <row r="20" spans="2:5" x14ac:dyDescent="0.2">
      <c r="B20" s="27" t="s">
        <v>85</v>
      </c>
      <c r="E20" s="46">
        <f>'Aporte de datos'!E109</f>
        <v>0</v>
      </c>
    </row>
    <row r="21" spans="2:5" x14ac:dyDescent="0.2">
      <c r="B21" s="135" t="s">
        <v>86</v>
      </c>
      <c r="E21" s="46">
        <f>'Aporte de datos'!E110</f>
        <v>0</v>
      </c>
    </row>
    <row r="22" spans="2:5" x14ac:dyDescent="0.2">
      <c r="B22" s="27" t="s">
        <v>87</v>
      </c>
      <c r="D22" s="25" t="s">
        <v>2</v>
      </c>
      <c r="E22" s="46">
        <f>'Aporte de datos'!E111</f>
        <v>0</v>
      </c>
    </row>
    <row r="23" spans="2:5" x14ac:dyDescent="0.2">
      <c r="B23" s="27" t="s">
        <v>456</v>
      </c>
      <c r="E23" s="46">
        <f>'Aporte de datos'!E112</f>
        <v>0</v>
      </c>
    </row>
    <row r="24" spans="2:5" x14ac:dyDescent="0.2">
      <c r="B24" s="27" t="s">
        <v>465</v>
      </c>
      <c r="E24" s="46">
        <f>'Aporte de datos'!E113</f>
        <v>0</v>
      </c>
    </row>
    <row r="25" spans="2:5" x14ac:dyDescent="0.2">
      <c r="E25" s="46"/>
    </row>
    <row r="26" spans="2:5" x14ac:dyDescent="0.2">
      <c r="B26" s="26" t="s">
        <v>466</v>
      </c>
      <c r="E26" s="46"/>
    </row>
    <row r="27" spans="2:5" x14ac:dyDescent="0.2">
      <c r="B27" s="27" t="s">
        <v>467</v>
      </c>
      <c r="E27" s="46">
        <f>'Aporte de datos'!E116</f>
        <v>0</v>
      </c>
    </row>
    <row r="28" spans="2:5" x14ac:dyDescent="0.2">
      <c r="B28" s="27" t="s">
        <v>493</v>
      </c>
      <c r="E28" s="46">
        <f>'Aporte de datos'!E117</f>
        <v>0</v>
      </c>
    </row>
    <row r="29" spans="2:5" x14ac:dyDescent="0.2">
      <c r="B29" s="27" t="s">
        <v>468</v>
      </c>
      <c r="E29" s="46">
        <f>'Aporte de datos'!E118</f>
        <v>0</v>
      </c>
    </row>
    <row r="30" spans="2:5" x14ac:dyDescent="0.2">
      <c r="B30" s="27" t="s">
        <v>88</v>
      </c>
      <c r="E30" s="46">
        <f>'Aporte de datos'!E119</f>
        <v>0</v>
      </c>
    </row>
    <row r="31" spans="2:5" x14ac:dyDescent="0.2">
      <c r="B31" s="38" t="s">
        <v>69</v>
      </c>
      <c r="D31" s="25" t="s">
        <v>2</v>
      </c>
      <c r="E31" s="46">
        <f>'Aporte de datos'!E120</f>
        <v>0</v>
      </c>
    </row>
    <row r="32" spans="2:5" x14ac:dyDescent="0.2">
      <c r="B32" s="38" t="s">
        <v>228</v>
      </c>
      <c r="D32" s="25" t="s">
        <v>2</v>
      </c>
      <c r="E32" s="46">
        <f>'Aporte de datos'!E121</f>
        <v>0</v>
      </c>
    </row>
    <row r="33" spans="2:36" x14ac:dyDescent="0.2">
      <c r="B33" s="38" t="s">
        <v>89</v>
      </c>
      <c r="D33" s="25" t="s">
        <v>2</v>
      </c>
      <c r="E33" s="46">
        <f>'Aporte de datos'!E122</f>
        <v>0</v>
      </c>
    </row>
    <row r="34" spans="2:36" x14ac:dyDescent="0.2">
      <c r="E34" s="46"/>
    </row>
    <row r="35" spans="2:36" x14ac:dyDescent="0.2">
      <c r="B35" s="26" t="s">
        <v>234</v>
      </c>
    </row>
    <row r="36" spans="2:36" x14ac:dyDescent="0.2">
      <c r="B36" s="27" t="s">
        <v>230</v>
      </c>
      <c r="D36" s="25" t="s">
        <v>24</v>
      </c>
      <c r="F36" s="51">
        <f>SUM('Flujo de residuos'!F51:F58)-F193</f>
        <v>0</v>
      </c>
      <c r="G36" s="51">
        <f>SUM('Flujo de residuos'!G51:G58)-G193</f>
        <v>0</v>
      </c>
      <c r="H36" s="51">
        <f>SUM('Flujo de residuos'!H51:H58)-H193</f>
        <v>0</v>
      </c>
      <c r="I36" s="51">
        <f>SUM('Flujo de residuos'!I51:I58)-I193</f>
        <v>0</v>
      </c>
      <c r="J36" s="51">
        <f>SUM('Flujo de residuos'!J51:J58)-J193</f>
        <v>0</v>
      </c>
      <c r="K36" s="51">
        <f>SUM('Flujo de residuos'!K51:K58)-K193</f>
        <v>0</v>
      </c>
      <c r="L36" s="51">
        <f>SUM('Flujo de residuos'!L51:L58)-L193</f>
        <v>0</v>
      </c>
      <c r="M36" s="51">
        <f>SUM('Flujo de residuos'!M51:M58)-M193</f>
        <v>0</v>
      </c>
      <c r="N36" s="51">
        <f>SUM('Flujo de residuos'!N51:N58)-N193</f>
        <v>0</v>
      </c>
      <c r="O36" s="51">
        <f>SUM('Flujo de residuos'!O51:O58)-O193</f>
        <v>0</v>
      </c>
      <c r="P36" s="51">
        <f>SUM('Flujo de residuos'!P51:P58)-P193</f>
        <v>0</v>
      </c>
      <c r="Q36" s="51">
        <f>SUM('Flujo de residuos'!Q51:Q58)-Q193</f>
        <v>0</v>
      </c>
      <c r="R36" s="51">
        <f>SUM('Flujo de residuos'!R51:R58)-R193</f>
        <v>0</v>
      </c>
      <c r="S36" s="51">
        <f>SUM('Flujo de residuos'!S51:S58)-S193</f>
        <v>0</v>
      </c>
      <c r="T36" s="51">
        <f>SUM('Flujo de residuos'!T51:T58)-T193</f>
        <v>0</v>
      </c>
      <c r="U36" s="51">
        <f>SUM('Flujo de residuos'!U51:U58)-U193</f>
        <v>0</v>
      </c>
      <c r="V36" s="51">
        <f>SUM('Flujo de residuos'!V51:V58)-V193</f>
        <v>0</v>
      </c>
      <c r="W36" s="51">
        <f>SUM('Flujo de residuos'!W51:W58)-W193</f>
        <v>0</v>
      </c>
      <c r="X36" s="51">
        <f>SUM('Flujo de residuos'!X51:X58)-X193</f>
        <v>0</v>
      </c>
      <c r="Y36" s="51">
        <f>SUM('Flujo de residuos'!Y51:Y58)-Y193</f>
        <v>0</v>
      </c>
      <c r="Z36" s="51">
        <f>SUM('Flujo de residuos'!Z51:Z58)-Z193</f>
        <v>0</v>
      </c>
      <c r="AA36" s="51">
        <f>SUM('Flujo de residuos'!AA51:AA58)-AA193</f>
        <v>0</v>
      </c>
      <c r="AB36" s="51">
        <f>SUM('Flujo de residuos'!AB51:AB58)-AB193</f>
        <v>0</v>
      </c>
      <c r="AC36" s="51">
        <f>SUM('Flujo de residuos'!AC51:AC58)-AC193</f>
        <v>0</v>
      </c>
      <c r="AD36" s="51">
        <f>SUM('Flujo de residuos'!AD51:AD58)-AD193</f>
        <v>0</v>
      </c>
      <c r="AE36" s="51">
        <f>SUM('Flujo de residuos'!AE51:AE58)-AE193</f>
        <v>0</v>
      </c>
      <c r="AF36" s="51">
        <f>SUM('Flujo de residuos'!AF51:AF58)-AF193</f>
        <v>0</v>
      </c>
      <c r="AG36" s="51">
        <f>SUM('Flujo de residuos'!AG51:AG58)-AG193</f>
        <v>0</v>
      </c>
      <c r="AH36" s="51">
        <f>SUM('Flujo de residuos'!AH51:AH58)-AH193</f>
        <v>0</v>
      </c>
      <c r="AI36" s="51">
        <f>SUM('Flujo de residuos'!AI51:AI58)-AI193</f>
        <v>0</v>
      </c>
      <c r="AJ36" s="51">
        <f>SUM('Flujo de residuos'!AJ51:AJ58)-AJ193</f>
        <v>0</v>
      </c>
    </row>
    <row r="37" spans="2:36" x14ac:dyDescent="0.2">
      <c r="B37" s="27" t="s">
        <v>229</v>
      </c>
      <c r="D37" s="25" t="s">
        <v>232</v>
      </c>
      <c r="F37" s="51">
        <f>F36*7/365</f>
        <v>0</v>
      </c>
      <c r="G37" s="51">
        <f t="shared" ref="G37:AJ37" si="0">G36*7/365</f>
        <v>0</v>
      </c>
      <c r="H37" s="51">
        <f t="shared" si="0"/>
        <v>0</v>
      </c>
      <c r="I37" s="51">
        <f t="shared" si="0"/>
        <v>0</v>
      </c>
      <c r="J37" s="51">
        <f t="shared" si="0"/>
        <v>0</v>
      </c>
      <c r="K37" s="51">
        <f t="shared" si="0"/>
        <v>0</v>
      </c>
      <c r="L37" s="51">
        <f t="shared" si="0"/>
        <v>0</v>
      </c>
      <c r="M37" s="51">
        <f t="shared" si="0"/>
        <v>0</v>
      </c>
      <c r="N37" s="51">
        <f t="shared" si="0"/>
        <v>0</v>
      </c>
      <c r="O37" s="51">
        <f t="shared" si="0"/>
        <v>0</v>
      </c>
      <c r="P37" s="51">
        <f t="shared" si="0"/>
        <v>0</v>
      </c>
      <c r="Q37" s="51">
        <f t="shared" si="0"/>
        <v>0</v>
      </c>
      <c r="R37" s="51">
        <f t="shared" si="0"/>
        <v>0</v>
      </c>
      <c r="S37" s="51">
        <f t="shared" si="0"/>
        <v>0</v>
      </c>
      <c r="T37" s="51">
        <f t="shared" si="0"/>
        <v>0</v>
      </c>
      <c r="U37" s="51">
        <f t="shared" si="0"/>
        <v>0</v>
      </c>
      <c r="V37" s="51">
        <f t="shared" si="0"/>
        <v>0</v>
      </c>
      <c r="W37" s="51">
        <f t="shared" si="0"/>
        <v>0</v>
      </c>
      <c r="X37" s="51">
        <f t="shared" si="0"/>
        <v>0</v>
      </c>
      <c r="Y37" s="51">
        <f t="shared" si="0"/>
        <v>0</v>
      </c>
      <c r="Z37" s="51">
        <f t="shared" si="0"/>
        <v>0</v>
      </c>
      <c r="AA37" s="51">
        <f t="shared" si="0"/>
        <v>0</v>
      </c>
      <c r="AB37" s="51">
        <f t="shared" si="0"/>
        <v>0</v>
      </c>
      <c r="AC37" s="51">
        <f t="shared" si="0"/>
        <v>0</v>
      </c>
      <c r="AD37" s="51">
        <f t="shared" si="0"/>
        <v>0</v>
      </c>
      <c r="AE37" s="51">
        <f t="shared" si="0"/>
        <v>0</v>
      </c>
      <c r="AF37" s="51">
        <f t="shared" si="0"/>
        <v>0</v>
      </c>
      <c r="AG37" s="51">
        <f t="shared" si="0"/>
        <v>0</v>
      </c>
      <c r="AH37" s="51">
        <f t="shared" si="0"/>
        <v>0</v>
      </c>
      <c r="AI37" s="51">
        <f t="shared" si="0"/>
        <v>0</v>
      </c>
      <c r="AJ37" s="51">
        <f t="shared" si="0"/>
        <v>0</v>
      </c>
    </row>
    <row r="38" spans="2:36" x14ac:dyDescent="0.2">
      <c r="B38" s="27" t="s">
        <v>231</v>
      </c>
      <c r="D38" s="25" t="s">
        <v>233</v>
      </c>
      <c r="F38" s="51">
        <f t="shared" ref="F38:AJ38" si="1">IFERROR(F37/$E$10,0)</f>
        <v>0</v>
      </c>
      <c r="G38" s="51">
        <f t="shared" si="1"/>
        <v>0</v>
      </c>
      <c r="H38" s="51">
        <f t="shared" si="1"/>
        <v>0</v>
      </c>
      <c r="I38" s="51">
        <f t="shared" si="1"/>
        <v>0</v>
      </c>
      <c r="J38" s="51">
        <f t="shared" si="1"/>
        <v>0</v>
      </c>
      <c r="K38" s="51">
        <f t="shared" si="1"/>
        <v>0</v>
      </c>
      <c r="L38" s="51">
        <f t="shared" si="1"/>
        <v>0</v>
      </c>
      <c r="M38" s="51">
        <f t="shared" si="1"/>
        <v>0</v>
      </c>
      <c r="N38" s="51">
        <f t="shared" si="1"/>
        <v>0</v>
      </c>
      <c r="O38" s="51">
        <f t="shared" si="1"/>
        <v>0</v>
      </c>
      <c r="P38" s="51">
        <f t="shared" si="1"/>
        <v>0</v>
      </c>
      <c r="Q38" s="51">
        <f t="shared" si="1"/>
        <v>0</v>
      </c>
      <c r="R38" s="51">
        <f t="shared" si="1"/>
        <v>0</v>
      </c>
      <c r="S38" s="51">
        <f t="shared" si="1"/>
        <v>0</v>
      </c>
      <c r="T38" s="51">
        <f t="shared" si="1"/>
        <v>0</v>
      </c>
      <c r="U38" s="51">
        <f t="shared" si="1"/>
        <v>0</v>
      </c>
      <c r="V38" s="51">
        <f t="shared" si="1"/>
        <v>0</v>
      </c>
      <c r="W38" s="51">
        <f t="shared" si="1"/>
        <v>0</v>
      </c>
      <c r="X38" s="51">
        <f t="shared" si="1"/>
        <v>0</v>
      </c>
      <c r="Y38" s="51">
        <f t="shared" si="1"/>
        <v>0</v>
      </c>
      <c r="Z38" s="51">
        <f t="shared" si="1"/>
        <v>0</v>
      </c>
      <c r="AA38" s="51">
        <f t="shared" si="1"/>
        <v>0</v>
      </c>
      <c r="AB38" s="51">
        <f t="shared" si="1"/>
        <v>0</v>
      </c>
      <c r="AC38" s="51">
        <f t="shared" si="1"/>
        <v>0</v>
      </c>
      <c r="AD38" s="51">
        <f t="shared" si="1"/>
        <v>0</v>
      </c>
      <c r="AE38" s="51">
        <f t="shared" si="1"/>
        <v>0</v>
      </c>
      <c r="AF38" s="51">
        <f t="shared" si="1"/>
        <v>0</v>
      </c>
      <c r="AG38" s="51">
        <f t="shared" si="1"/>
        <v>0</v>
      </c>
      <c r="AH38" s="51">
        <f t="shared" si="1"/>
        <v>0</v>
      </c>
      <c r="AI38" s="51">
        <f t="shared" si="1"/>
        <v>0</v>
      </c>
      <c r="AJ38" s="51">
        <f t="shared" si="1"/>
        <v>0</v>
      </c>
    </row>
    <row r="40" spans="2:36" x14ac:dyDescent="0.2">
      <c r="B40" s="25" t="s">
        <v>25</v>
      </c>
      <c r="D40" s="25" t="s">
        <v>23</v>
      </c>
      <c r="E40" s="39">
        <f>'Aporte de datos'!E42</f>
        <v>0</v>
      </c>
    </row>
    <row r="42" spans="2:36" x14ac:dyDescent="0.2">
      <c r="B42" s="26" t="s">
        <v>235</v>
      </c>
    </row>
    <row r="43" spans="2:36" x14ac:dyDescent="0.2">
      <c r="B43" s="27" t="s">
        <v>230</v>
      </c>
      <c r="D43" s="25" t="s">
        <v>236</v>
      </c>
      <c r="F43" s="51">
        <f t="shared" ref="F43:AJ43" si="2">IFERROR(F36/$E$40,0)</f>
        <v>0</v>
      </c>
      <c r="G43" s="51">
        <f t="shared" si="2"/>
        <v>0</v>
      </c>
      <c r="H43" s="51">
        <f t="shared" si="2"/>
        <v>0</v>
      </c>
      <c r="I43" s="51">
        <f t="shared" si="2"/>
        <v>0</v>
      </c>
      <c r="J43" s="51">
        <f t="shared" si="2"/>
        <v>0</v>
      </c>
      <c r="K43" s="51">
        <f t="shared" si="2"/>
        <v>0</v>
      </c>
      <c r="L43" s="51">
        <f t="shared" si="2"/>
        <v>0</v>
      </c>
      <c r="M43" s="51">
        <f t="shared" si="2"/>
        <v>0</v>
      </c>
      <c r="N43" s="51">
        <f t="shared" si="2"/>
        <v>0</v>
      </c>
      <c r="O43" s="51">
        <f t="shared" si="2"/>
        <v>0</v>
      </c>
      <c r="P43" s="51">
        <f t="shared" si="2"/>
        <v>0</v>
      </c>
      <c r="Q43" s="51">
        <f t="shared" si="2"/>
        <v>0</v>
      </c>
      <c r="R43" s="51">
        <f t="shared" si="2"/>
        <v>0</v>
      </c>
      <c r="S43" s="51">
        <f t="shared" si="2"/>
        <v>0</v>
      </c>
      <c r="T43" s="51">
        <f t="shared" si="2"/>
        <v>0</v>
      </c>
      <c r="U43" s="51">
        <f t="shared" si="2"/>
        <v>0</v>
      </c>
      <c r="V43" s="51">
        <f t="shared" si="2"/>
        <v>0</v>
      </c>
      <c r="W43" s="51">
        <f t="shared" si="2"/>
        <v>0</v>
      </c>
      <c r="X43" s="51">
        <f t="shared" si="2"/>
        <v>0</v>
      </c>
      <c r="Y43" s="51">
        <f t="shared" si="2"/>
        <v>0</v>
      </c>
      <c r="Z43" s="51">
        <f t="shared" si="2"/>
        <v>0</v>
      </c>
      <c r="AA43" s="51">
        <f t="shared" si="2"/>
        <v>0</v>
      </c>
      <c r="AB43" s="51">
        <f t="shared" si="2"/>
        <v>0</v>
      </c>
      <c r="AC43" s="51">
        <f t="shared" si="2"/>
        <v>0</v>
      </c>
      <c r="AD43" s="51">
        <f t="shared" si="2"/>
        <v>0</v>
      </c>
      <c r="AE43" s="51">
        <f t="shared" si="2"/>
        <v>0</v>
      </c>
      <c r="AF43" s="51">
        <f t="shared" si="2"/>
        <v>0</v>
      </c>
      <c r="AG43" s="51">
        <f t="shared" si="2"/>
        <v>0</v>
      </c>
      <c r="AH43" s="51">
        <f t="shared" si="2"/>
        <v>0</v>
      </c>
      <c r="AI43" s="51">
        <f t="shared" si="2"/>
        <v>0</v>
      </c>
      <c r="AJ43" s="51">
        <f t="shared" si="2"/>
        <v>0</v>
      </c>
    </row>
    <row r="44" spans="2:36" x14ac:dyDescent="0.2">
      <c r="B44" s="27" t="s">
        <v>229</v>
      </c>
      <c r="D44" s="25" t="s">
        <v>237</v>
      </c>
      <c r="F44" s="51">
        <f t="shared" ref="F44:AJ44" si="3">IFERROR(F37/$E$40,0)</f>
        <v>0</v>
      </c>
      <c r="G44" s="51">
        <f t="shared" si="3"/>
        <v>0</v>
      </c>
      <c r="H44" s="51">
        <f t="shared" si="3"/>
        <v>0</v>
      </c>
      <c r="I44" s="51">
        <f t="shared" si="3"/>
        <v>0</v>
      </c>
      <c r="J44" s="51">
        <f t="shared" si="3"/>
        <v>0</v>
      </c>
      <c r="K44" s="51">
        <f t="shared" si="3"/>
        <v>0</v>
      </c>
      <c r="L44" s="51">
        <f t="shared" si="3"/>
        <v>0</v>
      </c>
      <c r="M44" s="51">
        <f t="shared" si="3"/>
        <v>0</v>
      </c>
      <c r="N44" s="51">
        <f t="shared" si="3"/>
        <v>0</v>
      </c>
      <c r="O44" s="51">
        <f t="shared" si="3"/>
        <v>0</v>
      </c>
      <c r="P44" s="51">
        <f t="shared" si="3"/>
        <v>0</v>
      </c>
      <c r="Q44" s="51">
        <f t="shared" si="3"/>
        <v>0</v>
      </c>
      <c r="R44" s="51">
        <f t="shared" si="3"/>
        <v>0</v>
      </c>
      <c r="S44" s="51">
        <f t="shared" si="3"/>
        <v>0</v>
      </c>
      <c r="T44" s="51">
        <f t="shared" si="3"/>
        <v>0</v>
      </c>
      <c r="U44" s="51">
        <f t="shared" si="3"/>
        <v>0</v>
      </c>
      <c r="V44" s="51">
        <f t="shared" si="3"/>
        <v>0</v>
      </c>
      <c r="W44" s="51">
        <f t="shared" si="3"/>
        <v>0</v>
      </c>
      <c r="X44" s="51">
        <f t="shared" si="3"/>
        <v>0</v>
      </c>
      <c r="Y44" s="51">
        <f t="shared" si="3"/>
        <v>0</v>
      </c>
      <c r="Z44" s="51">
        <f t="shared" si="3"/>
        <v>0</v>
      </c>
      <c r="AA44" s="51">
        <f t="shared" si="3"/>
        <v>0</v>
      </c>
      <c r="AB44" s="51">
        <f t="shared" si="3"/>
        <v>0</v>
      </c>
      <c r="AC44" s="51">
        <f t="shared" si="3"/>
        <v>0</v>
      </c>
      <c r="AD44" s="51">
        <f t="shared" si="3"/>
        <v>0</v>
      </c>
      <c r="AE44" s="51">
        <f t="shared" si="3"/>
        <v>0</v>
      </c>
      <c r="AF44" s="51">
        <f t="shared" si="3"/>
        <v>0</v>
      </c>
      <c r="AG44" s="51">
        <f t="shared" si="3"/>
        <v>0</v>
      </c>
      <c r="AH44" s="51">
        <f t="shared" si="3"/>
        <v>0</v>
      </c>
      <c r="AI44" s="51">
        <f t="shared" si="3"/>
        <v>0</v>
      </c>
      <c r="AJ44" s="51">
        <f t="shared" si="3"/>
        <v>0</v>
      </c>
    </row>
    <row r="45" spans="2:36" x14ac:dyDescent="0.2">
      <c r="B45" s="27" t="s">
        <v>231</v>
      </c>
      <c r="D45" s="25" t="s">
        <v>238</v>
      </c>
      <c r="F45" s="51">
        <f t="shared" ref="F45:AJ45" si="4">IFERROR(F38/$E$40,0)</f>
        <v>0</v>
      </c>
      <c r="G45" s="51">
        <f t="shared" si="4"/>
        <v>0</v>
      </c>
      <c r="H45" s="51">
        <f t="shared" si="4"/>
        <v>0</v>
      </c>
      <c r="I45" s="51">
        <f t="shared" si="4"/>
        <v>0</v>
      </c>
      <c r="J45" s="51">
        <f t="shared" si="4"/>
        <v>0</v>
      </c>
      <c r="K45" s="51">
        <f t="shared" si="4"/>
        <v>0</v>
      </c>
      <c r="L45" s="51">
        <f t="shared" si="4"/>
        <v>0</v>
      </c>
      <c r="M45" s="51">
        <f t="shared" si="4"/>
        <v>0</v>
      </c>
      <c r="N45" s="51">
        <f t="shared" si="4"/>
        <v>0</v>
      </c>
      <c r="O45" s="51">
        <f t="shared" si="4"/>
        <v>0</v>
      </c>
      <c r="P45" s="51">
        <f t="shared" si="4"/>
        <v>0</v>
      </c>
      <c r="Q45" s="51">
        <f t="shared" si="4"/>
        <v>0</v>
      </c>
      <c r="R45" s="51">
        <f t="shared" si="4"/>
        <v>0</v>
      </c>
      <c r="S45" s="51">
        <f t="shared" si="4"/>
        <v>0</v>
      </c>
      <c r="T45" s="51">
        <f t="shared" si="4"/>
        <v>0</v>
      </c>
      <c r="U45" s="51">
        <f t="shared" si="4"/>
        <v>0</v>
      </c>
      <c r="V45" s="51">
        <f t="shared" si="4"/>
        <v>0</v>
      </c>
      <c r="W45" s="51">
        <f t="shared" si="4"/>
        <v>0</v>
      </c>
      <c r="X45" s="51">
        <f t="shared" si="4"/>
        <v>0</v>
      </c>
      <c r="Y45" s="51">
        <f t="shared" si="4"/>
        <v>0</v>
      </c>
      <c r="Z45" s="51">
        <f t="shared" si="4"/>
        <v>0</v>
      </c>
      <c r="AA45" s="51">
        <f t="shared" si="4"/>
        <v>0</v>
      </c>
      <c r="AB45" s="51">
        <f t="shared" si="4"/>
        <v>0</v>
      </c>
      <c r="AC45" s="51">
        <f t="shared" si="4"/>
        <v>0</v>
      </c>
      <c r="AD45" s="51">
        <f t="shared" si="4"/>
        <v>0</v>
      </c>
      <c r="AE45" s="51">
        <f t="shared" si="4"/>
        <v>0</v>
      </c>
      <c r="AF45" s="51">
        <f t="shared" si="4"/>
        <v>0</v>
      </c>
      <c r="AG45" s="51">
        <f t="shared" si="4"/>
        <v>0</v>
      </c>
      <c r="AH45" s="51">
        <f t="shared" si="4"/>
        <v>0</v>
      </c>
      <c r="AI45" s="51">
        <f t="shared" si="4"/>
        <v>0</v>
      </c>
      <c r="AJ45" s="51">
        <f t="shared" si="4"/>
        <v>0</v>
      </c>
    </row>
    <row r="46" spans="2:36" x14ac:dyDescent="0.2">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row>
    <row r="47" spans="2:36" x14ac:dyDescent="0.2">
      <c r="B47" s="26" t="s">
        <v>90</v>
      </c>
    </row>
    <row r="48" spans="2:36" x14ac:dyDescent="0.2">
      <c r="B48" s="27" t="s">
        <v>91</v>
      </c>
      <c r="D48" s="25" t="s">
        <v>94</v>
      </c>
      <c r="E48" s="59">
        <f>'Aporte de datos'!E125</f>
        <v>0</v>
      </c>
    </row>
    <row r="49" spans="2:8" x14ac:dyDescent="0.2">
      <c r="B49" s="27" t="s">
        <v>92</v>
      </c>
      <c r="D49" s="25" t="s">
        <v>95</v>
      </c>
      <c r="E49" s="59">
        <f>'Aporte de datos'!E126</f>
        <v>0</v>
      </c>
    </row>
    <row r="50" spans="2:8" x14ac:dyDescent="0.2">
      <c r="B50" s="27" t="s">
        <v>93</v>
      </c>
      <c r="D50" s="25" t="s">
        <v>96</v>
      </c>
      <c r="E50" s="60">
        <f>'Aporte de datos'!E127</f>
        <v>0</v>
      </c>
      <c r="G50" s="25" t="s">
        <v>491</v>
      </c>
    </row>
    <row r="51" spans="2:8" x14ac:dyDescent="0.2">
      <c r="B51" s="27" t="s">
        <v>104</v>
      </c>
      <c r="E51" s="36">
        <f>'Aporte de datos'!E128</f>
        <v>0</v>
      </c>
      <c r="G51" s="25">
        <f>IF(E51,E52,1)</f>
        <v>1</v>
      </c>
    </row>
    <row r="52" spans="2:8" x14ac:dyDescent="0.2">
      <c r="B52" s="27" t="s">
        <v>105</v>
      </c>
      <c r="E52" s="60">
        <f>'Aporte de datos'!E129</f>
        <v>0</v>
      </c>
      <c r="G52" s="25" t="s">
        <v>494</v>
      </c>
    </row>
    <row r="53" spans="2:8" x14ac:dyDescent="0.2">
      <c r="B53" s="27" t="s">
        <v>239</v>
      </c>
      <c r="D53" s="25" t="s">
        <v>118</v>
      </c>
      <c r="E53" s="60">
        <f>'Aporte de datos'!E162</f>
        <v>0</v>
      </c>
      <c r="G53" s="50">
        <f>E40*G51</f>
        <v>0</v>
      </c>
      <c r="H53" s="25" t="s">
        <v>3</v>
      </c>
    </row>
    <row r="54" spans="2:8" x14ac:dyDescent="0.2">
      <c r="B54" s="27" t="s">
        <v>495</v>
      </c>
      <c r="D54" s="25" t="s">
        <v>118</v>
      </c>
      <c r="E54" s="60">
        <f>'Aporte de datos'!E163</f>
        <v>0</v>
      </c>
      <c r="G54" s="25" t="s">
        <v>241</v>
      </c>
    </row>
    <row r="55" spans="2:8" x14ac:dyDescent="0.2">
      <c r="B55" s="38" t="s">
        <v>106</v>
      </c>
      <c r="D55" s="25" t="s">
        <v>97</v>
      </c>
      <c r="E55" s="60">
        <f>'Aporte de datos'!E130</f>
        <v>0</v>
      </c>
      <c r="G55" s="50">
        <f>IFERROR(E49/(E56/G51),0)</f>
        <v>0</v>
      </c>
    </row>
    <row r="56" spans="2:8" x14ac:dyDescent="0.2">
      <c r="B56" s="38" t="s">
        <v>107</v>
      </c>
      <c r="D56" s="25" t="s">
        <v>95</v>
      </c>
      <c r="E56" s="66">
        <f>'Aporte de datos'!E131</f>
        <v>0</v>
      </c>
      <c r="G56" s="25" t="s">
        <v>242</v>
      </c>
    </row>
    <row r="57" spans="2:8" x14ac:dyDescent="0.2">
      <c r="B57" s="38" t="s">
        <v>240</v>
      </c>
      <c r="D57" s="25" t="s">
        <v>94</v>
      </c>
      <c r="E57" s="66">
        <f>E56*E40</f>
        <v>0</v>
      </c>
      <c r="G57" s="50">
        <f>IFERROR(E48/E57,0)</f>
        <v>0</v>
      </c>
    </row>
    <row r="58" spans="2:8" x14ac:dyDescent="0.2">
      <c r="B58" s="27" t="s">
        <v>102</v>
      </c>
      <c r="D58" s="25" t="s">
        <v>73</v>
      </c>
      <c r="E58" s="66">
        <f>ROUNDDOWN(MIN(G57,G55),0)*(E55/60)/60</f>
        <v>0</v>
      </c>
      <c r="F58" s="50"/>
    </row>
    <row r="59" spans="2:8" x14ac:dyDescent="0.2">
      <c r="B59" s="27" t="s">
        <v>103</v>
      </c>
      <c r="D59" s="25" t="s">
        <v>73</v>
      </c>
      <c r="E59" s="66">
        <f>'Aporte de datos'!E133</f>
        <v>0</v>
      </c>
      <c r="F59" s="50"/>
    </row>
    <row r="61" spans="2:8" x14ac:dyDescent="0.2">
      <c r="B61" s="26" t="s">
        <v>101</v>
      </c>
    </row>
    <row r="62" spans="2:8" x14ac:dyDescent="0.2">
      <c r="B62" s="27" t="s">
        <v>91</v>
      </c>
      <c r="D62" s="25" t="s">
        <v>94</v>
      </c>
      <c r="E62" s="59">
        <f>'Aporte de datos'!E141</f>
        <v>0</v>
      </c>
    </row>
    <row r="63" spans="2:8" x14ac:dyDescent="0.2">
      <c r="B63" s="27" t="s">
        <v>92</v>
      </c>
      <c r="D63" s="25" t="s">
        <v>95</v>
      </c>
      <c r="E63" s="59">
        <f>'Aporte de datos'!E142</f>
        <v>0</v>
      </c>
    </row>
    <row r="64" spans="2:8" x14ac:dyDescent="0.2">
      <c r="B64" s="27" t="s">
        <v>93</v>
      </c>
      <c r="D64" s="25" t="s">
        <v>96</v>
      </c>
      <c r="E64" s="60">
        <f>'Aporte de datos'!E143</f>
        <v>0</v>
      </c>
    </row>
    <row r="65" spans="2:36" x14ac:dyDescent="0.2">
      <c r="B65" s="27" t="s">
        <v>121</v>
      </c>
      <c r="D65" s="25" t="s">
        <v>118</v>
      </c>
      <c r="E65" s="60">
        <f>'Aporte de datos'!E164</f>
        <v>0</v>
      </c>
    </row>
    <row r="66" spans="2:36" x14ac:dyDescent="0.2">
      <c r="B66" s="27" t="s">
        <v>474</v>
      </c>
      <c r="D66" s="25" t="s">
        <v>118</v>
      </c>
      <c r="E66" s="60">
        <f>'Aporte de datos'!E165</f>
        <v>0</v>
      </c>
    </row>
    <row r="67" spans="2:36" x14ac:dyDescent="0.2">
      <c r="B67" s="27" t="s">
        <v>102</v>
      </c>
      <c r="D67" s="25" t="s">
        <v>73</v>
      </c>
      <c r="E67" s="66">
        <f>'Aporte de datos'!E144</f>
        <v>0</v>
      </c>
    </row>
    <row r="68" spans="2:36" x14ac:dyDescent="0.2">
      <c r="B68" s="27" t="s">
        <v>103</v>
      </c>
      <c r="D68" s="25" t="s">
        <v>73</v>
      </c>
      <c r="E68" s="66">
        <f>'Aporte de datos'!E145</f>
        <v>0</v>
      </c>
      <c r="F68" s="62"/>
    </row>
    <row r="69" spans="2:36" x14ac:dyDescent="0.2">
      <c r="B69" s="27"/>
    </row>
    <row r="70" spans="2:36" x14ac:dyDescent="0.2">
      <c r="B70" s="55" t="s">
        <v>108</v>
      </c>
      <c r="F70" s="62"/>
    </row>
    <row r="71" spans="2:36" x14ac:dyDescent="0.2">
      <c r="B71" s="27" t="s">
        <v>109</v>
      </c>
      <c r="D71" s="25" t="s">
        <v>111</v>
      </c>
      <c r="E71" s="60">
        <f>'Aporte de datos'!E153</f>
        <v>0</v>
      </c>
    </row>
    <row r="72" spans="2:36" x14ac:dyDescent="0.2">
      <c r="B72" s="27" t="s">
        <v>110</v>
      </c>
      <c r="D72" s="25" t="s">
        <v>112</v>
      </c>
      <c r="E72" s="60">
        <f>'Aporte de datos'!E154</f>
        <v>0</v>
      </c>
      <c r="F72" s="62"/>
    </row>
    <row r="74" spans="2:36" x14ac:dyDescent="0.2">
      <c r="B74" s="26" t="s">
        <v>113</v>
      </c>
    </row>
    <row r="75" spans="2:36" x14ac:dyDescent="0.2">
      <c r="B75" s="27" t="s">
        <v>243</v>
      </c>
      <c r="D75" s="25" t="s">
        <v>117</v>
      </c>
      <c r="E75" s="59">
        <f>'Aporte de datos'!E157</f>
        <v>0</v>
      </c>
      <c r="F75" s="62"/>
    </row>
    <row r="76" spans="2:36" x14ac:dyDescent="0.2">
      <c r="B76" s="27" t="s">
        <v>244</v>
      </c>
      <c r="D76" s="25" t="s">
        <v>117</v>
      </c>
      <c r="E76" s="59">
        <f>'Aporte de datos'!E158</f>
        <v>0</v>
      </c>
    </row>
    <row r="77" spans="2:36" x14ac:dyDescent="0.2">
      <c r="B77" s="27" t="s">
        <v>116</v>
      </c>
      <c r="D77" s="25" t="s">
        <v>117</v>
      </c>
      <c r="E77" s="59">
        <f>'Aporte de datos'!E159</f>
        <v>0</v>
      </c>
    </row>
    <row r="79" spans="2:36" x14ac:dyDescent="0.2">
      <c r="B79" s="102" t="s">
        <v>245</v>
      </c>
      <c r="C79" s="103"/>
      <c r="D79" s="103"/>
      <c r="E79" s="104"/>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row>
    <row r="80" spans="2:36" x14ac:dyDescent="0.2">
      <c r="B80" s="105" t="s">
        <v>246</v>
      </c>
      <c r="C80" s="103"/>
      <c r="D80" s="103"/>
      <c r="E80" s="104"/>
      <c r="F80" s="106">
        <f>'Aporte de datos'!F168</f>
        <v>0</v>
      </c>
      <c r="G80" s="106">
        <f>'Aporte de datos'!G168</f>
        <v>0</v>
      </c>
      <c r="H80" s="106">
        <f>'Aporte de datos'!H168</f>
        <v>0</v>
      </c>
      <c r="I80" s="106">
        <f>'Aporte de datos'!I168</f>
        <v>0</v>
      </c>
      <c r="J80" s="106">
        <f>'Aporte de datos'!J168</f>
        <v>0</v>
      </c>
      <c r="K80" s="106">
        <f>'Aporte de datos'!K168</f>
        <v>0</v>
      </c>
      <c r="L80" s="106">
        <f>'Aporte de datos'!L168</f>
        <v>0</v>
      </c>
      <c r="M80" s="106">
        <f>'Aporte de datos'!M168</f>
        <v>0</v>
      </c>
      <c r="N80" s="106">
        <f>'Aporte de datos'!N168</f>
        <v>0</v>
      </c>
      <c r="O80" s="106">
        <f>'Aporte de datos'!O168</f>
        <v>0</v>
      </c>
      <c r="P80" s="106">
        <f>'Aporte de datos'!P168</f>
        <v>0</v>
      </c>
      <c r="Q80" s="106">
        <f>'Aporte de datos'!Q168</f>
        <v>0</v>
      </c>
      <c r="R80" s="106">
        <f>'Aporte de datos'!R168</f>
        <v>0</v>
      </c>
      <c r="S80" s="106">
        <f>'Aporte de datos'!S168</f>
        <v>0</v>
      </c>
      <c r="T80" s="106">
        <f>'Aporte de datos'!T168</f>
        <v>0</v>
      </c>
      <c r="U80" s="106">
        <f>'Aporte de datos'!U168</f>
        <v>0</v>
      </c>
      <c r="V80" s="106">
        <f>'Aporte de datos'!V168</f>
        <v>0</v>
      </c>
      <c r="W80" s="106">
        <f>'Aporte de datos'!W168</f>
        <v>0</v>
      </c>
      <c r="X80" s="106">
        <f>'Aporte de datos'!X168</f>
        <v>0</v>
      </c>
      <c r="Y80" s="106">
        <f>'Aporte de datos'!Y168</f>
        <v>0</v>
      </c>
      <c r="Z80" s="106">
        <f>'Aporte de datos'!Z168</f>
        <v>0</v>
      </c>
      <c r="AA80" s="106">
        <f>'Aporte de datos'!AA168</f>
        <v>0</v>
      </c>
      <c r="AB80" s="106">
        <f>'Aporte de datos'!AB168</f>
        <v>0</v>
      </c>
      <c r="AC80" s="106">
        <f>'Aporte de datos'!AC168</f>
        <v>0</v>
      </c>
      <c r="AD80" s="106">
        <f>'Aporte de datos'!AD168</f>
        <v>0</v>
      </c>
      <c r="AE80" s="106">
        <f>'Aporte de datos'!AE168</f>
        <v>0</v>
      </c>
      <c r="AF80" s="106">
        <f>'Aporte de datos'!AF168</f>
        <v>0</v>
      </c>
      <c r="AG80" s="106">
        <f>'Aporte de datos'!AG168</f>
        <v>0</v>
      </c>
      <c r="AH80" s="106">
        <f>'Aporte de datos'!AH168</f>
        <v>0</v>
      </c>
      <c r="AI80" s="106">
        <f>'Aporte de datos'!AI168</f>
        <v>0</v>
      </c>
      <c r="AJ80" s="106">
        <f>'Aporte de datos'!AJ168</f>
        <v>0</v>
      </c>
    </row>
    <row r="81" spans="2:36" x14ac:dyDescent="0.2">
      <c r="B81" s="105" t="s">
        <v>123</v>
      </c>
      <c r="C81" s="103"/>
      <c r="D81" s="103"/>
      <c r="E81" s="104"/>
      <c r="F81" s="106">
        <f>'Aporte de datos'!F169</f>
        <v>0</v>
      </c>
      <c r="G81" s="106">
        <f>'Aporte de datos'!G169</f>
        <v>0</v>
      </c>
      <c r="H81" s="106">
        <f>'Aporte de datos'!H169</f>
        <v>0</v>
      </c>
      <c r="I81" s="106">
        <f>'Aporte de datos'!I169</f>
        <v>0</v>
      </c>
      <c r="J81" s="106">
        <f>'Aporte de datos'!J169</f>
        <v>0</v>
      </c>
      <c r="K81" s="106">
        <f>'Aporte de datos'!K169</f>
        <v>0</v>
      </c>
      <c r="L81" s="106">
        <f>'Aporte de datos'!L169</f>
        <v>0</v>
      </c>
      <c r="M81" s="106">
        <f>'Aporte de datos'!M169</f>
        <v>0</v>
      </c>
      <c r="N81" s="106">
        <f>'Aporte de datos'!N169</f>
        <v>0</v>
      </c>
      <c r="O81" s="106">
        <f>'Aporte de datos'!O169</f>
        <v>0</v>
      </c>
      <c r="P81" s="106">
        <f>'Aporte de datos'!P169</f>
        <v>0</v>
      </c>
      <c r="Q81" s="106">
        <f>'Aporte de datos'!Q169</f>
        <v>0</v>
      </c>
      <c r="R81" s="106">
        <f>'Aporte de datos'!R169</f>
        <v>0</v>
      </c>
      <c r="S81" s="106">
        <f>'Aporte de datos'!S169</f>
        <v>0</v>
      </c>
      <c r="T81" s="106">
        <f>'Aporte de datos'!T169</f>
        <v>0</v>
      </c>
      <c r="U81" s="106">
        <f>'Aporte de datos'!U169</f>
        <v>0</v>
      </c>
      <c r="V81" s="106">
        <f>'Aporte de datos'!V169</f>
        <v>0</v>
      </c>
      <c r="W81" s="106">
        <f>'Aporte de datos'!W169</f>
        <v>0</v>
      </c>
      <c r="X81" s="106">
        <f>'Aporte de datos'!X169</f>
        <v>0</v>
      </c>
      <c r="Y81" s="106">
        <f>'Aporte de datos'!Y169</f>
        <v>0</v>
      </c>
      <c r="Z81" s="106">
        <f>'Aporte de datos'!Z169</f>
        <v>0</v>
      </c>
      <c r="AA81" s="106">
        <f>'Aporte de datos'!AA169</f>
        <v>0</v>
      </c>
      <c r="AB81" s="106">
        <f>'Aporte de datos'!AB169</f>
        <v>0</v>
      </c>
      <c r="AC81" s="106">
        <f>'Aporte de datos'!AC169</f>
        <v>0</v>
      </c>
      <c r="AD81" s="106">
        <f>'Aporte de datos'!AD169</f>
        <v>0</v>
      </c>
      <c r="AE81" s="106">
        <f>'Aporte de datos'!AE169</f>
        <v>0</v>
      </c>
      <c r="AF81" s="106">
        <f>'Aporte de datos'!AF169</f>
        <v>0</v>
      </c>
      <c r="AG81" s="106">
        <f>'Aporte de datos'!AG169</f>
        <v>0</v>
      </c>
      <c r="AH81" s="106">
        <f>'Aporte de datos'!AH169</f>
        <v>0</v>
      </c>
      <c r="AI81" s="106">
        <f>'Aporte de datos'!AI169</f>
        <v>0</v>
      </c>
      <c r="AJ81" s="106">
        <f>'Aporte de datos'!AJ169</f>
        <v>0</v>
      </c>
    </row>
    <row r="82" spans="2:36" x14ac:dyDescent="0.2">
      <c r="B82" s="103"/>
      <c r="C82" s="103"/>
      <c r="D82" s="103"/>
      <c r="E82" s="104"/>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row>
    <row r="83" spans="2:36" x14ac:dyDescent="0.2">
      <c r="B83" s="102" t="s">
        <v>247</v>
      </c>
      <c r="C83" s="103"/>
      <c r="D83" s="103"/>
      <c r="E83" s="104"/>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row>
    <row r="84" spans="2:36" x14ac:dyDescent="0.2">
      <c r="B84" s="105" t="s">
        <v>248</v>
      </c>
      <c r="C84" s="103"/>
      <c r="D84" s="103"/>
      <c r="E84" s="104"/>
      <c r="F84" s="103" t="b">
        <f t="shared" ref="F84:AJ84" si="5">AND($E$14,$E$20,F4&gt;=$E$24,F4&gt;=$E$17)</f>
        <v>0</v>
      </c>
      <c r="G84" s="103" t="b">
        <f t="shared" si="5"/>
        <v>0</v>
      </c>
      <c r="H84" s="103" t="b">
        <f t="shared" si="5"/>
        <v>0</v>
      </c>
      <c r="I84" s="103" t="b">
        <f t="shared" si="5"/>
        <v>0</v>
      </c>
      <c r="J84" s="103" t="b">
        <f t="shared" si="5"/>
        <v>0</v>
      </c>
      <c r="K84" s="103" t="b">
        <f t="shared" si="5"/>
        <v>0</v>
      </c>
      <c r="L84" s="103" t="b">
        <f t="shared" si="5"/>
        <v>0</v>
      </c>
      <c r="M84" s="103" t="b">
        <f t="shared" si="5"/>
        <v>0</v>
      </c>
      <c r="N84" s="103" t="b">
        <f t="shared" si="5"/>
        <v>0</v>
      </c>
      <c r="O84" s="103" t="b">
        <f t="shared" si="5"/>
        <v>0</v>
      </c>
      <c r="P84" s="103" t="b">
        <f t="shared" si="5"/>
        <v>0</v>
      </c>
      <c r="Q84" s="103" t="b">
        <f t="shared" si="5"/>
        <v>0</v>
      </c>
      <c r="R84" s="103" t="b">
        <f t="shared" si="5"/>
        <v>0</v>
      </c>
      <c r="S84" s="103" t="b">
        <f t="shared" si="5"/>
        <v>0</v>
      </c>
      <c r="T84" s="103" t="b">
        <f t="shared" si="5"/>
        <v>0</v>
      </c>
      <c r="U84" s="103" t="b">
        <f t="shared" si="5"/>
        <v>0</v>
      </c>
      <c r="V84" s="103" t="b">
        <f t="shared" si="5"/>
        <v>0</v>
      </c>
      <c r="W84" s="103" t="b">
        <f t="shared" si="5"/>
        <v>0</v>
      </c>
      <c r="X84" s="103" t="b">
        <f t="shared" si="5"/>
        <v>0</v>
      </c>
      <c r="Y84" s="103" t="b">
        <f t="shared" si="5"/>
        <v>0</v>
      </c>
      <c r="Z84" s="103" t="b">
        <f t="shared" si="5"/>
        <v>0</v>
      </c>
      <c r="AA84" s="103" t="b">
        <f t="shared" si="5"/>
        <v>0</v>
      </c>
      <c r="AB84" s="103" t="b">
        <f t="shared" si="5"/>
        <v>0</v>
      </c>
      <c r="AC84" s="103" t="b">
        <f t="shared" si="5"/>
        <v>0</v>
      </c>
      <c r="AD84" s="103" t="b">
        <f t="shared" si="5"/>
        <v>0</v>
      </c>
      <c r="AE84" s="103" t="b">
        <f t="shared" si="5"/>
        <v>0</v>
      </c>
      <c r="AF84" s="103" t="b">
        <f t="shared" si="5"/>
        <v>0</v>
      </c>
      <c r="AG84" s="103" t="b">
        <f t="shared" si="5"/>
        <v>0</v>
      </c>
      <c r="AH84" s="103" t="b">
        <f t="shared" si="5"/>
        <v>0</v>
      </c>
      <c r="AI84" s="103" t="b">
        <f t="shared" si="5"/>
        <v>0</v>
      </c>
      <c r="AJ84" s="103" t="b">
        <f t="shared" si="5"/>
        <v>0</v>
      </c>
    </row>
    <row r="85" spans="2:36" x14ac:dyDescent="0.2">
      <c r="B85" s="105" t="s">
        <v>249</v>
      </c>
      <c r="C85" s="103"/>
      <c r="D85" s="103"/>
      <c r="E85" s="104"/>
      <c r="F85" s="103" t="b">
        <f>IF(F84,FALSE,OR(F86:F87))</f>
        <v>0</v>
      </c>
      <c r="G85" s="103" t="b">
        <f t="shared" ref="G85:AJ85" si="6">IF(G84,FALSE,OR(G86:G87))</f>
        <v>0</v>
      </c>
      <c r="H85" s="103" t="b">
        <f t="shared" si="6"/>
        <v>0</v>
      </c>
      <c r="I85" s="103" t="b">
        <f t="shared" si="6"/>
        <v>0</v>
      </c>
      <c r="J85" s="103" t="b">
        <f t="shared" si="6"/>
        <v>0</v>
      </c>
      <c r="K85" s="103" t="b">
        <f t="shared" si="6"/>
        <v>0</v>
      </c>
      <c r="L85" s="103" t="b">
        <f t="shared" si="6"/>
        <v>0</v>
      </c>
      <c r="M85" s="103" t="b">
        <f t="shared" si="6"/>
        <v>0</v>
      </c>
      <c r="N85" s="103" t="b">
        <f t="shared" si="6"/>
        <v>0</v>
      </c>
      <c r="O85" s="103" t="b">
        <f t="shared" si="6"/>
        <v>0</v>
      </c>
      <c r="P85" s="103" t="b">
        <f t="shared" si="6"/>
        <v>0</v>
      </c>
      <c r="Q85" s="103" t="b">
        <f t="shared" si="6"/>
        <v>0</v>
      </c>
      <c r="R85" s="103" t="b">
        <f t="shared" si="6"/>
        <v>0</v>
      </c>
      <c r="S85" s="103" t="b">
        <f t="shared" si="6"/>
        <v>0</v>
      </c>
      <c r="T85" s="103" t="b">
        <f t="shared" si="6"/>
        <v>0</v>
      </c>
      <c r="U85" s="103" t="b">
        <f t="shared" si="6"/>
        <v>0</v>
      </c>
      <c r="V85" s="103" t="b">
        <f t="shared" si="6"/>
        <v>0</v>
      </c>
      <c r="W85" s="103" t="b">
        <f t="shared" si="6"/>
        <v>0</v>
      </c>
      <c r="X85" s="103" t="b">
        <f t="shared" si="6"/>
        <v>0</v>
      </c>
      <c r="Y85" s="103" t="b">
        <f t="shared" si="6"/>
        <v>0</v>
      </c>
      <c r="Z85" s="103" t="b">
        <f t="shared" si="6"/>
        <v>0</v>
      </c>
      <c r="AA85" s="103" t="b">
        <f t="shared" si="6"/>
        <v>0</v>
      </c>
      <c r="AB85" s="103" t="b">
        <f t="shared" si="6"/>
        <v>0</v>
      </c>
      <c r="AC85" s="103" t="b">
        <f t="shared" si="6"/>
        <v>0</v>
      </c>
      <c r="AD85" s="103" t="b">
        <f t="shared" si="6"/>
        <v>0</v>
      </c>
      <c r="AE85" s="103" t="b">
        <f t="shared" si="6"/>
        <v>0</v>
      </c>
      <c r="AF85" s="103" t="b">
        <f t="shared" si="6"/>
        <v>0</v>
      </c>
      <c r="AG85" s="103" t="b">
        <f t="shared" si="6"/>
        <v>0</v>
      </c>
      <c r="AH85" s="103" t="b">
        <f t="shared" si="6"/>
        <v>0</v>
      </c>
      <c r="AI85" s="103" t="b">
        <f t="shared" si="6"/>
        <v>0</v>
      </c>
      <c r="AJ85" s="103" t="b">
        <f t="shared" si="6"/>
        <v>0</v>
      </c>
    </row>
    <row r="86" spans="2:36" x14ac:dyDescent="0.2">
      <c r="B86" s="107" t="s">
        <v>252</v>
      </c>
      <c r="C86" s="103"/>
      <c r="D86" s="103"/>
      <c r="E86" s="104"/>
      <c r="F86" s="108" t="b">
        <f t="shared" ref="F86:AJ86" si="7">AND($E$14,NOT($E$20),F4&gt;=$E$17)</f>
        <v>0</v>
      </c>
      <c r="G86" s="108" t="b">
        <f t="shared" si="7"/>
        <v>0</v>
      </c>
      <c r="H86" s="108" t="b">
        <f t="shared" si="7"/>
        <v>0</v>
      </c>
      <c r="I86" s="108" t="b">
        <f t="shared" si="7"/>
        <v>0</v>
      </c>
      <c r="J86" s="108" t="b">
        <f t="shared" si="7"/>
        <v>0</v>
      </c>
      <c r="K86" s="108" t="b">
        <f t="shared" si="7"/>
        <v>0</v>
      </c>
      <c r="L86" s="108" t="b">
        <f t="shared" si="7"/>
        <v>0</v>
      </c>
      <c r="M86" s="108" t="b">
        <f t="shared" si="7"/>
        <v>0</v>
      </c>
      <c r="N86" s="108" t="b">
        <f t="shared" si="7"/>
        <v>0</v>
      </c>
      <c r="O86" s="108" t="b">
        <f t="shared" si="7"/>
        <v>0</v>
      </c>
      <c r="P86" s="108" t="b">
        <f t="shared" si="7"/>
        <v>0</v>
      </c>
      <c r="Q86" s="108" t="b">
        <f t="shared" si="7"/>
        <v>0</v>
      </c>
      <c r="R86" s="108" t="b">
        <f t="shared" si="7"/>
        <v>0</v>
      </c>
      <c r="S86" s="108" t="b">
        <f t="shared" si="7"/>
        <v>0</v>
      </c>
      <c r="T86" s="108" t="b">
        <f t="shared" si="7"/>
        <v>0</v>
      </c>
      <c r="U86" s="108" t="b">
        <f t="shared" si="7"/>
        <v>0</v>
      </c>
      <c r="V86" s="108" t="b">
        <f t="shared" si="7"/>
        <v>0</v>
      </c>
      <c r="W86" s="108" t="b">
        <f t="shared" si="7"/>
        <v>0</v>
      </c>
      <c r="X86" s="108" t="b">
        <f t="shared" si="7"/>
        <v>0</v>
      </c>
      <c r="Y86" s="108" t="b">
        <f t="shared" si="7"/>
        <v>0</v>
      </c>
      <c r="Z86" s="108" t="b">
        <f t="shared" si="7"/>
        <v>0</v>
      </c>
      <c r="AA86" s="108" t="b">
        <f t="shared" si="7"/>
        <v>0</v>
      </c>
      <c r="AB86" s="108" t="b">
        <f t="shared" si="7"/>
        <v>0</v>
      </c>
      <c r="AC86" s="108" t="b">
        <f t="shared" si="7"/>
        <v>0</v>
      </c>
      <c r="AD86" s="108" t="b">
        <f t="shared" si="7"/>
        <v>0</v>
      </c>
      <c r="AE86" s="108" t="b">
        <f t="shared" si="7"/>
        <v>0</v>
      </c>
      <c r="AF86" s="108" t="b">
        <f t="shared" si="7"/>
        <v>0</v>
      </c>
      <c r="AG86" s="108" t="b">
        <f t="shared" si="7"/>
        <v>0</v>
      </c>
      <c r="AH86" s="108" t="b">
        <f t="shared" si="7"/>
        <v>0</v>
      </c>
      <c r="AI86" s="108" t="b">
        <f t="shared" si="7"/>
        <v>0</v>
      </c>
      <c r="AJ86" s="108" t="b">
        <f t="shared" si="7"/>
        <v>0</v>
      </c>
    </row>
    <row r="87" spans="2:36" x14ac:dyDescent="0.2">
      <c r="B87" s="107" t="s">
        <v>253</v>
      </c>
      <c r="C87" s="103"/>
      <c r="D87" s="103"/>
      <c r="E87" s="104"/>
      <c r="F87" s="108" t="b">
        <f t="shared" ref="F87:AJ87" si="8">AND($E$14,$E$20,F4&gt;=$E$17,F4&lt;=$E$24)</f>
        <v>0</v>
      </c>
      <c r="G87" s="108" t="b">
        <f t="shared" si="8"/>
        <v>0</v>
      </c>
      <c r="H87" s="108" t="b">
        <f t="shared" si="8"/>
        <v>0</v>
      </c>
      <c r="I87" s="108" t="b">
        <f t="shared" si="8"/>
        <v>0</v>
      </c>
      <c r="J87" s="108" t="b">
        <f t="shared" si="8"/>
        <v>0</v>
      </c>
      <c r="K87" s="108" t="b">
        <f t="shared" si="8"/>
        <v>0</v>
      </c>
      <c r="L87" s="108" t="b">
        <f t="shared" si="8"/>
        <v>0</v>
      </c>
      <c r="M87" s="108" t="b">
        <f t="shared" si="8"/>
        <v>0</v>
      </c>
      <c r="N87" s="108" t="b">
        <f t="shared" si="8"/>
        <v>0</v>
      </c>
      <c r="O87" s="108" t="b">
        <f t="shared" si="8"/>
        <v>0</v>
      </c>
      <c r="P87" s="108" t="b">
        <f t="shared" si="8"/>
        <v>0</v>
      </c>
      <c r="Q87" s="108" t="b">
        <f t="shared" si="8"/>
        <v>0</v>
      </c>
      <c r="R87" s="108" t="b">
        <f t="shared" si="8"/>
        <v>0</v>
      </c>
      <c r="S87" s="108" t="b">
        <f t="shared" si="8"/>
        <v>0</v>
      </c>
      <c r="T87" s="108" t="b">
        <f t="shared" si="8"/>
        <v>0</v>
      </c>
      <c r="U87" s="108" t="b">
        <f t="shared" si="8"/>
        <v>0</v>
      </c>
      <c r="V87" s="108" t="b">
        <f t="shared" si="8"/>
        <v>0</v>
      </c>
      <c r="W87" s="108" t="b">
        <f t="shared" si="8"/>
        <v>0</v>
      </c>
      <c r="X87" s="108" t="b">
        <f t="shared" si="8"/>
        <v>0</v>
      </c>
      <c r="Y87" s="108" t="b">
        <f t="shared" si="8"/>
        <v>0</v>
      </c>
      <c r="Z87" s="108" t="b">
        <f t="shared" si="8"/>
        <v>0</v>
      </c>
      <c r="AA87" s="108" t="b">
        <f t="shared" si="8"/>
        <v>0</v>
      </c>
      <c r="AB87" s="108" t="b">
        <f t="shared" si="8"/>
        <v>0</v>
      </c>
      <c r="AC87" s="108" t="b">
        <f t="shared" si="8"/>
        <v>0</v>
      </c>
      <c r="AD87" s="108" t="b">
        <f t="shared" si="8"/>
        <v>0</v>
      </c>
      <c r="AE87" s="108" t="b">
        <f t="shared" si="8"/>
        <v>0</v>
      </c>
      <c r="AF87" s="108" t="b">
        <f t="shared" si="8"/>
        <v>0</v>
      </c>
      <c r="AG87" s="108" t="b">
        <f t="shared" si="8"/>
        <v>0</v>
      </c>
      <c r="AH87" s="108" t="b">
        <f t="shared" si="8"/>
        <v>0</v>
      </c>
      <c r="AI87" s="108" t="b">
        <f t="shared" si="8"/>
        <v>0</v>
      </c>
      <c r="AJ87" s="108" t="b">
        <f t="shared" si="8"/>
        <v>0</v>
      </c>
    </row>
    <row r="88" spans="2:36" x14ac:dyDescent="0.2">
      <c r="B88" s="105" t="s">
        <v>250</v>
      </c>
      <c r="C88" s="103"/>
      <c r="D88" s="103"/>
      <c r="E88" s="104"/>
      <c r="F88" s="103" t="b">
        <f>IF(F84,FALSE,OR(F89:F90))</f>
        <v>0</v>
      </c>
      <c r="G88" s="103" t="b">
        <f t="shared" ref="G88:AJ88" si="9">IF(G84,FALSE,OR(G89:G90))</f>
        <v>0</v>
      </c>
      <c r="H88" s="103" t="b">
        <f t="shared" si="9"/>
        <v>0</v>
      </c>
      <c r="I88" s="103" t="b">
        <f t="shared" si="9"/>
        <v>0</v>
      </c>
      <c r="J88" s="103" t="b">
        <f t="shared" si="9"/>
        <v>0</v>
      </c>
      <c r="K88" s="103" t="b">
        <f t="shared" si="9"/>
        <v>0</v>
      </c>
      <c r="L88" s="103" t="b">
        <f t="shared" si="9"/>
        <v>0</v>
      </c>
      <c r="M88" s="103" t="b">
        <f t="shared" si="9"/>
        <v>0</v>
      </c>
      <c r="N88" s="103" t="b">
        <f t="shared" si="9"/>
        <v>0</v>
      </c>
      <c r="O88" s="103" t="b">
        <f t="shared" si="9"/>
        <v>0</v>
      </c>
      <c r="P88" s="103" t="b">
        <f t="shared" si="9"/>
        <v>0</v>
      </c>
      <c r="Q88" s="103" t="b">
        <f t="shared" si="9"/>
        <v>0</v>
      </c>
      <c r="R88" s="103" t="b">
        <f t="shared" si="9"/>
        <v>0</v>
      </c>
      <c r="S88" s="103" t="b">
        <f t="shared" si="9"/>
        <v>0</v>
      </c>
      <c r="T88" s="103" t="b">
        <f t="shared" si="9"/>
        <v>0</v>
      </c>
      <c r="U88" s="103" t="b">
        <f t="shared" si="9"/>
        <v>0</v>
      </c>
      <c r="V88" s="103" t="b">
        <f t="shared" si="9"/>
        <v>0</v>
      </c>
      <c r="W88" s="103" t="b">
        <f t="shared" si="9"/>
        <v>0</v>
      </c>
      <c r="X88" s="103" t="b">
        <f t="shared" si="9"/>
        <v>0</v>
      </c>
      <c r="Y88" s="103" t="b">
        <f t="shared" si="9"/>
        <v>0</v>
      </c>
      <c r="Z88" s="103" t="b">
        <f t="shared" si="9"/>
        <v>0</v>
      </c>
      <c r="AA88" s="103" t="b">
        <f t="shared" si="9"/>
        <v>0</v>
      </c>
      <c r="AB88" s="103" t="b">
        <f t="shared" si="9"/>
        <v>0</v>
      </c>
      <c r="AC88" s="103" t="b">
        <f t="shared" si="9"/>
        <v>0</v>
      </c>
      <c r="AD88" s="103" t="b">
        <f t="shared" si="9"/>
        <v>0</v>
      </c>
      <c r="AE88" s="103" t="b">
        <f t="shared" si="9"/>
        <v>0</v>
      </c>
      <c r="AF88" s="103" t="b">
        <f t="shared" si="9"/>
        <v>0</v>
      </c>
      <c r="AG88" s="103" t="b">
        <f t="shared" si="9"/>
        <v>0</v>
      </c>
      <c r="AH88" s="103" t="b">
        <f t="shared" si="9"/>
        <v>0</v>
      </c>
      <c r="AI88" s="103" t="b">
        <f t="shared" si="9"/>
        <v>0</v>
      </c>
      <c r="AJ88" s="103" t="b">
        <f t="shared" si="9"/>
        <v>0</v>
      </c>
    </row>
    <row r="89" spans="2:36" x14ac:dyDescent="0.2">
      <c r="B89" s="107" t="s">
        <v>252</v>
      </c>
      <c r="C89" s="103"/>
      <c r="D89" s="103"/>
      <c r="E89" s="104"/>
      <c r="F89" s="108" t="b">
        <f t="shared" ref="F89:AJ89" si="10">AND(NOT($E$14),$E$20,F4&gt;=$E$24)</f>
        <v>0</v>
      </c>
      <c r="G89" s="108" t="b">
        <f t="shared" si="10"/>
        <v>0</v>
      </c>
      <c r="H89" s="108" t="b">
        <f t="shared" si="10"/>
        <v>0</v>
      </c>
      <c r="I89" s="108" t="b">
        <f t="shared" si="10"/>
        <v>0</v>
      </c>
      <c r="J89" s="108" t="b">
        <f t="shared" si="10"/>
        <v>0</v>
      </c>
      <c r="K89" s="108" t="b">
        <f t="shared" si="10"/>
        <v>0</v>
      </c>
      <c r="L89" s="108" t="b">
        <f t="shared" si="10"/>
        <v>0</v>
      </c>
      <c r="M89" s="108" t="b">
        <f t="shared" si="10"/>
        <v>0</v>
      </c>
      <c r="N89" s="108" t="b">
        <f t="shared" si="10"/>
        <v>0</v>
      </c>
      <c r="O89" s="108" t="b">
        <f t="shared" si="10"/>
        <v>0</v>
      </c>
      <c r="P89" s="108" t="b">
        <f t="shared" si="10"/>
        <v>0</v>
      </c>
      <c r="Q89" s="108" t="b">
        <f t="shared" si="10"/>
        <v>0</v>
      </c>
      <c r="R89" s="108" t="b">
        <f t="shared" si="10"/>
        <v>0</v>
      </c>
      <c r="S89" s="108" t="b">
        <f t="shared" si="10"/>
        <v>0</v>
      </c>
      <c r="T89" s="108" t="b">
        <f t="shared" si="10"/>
        <v>0</v>
      </c>
      <c r="U89" s="108" t="b">
        <f t="shared" si="10"/>
        <v>0</v>
      </c>
      <c r="V89" s="108" t="b">
        <f t="shared" si="10"/>
        <v>0</v>
      </c>
      <c r="W89" s="108" t="b">
        <f t="shared" si="10"/>
        <v>0</v>
      </c>
      <c r="X89" s="108" t="b">
        <f t="shared" si="10"/>
        <v>0</v>
      </c>
      <c r="Y89" s="108" t="b">
        <f t="shared" si="10"/>
        <v>0</v>
      </c>
      <c r="Z89" s="108" t="b">
        <f t="shared" si="10"/>
        <v>0</v>
      </c>
      <c r="AA89" s="108" t="b">
        <f t="shared" si="10"/>
        <v>0</v>
      </c>
      <c r="AB89" s="108" t="b">
        <f t="shared" si="10"/>
        <v>0</v>
      </c>
      <c r="AC89" s="108" t="b">
        <f t="shared" si="10"/>
        <v>0</v>
      </c>
      <c r="AD89" s="108" t="b">
        <f t="shared" si="10"/>
        <v>0</v>
      </c>
      <c r="AE89" s="108" t="b">
        <f t="shared" si="10"/>
        <v>0</v>
      </c>
      <c r="AF89" s="108" t="b">
        <f t="shared" si="10"/>
        <v>0</v>
      </c>
      <c r="AG89" s="108" t="b">
        <f t="shared" si="10"/>
        <v>0</v>
      </c>
      <c r="AH89" s="108" t="b">
        <f t="shared" si="10"/>
        <v>0</v>
      </c>
      <c r="AI89" s="108" t="b">
        <f t="shared" si="10"/>
        <v>0</v>
      </c>
      <c r="AJ89" s="108" t="b">
        <f t="shared" si="10"/>
        <v>0</v>
      </c>
    </row>
    <row r="90" spans="2:36" x14ac:dyDescent="0.2">
      <c r="B90" s="107" t="s">
        <v>253</v>
      </c>
      <c r="C90" s="103"/>
      <c r="D90" s="103"/>
      <c r="E90" s="104"/>
      <c r="F90" s="108" t="b">
        <f t="shared" ref="F90:AJ90" si="11">AND($E$14,$E$20,F4&gt;=$E$24,F4&lt;=$E$17)</f>
        <v>0</v>
      </c>
      <c r="G90" s="108" t="b">
        <f t="shared" si="11"/>
        <v>0</v>
      </c>
      <c r="H90" s="108" t="b">
        <f t="shared" si="11"/>
        <v>0</v>
      </c>
      <c r="I90" s="108" t="b">
        <f t="shared" si="11"/>
        <v>0</v>
      </c>
      <c r="J90" s="108" t="b">
        <f t="shared" si="11"/>
        <v>0</v>
      </c>
      <c r="K90" s="108" t="b">
        <f t="shared" si="11"/>
        <v>0</v>
      </c>
      <c r="L90" s="108" t="b">
        <f t="shared" si="11"/>
        <v>0</v>
      </c>
      <c r="M90" s="108" t="b">
        <f t="shared" si="11"/>
        <v>0</v>
      </c>
      <c r="N90" s="108" t="b">
        <f t="shared" si="11"/>
        <v>0</v>
      </c>
      <c r="O90" s="108" t="b">
        <f t="shared" si="11"/>
        <v>0</v>
      </c>
      <c r="P90" s="108" t="b">
        <f t="shared" si="11"/>
        <v>0</v>
      </c>
      <c r="Q90" s="108" t="b">
        <f t="shared" si="11"/>
        <v>0</v>
      </c>
      <c r="R90" s="108" t="b">
        <f t="shared" si="11"/>
        <v>0</v>
      </c>
      <c r="S90" s="108" t="b">
        <f t="shared" si="11"/>
        <v>0</v>
      </c>
      <c r="T90" s="108" t="b">
        <f t="shared" si="11"/>
        <v>0</v>
      </c>
      <c r="U90" s="108" t="b">
        <f t="shared" si="11"/>
        <v>0</v>
      </c>
      <c r="V90" s="108" t="b">
        <f t="shared" si="11"/>
        <v>0</v>
      </c>
      <c r="W90" s="108" t="b">
        <f t="shared" si="11"/>
        <v>0</v>
      </c>
      <c r="X90" s="108" t="b">
        <f t="shared" si="11"/>
        <v>0</v>
      </c>
      <c r="Y90" s="108" t="b">
        <f t="shared" si="11"/>
        <v>0</v>
      </c>
      <c r="Z90" s="108" t="b">
        <f t="shared" si="11"/>
        <v>0</v>
      </c>
      <c r="AA90" s="108" t="b">
        <f t="shared" si="11"/>
        <v>0</v>
      </c>
      <c r="AB90" s="108" t="b">
        <f t="shared" si="11"/>
        <v>0</v>
      </c>
      <c r="AC90" s="108" t="b">
        <f t="shared" si="11"/>
        <v>0</v>
      </c>
      <c r="AD90" s="108" t="b">
        <f t="shared" si="11"/>
        <v>0</v>
      </c>
      <c r="AE90" s="108" t="b">
        <f t="shared" si="11"/>
        <v>0</v>
      </c>
      <c r="AF90" s="108" t="b">
        <f t="shared" si="11"/>
        <v>0</v>
      </c>
      <c r="AG90" s="108" t="b">
        <f t="shared" si="11"/>
        <v>0</v>
      </c>
      <c r="AH90" s="108" t="b">
        <f t="shared" si="11"/>
        <v>0</v>
      </c>
      <c r="AI90" s="108" t="b">
        <f t="shared" si="11"/>
        <v>0</v>
      </c>
      <c r="AJ90" s="108" t="b">
        <f t="shared" si="11"/>
        <v>0</v>
      </c>
    </row>
    <row r="91" spans="2:36" x14ac:dyDescent="0.2">
      <c r="B91" s="105" t="s">
        <v>251</v>
      </c>
      <c r="C91" s="103"/>
      <c r="D91" s="103"/>
      <c r="E91" s="104"/>
      <c r="F91" s="103" t="b">
        <f t="shared" ref="F91:AJ91" si="12">IF(AND(NOT(F85),NOT(F88),NOT(F84)),TRUE,FALSE)</f>
        <v>1</v>
      </c>
      <c r="G91" s="103" t="b">
        <f t="shared" si="12"/>
        <v>1</v>
      </c>
      <c r="H91" s="103" t="b">
        <f t="shared" si="12"/>
        <v>1</v>
      </c>
      <c r="I91" s="103" t="b">
        <f t="shared" si="12"/>
        <v>1</v>
      </c>
      <c r="J91" s="103" t="b">
        <f t="shared" si="12"/>
        <v>1</v>
      </c>
      <c r="K91" s="103" t="b">
        <f t="shared" si="12"/>
        <v>1</v>
      </c>
      <c r="L91" s="103" t="b">
        <f t="shared" si="12"/>
        <v>1</v>
      </c>
      <c r="M91" s="103" t="b">
        <f t="shared" si="12"/>
        <v>1</v>
      </c>
      <c r="N91" s="103" t="b">
        <f t="shared" si="12"/>
        <v>1</v>
      </c>
      <c r="O91" s="103" t="b">
        <f t="shared" si="12"/>
        <v>1</v>
      </c>
      <c r="P91" s="103" t="b">
        <f t="shared" si="12"/>
        <v>1</v>
      </c>
      <c r="Q91" s="103" t="b">
        <f t="shared" si="12"/>
        <v>1</v>
      </c>
      <c r="R91" s="103" t="b">
        <f t="shared" si="12"/>
        <v>1</v>
      </c>
      <c r="S91" s="103" t="b">
        <f t="shared" si="12"/>
        <v>1</v>
      </c>
      <c r="T91" s="103" t="b">
        <f t="shared" si="12"/>
        <v>1</v>
      </c>
      <c r="U91" s="103" t="b">
        <f t="shared" si="12"/>
        <v>1</v>
      </c>
      <c r="V91" s="103" t="b">
        <f t="shared" si="12"/>
        <v>1</v>
      </c>
      <c r="W91" s="103" t="b">
        <f t="shared" si="12"/>
        <v>1</v>
      </c>
      <c r="X91" s="103" t="b">
        <f t="shared" si="12"/>
        <v>1</v>
      </c>
      <c r="Y91" s="103" t="b">
        <f t="shared" si="12"/>
        <v>1</v>
      </c>
      <c r="Z91" s="103" t="b">
        <f t="shared" si="12"/>
        <v>1</v>
      </c>
      <c r="AA91" s="103" t="b">
        <f t="shared" si="12"/>
        <v>1</v>
      </c>
      <c r="AB91" s="103" t="b">
        <f t="shared" si="12"/>
        <v>1</v>
      </c>
      <c r="AC91" s="103" t="b">
        <f t="shared" si="12"/>
        <v>1</v>
      </c>
      <c r="AD91" s="103" t="b">
        <f t="shared" si="12"/>
        <v>1</v>
      </c>
      <c r="AE91" s="103" t="b">
        <f t="shared" si="12"/>
        <v>1</v>
      </c>
      <c r="AF91" s="103" t="b">
        <f t="shared" si="12"/>
        <v>1</v>
      </c>
      <c r="AG91" s="103" t="b">
        <f t="shared" si="12"/>
        <v>1</v>
      </c>
      <c r="AH91" s="103" t="b">
        <f t="shared" si="12"/>
        <v>1</v>
      </c>
      <c r="AI91" s="103" t="b">
        <f t="shared" si="12"/>
        <v>1</v>
      </c>
      <c r="AJ91" s="103" t="b">
        <f t="shared" si="12"/>
        <v>1</v>
      </c>
    </row>
    <row r="92" spans="2:36" x14ac:dyDescent="0.2">
      <c r="B92" s="103"/>
      <c r="C92" s="103"/>
      <c r="D92" s="103"/>
      <c r="E92" s="104"/>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row>
    <row r="93" spans="2:36" x14ac:dyDescent="0.2">
      <c r="B93" s="102" t="s">
        <v>254</v>
      </c>
      <c r="C93" s="103"/>
      <c r="D93" s="103"/>
      <c r="E93" s="104"/>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row>
    <row r="94" spans="2:36" x14ac:dyDescent="0.2">
      <c r="B94" s="105" t="s">
        <v>255</v>
      </c>
      <c r="C94" s="103"/>
      <c r="D94" s="103" t="s">
        <v>94</v>
      </c>
      <c r="E94" s="104"/>
      <c r="F94" s="109">
        <f t="shared" ref="F94:AJ94" si="13">IF(F91,0,IF(F85,F38,IF(F88,0,F80*F38)))</f>
        <v>0</v>
      </c>
      <c r="G94" s="109">
        <f t="shared" si="13"/>
        <v>0</v>
      </c>
      <c r="H94" s="109">
        <f t="shared" si="13"/>
        <v>0</v>
      </c>
      <c r="I94" s="109">
        <f t="shared" si="13"/>
        <v>0</v>
      </c>
      <c r="J94" s="109">
        <f t="shared" si="13"/>
        <v>0</v>
      </c>
      <c r="K94" s="109">
        <f t="shared" si="13"/>
        <v>0</v>
      </c>
      <c r="L94" s="109">
        <f t="shared" si="13"/>
        <v>0</v>
      </c>
      <c r="M94" s="109">
        <f t="shared" si="13"/>
        <v>0</v>
      </c>
      <c r="N94" s="109">
        <f t="shared" si="13"/>
        <v>0</v>
      </c>
      <c r="O94" s="109">
        <f t="shared" si="13"/>
        <v>0</v>
      </c>
      <c r="P94" s="109">
        <f t="shared" si="13"/>
        <v>0</v>
      </c>
      <c r="Q94" s="109">
        <f t="shared" si="13"/>
        <v>0</v>
      </c>
      <c r="R94" s="109">
        <f t="shared" si="13"/>
        <v>0</v>
      </c>
      <c r="S94" s="109">
        <f t="shared" si="13"/>
        <v>0</v>
      </c>
      <c r="T94" s="109">
        <f t="shared" si="13"/>
        <v>0</v>
      </c>
      <c r="U94" s="109">
        <f t="shared" si="13"/>
        <v>0</v>
      </c>
      <c r="V94" s="109">
        <f t="shared" si="13"/>
        <v>0</v>
      </c>
      <c r="W94" s="109">
        <f t="shared" si="13"/>
        <v>0</v>
      </c>
      <c r="X94" s="109">
        <f t="shared" si="13"/>
        <v>0</v>
      </c>
      <c r="Y94" s="109">
        <f t="shared" si="13"/>
        <v>0</v>
      </c>
      <c r="Z94" s="109">
        <f t="shared" si="13"/>
        <v>0</v>
      </c>
      <c r="AA94" s="109">
        <f t="shared" si="13"/>
        <v>0</v>
      </c>
      <c r="AB94" s="109">
        <f t="shared" si="13"/>
        <v>0</v>
      </c>
      <c r="AC94" s="109">
        <f t="shared" si="13"/>
        <v>0</v>
      </c>
      <c r="AD94" s="109">
        <f t="shared" si="13"/>
        <v>0</v>
      </c>
      <c r="AE94" s="109">
        <f t="shared" si="13"/>
        <v>0</v>
      </c>
      <c r="AF94" s="109">
        <f t="shared" si="13"/>
        <v>0</v>
      </c>
      <c r="AG94" s="109">
        <f t="shared" si="13"/>
        <v>0</v>
      </c>
      <c r="AH94" s="109">
        <f t="shared" si="13"/>
        <v>0</v>
      </c>
      <c r="AI94" s="109">
        <f t="shared" si="13"/>
        <v>0</v>
      </c>
      <c r="AJ94" s="109">
        <f t="shared" si="13"/>
        <v>0</v>
      </c>
    </row>
    <row r="95" spans="2:36" x14ac:dyDescent="0.2">
      <c r="B95" s="105" t="s">
        <v>256</v>
      </c>
      <c r="C95" s="103"/>
      <c r="D95" s="103" t="s">
        <v>95</v>
      </c>
      <c r="E95" s="104"/>
      <c r="F95" s="109">
        <f t="shared" ref="F95:AJ95" si="14">IF(F91,0,IF(F85,F45,IF(F88,0,F80*F45)))</f>
        <v>0</v>
      </c>
      <c r="G95" s="109">
        <f t="shared" si="14"/>
        <v>0</v>
      </c>
      <c r="H95" s="109">
        <f t="shared" si="14"/>
        <v>0</v>
      </c>
      <c r="I95" s="109">
        <f t="shared" si="14"/>
        <v>0</v>
      </c>
      <c r="J95" s="109">
        <f t="shared" si="14"/>
        <v>0</v>
      </c>
      <c r="K95" s="109">
        <f t="shared" si="14"/>
        <v>0</v>
      </c>
      <c r="L95" s="109">
        <f t="shared" si="14"/>
        <v>0</v>
      </c>
      <c r="M95" s="109">
        <f t="shared" si="14"/>
        <v>0</v>
      </c>
      <c r="N95" s="109">
        <f t="shared" si="14"/>
        <v>0</v>
      </c>
      <c r="O95" s="109">
        <f t="shared" si="14"/>
        <v>0</v>
      </c>
      <c r="P95" s="109">
        <f t="shared" si="14"/>
        <v>0</v>
      </c>
      <c r="Q95" s="109">
        <f t="shared" si="14"/>
        <v>0</v>
      </c>
      <c r="R95" s="109">
        <f t="shared" si="14"/>
        <v>0</v>
      </c>
      <c r="S95" s="109">
        <f t="shared" si="14"/>
        <v>0</v>
      </c>
      <c r="T95" s="109">
        <f t="shared" si="14"/>
        <v>0</v>
      </c>
      <c r="U95" s="109">
        <f t="shared" si="14"/>
        <v>0</v>
      </c>
      <c r="V95" s="109">
        <f t="shared" si="14"/>
        <v>0</v>
      </c>
      <c r="W95" s="109">
        <f t="shared" si="14"/>
        <v>0</v>
      </c>
      <c r="X95" s="109">
        <f t="shared" si="14"/>
        <v>0</v>
      </c>
      <c r="Y95" s="109">
        <f t="shared" si="14"/>
        <v>0</v>
      </c>
      <c r="Z95" s="109">
        <f t="shared" si="14"/>
        <v>0</v>
      </c>
      <c r="AA95" s="109">
        <f t="shared" si="14"/>
        <v>0</v>
      </c>
      <c r="AB95" s="109">
        <f t="shared" si="14"/>
        <v>0</v>
      </c>
      <c r="AC95" s="109">
        <f t="shared" si="14"/>
        <v>0</v>
      </c>
      <c r="AD95" s="109">
        <f t="shared" si="14"/>
        <v>0</v>
      </c>
      <c r="AE95" s="109">
        <f t="shared" si="14"/>
        <v>0</v>
      </c>
      <c r="AF95" s="109">
        <f t="shared" si="14"/>
        <v>0</v>
      </c>
      <c r="AG95" s="109">
        <f t="shared" si="14"/>
        <v>0</v>
      </c>
      <c r="AH95" s="109">
        <f t="shared" si="14"/>
        <v>0</v>
      </c>
      <c r="AI95" s="109">
        <f t="shared" si="14"/>
        <v>0</v>
      </c>
      <c r="AJ95" s="109">
        <f t="shared" si="14"/>
        <v>0</v>
      </c>
    </row>
    <row r="96" spans="2:36" x14ac:dyDescent="0.2">
      <c r="B96" s="103"/>
      <c r="C96" s="103"/>
      <c r="D96" s="103"/>
      <c r="E96" s="104"/>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row>
    <row r="97" spans="1:36" x14ac:dyDescent="0.2">
      <c r="B97" s="102" t="s">
        <v>257</v>
      </c>
      <c r="C97" s="103"/>
      <c r="D97" s="103"/>
      <c r="E97" s="104"/>
      <c r="F97" s="109"/>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row>
    <row r="98" spans="1:36" x14ac:dyDescent="0.2">
      <c r="B98" s="105" t="s">
        <v>255</v>
      </c>
      <c r="C98" s="103"/>
      <c r="D98" s="103" t="s">
        <v>94</v>
      </c>
      <c r="E98" s="104"/>
      <c r="F98" s="109">
        <f t="shared" ref="F98:AJ98" si="15">IF(F91,0,IF(F85,0,IF(F88,F38,F81*F38)))</f>
        <v>0</v>
      </c>
      <c r="G98" s="109">
        <f t="shared" si="15"/>
        <v>0</v>
      </c>
      <c r="H98" s="109">
        <f t="shared" si="15"/>
        <v>0</v>
      </c>
      <c r="I98" s="109">
        <f t="shared" si="15"/>
        <v>0</v>
      </c>
      <c r="J98" s="109">
        <f t="shared" si="15"/>
        <v>0</v>
      </c>
      <c r="K98" s="109">
        <f t="shared" si="15"/>
        <v>0</v>
      </c>
      <c r="L98" s="109">
        <f t="shared" si="15"/>
        <v>0</v>
      </c>
      <c r="M98" s="109">
        <f t="shared" si="15"/>
        <v>0</v>
      </c>
      <c r="N98" s="109">
        <f t="shared" si="15"/>
        <v>0</v>
      </c>
      <c r="O98" s="109">
        <f t="shared" si="15"/>
        <v>0</v>
      </c>
      <c r="P98" s="109">
        <f t="shared" si="15"/>
        <v>0</v>
      </c>
      <c r="Q98" s="109">
        <f t="shared" si="15"/>
        <v>0</v>
      </c>
      <c r="R98" s="109">
        <f t="shared" si="15"/>
        <v>0</v>
      </c>
      <c r="S98" s="109">
        <f t="shared" si="15"/>
        <v>0</v>
      </c>
      <c r="T98" s="109">
        <f t="shared" si="15"/>
        <v>0</v>
      </c>
      <c r="U98" s="109">
        <f t="shared" si="15"/>
        <v>0</v>
      </c>
      <c r="V98" s="109">
        <f t="shared" si="15"/>
        <v>0</v>
      </c>
      <c r="W98" s="109">
        <f t="shared" si="15"/>
        <v>0</v>
      </c>
      <c r="X98" s="109">
        <f t="shared" si="15"/>
        <v>0</v>
      </c>
      <c r="Y98" s="109">
        <f t="shared" si="15"/>
        <v>0</v>
      </c>
      <c r="Z98" s="109">
        <f t="shared" si="15"/>
        <v>0</v>
      </c>
      <c r="AA98" s="109">
        <f t="shared" si="15"/>
        <v>0</v>
      </c>
      <c r="AB98" s="109">
        <f t="shared" si="15"/>
        <v>0</v>
      </c>
      <c r="AC98" s="109">
        <f t="shared" si="15"/>
        <v>0</v>
      </c>
      <c r="AD98" s="109">
        <f t="shared" si="15"/>
        <v>0</v>
      </c>
      <c r="AE98" s="109">
        <f t="shared" si="15"/>
        <v>0</v>
      </c>
      <c r="AF98" s="109">
        <f t="shared" si="15"/>
        <v>0</v>
      </c>
      <c r="AG98" s="109">
        <f t="shared" si="15"/>
        <v>0</v>
      </c>
      <c r="AH98" s="109">
        <f t="shared" si="15"/>
        <v>0</v>
      </c>
      <c r="AI98" s="109">
        <f t="shared" si="15"/>
        <v>0</v>
      </c>
      <c r="AJ98" s="109">
        <f t="shared" si="15"/>
        <v>0</v>
      </c>
    </row>
    <row r="99" spans="1:36" x14ac:dyDescent="0.2">
      <c r="B99" s="105" t="s">
        <v>256</v>
      </c>
      <c r="C99" s="103"/>
      <c r="D99" s="103" t="s">
        <v>95</v>
      </c>
      <c r="E99" s="104"/>
      <c r="F99" s="109">
        <f t="shared" ref="F99:AJ99" si="16">IF(F91,0,IF(F85,0,IF(F88,F45,F81*F45)))</f>
        <v>0</v>
      </c>
      <c r="G99" s="109">
        <f t="shared" si="16"/>
        <v>0</v>
      </c>
      <c r="H99" s="109">
        <f t="shared" si="16"/>
        <v>0</v>
      </c>
      <c r="I99" s="109">
        <f t="shared" si="16"/>
        <v>0</v>
      </c>
      <c r="J99" s="109">
        <f t="shared" si="16"/>
        <v>0</v>
      </c>
      <c r="K99" s="109">
        <f t="shared" si="16"/>
        <v>0</v>
      </c>
      <c r="L99" s="109">
        <f t="shared" si="16"/>
        <v>0</v>
      </c>
      <c r="M99" s="109">
        <f t="shared" si="16"/>
        <v>0</v>
      </c>
      <c r="N99" s="109">
        <f t="shared" si="16"/>
        <v>0</v>
      </c>
      <c r="O99" s="109">
        <f t="shared" si="16"/>
        <v>0</v>
      </c>
      <c r="P99" s="109">
        <f t="shared" si="16"/>
        <v>0</v>
      </c>
      <c r="Q99" s="109">
        <f t="shared" si="16"/>
        <v>0</v>
      </c>
      <c r="R99" s="109">
        <f t="shared" si="16"/>
        <v>0</v>
      </c>
      <c r="S99" s="109">
        <f t="shared" si="16"/>
        <v>0</v>
      </c>
      <c r="T99" s="109">
        <f t="shared" si="16"/>
        <v>0</v>
      </c>
      <c r="U99" s="109">
        <f t="shared" si="16"/>
        <v>0</v>
      </c>
      <c r="V99" s="109">
        <f t="shared" si="16"/>
        <v>0</v>
      </c>
      <c r="W99" s="109">
        <f t="shared" si="16"/>
        <v>0</v>
      </c>
      <c r="X99" s="109">
        <f t="shared" si="16"/>
        <v>0</v>
      </c>
      <c r="Y99" s="109">
        <f t="shared" si="16"/>
        <v>0</v>
      </c>
      <c r="Z99" s="109">
        <f t="shared" si="16"/>
        <v>0</v>
      </c>
      <c r="AA99" s="109">
        <f t="shared" si="16"/>
        <v>0</v>
      </c>
      <c r="AB99" s="109">
        <f t="shared" si="16"/>
        <v>0</v>
      </c>
      <c r="AC99" s="109">
        <f t="shared" si="16"/>
        <v>0</v>
      </c>
      <c r="AD99" s="109">
        <f t="shared" si="16"/>
        <v>0</v>
      </c>
      <c r="AE99" s="109">
        <f t="shared" si="16"/>
        <v>0</v>
      </c>
      <c r="AF99" s="109">
        <f t="shared" si="16"/>
        <v>0</v>
      </c>
      <c r="AG99" s="109">
        <f t="shared" si="16"/>
        <v>0</v>
      </c>
      <c r="AH99" s="109">
        <f t="shared" si="16"/>
        <v>0</v>
      </c>
      <c r="AI99" s="109">
        <f t="shared" si="16"/>
        <v>0</v>
      </c>
      <c r="AJ99" s="109">
        <f t="shared" si="16"/>
        <v>0</v>
      </c>
    </row>
    <row r="100" spans="1:36" x14ac:dyDescent="0.2">
      <c r="B100" s="103"/>
      <c r="C100" s="103"/>
      <c r="D100" s="103"/>
      <c r="E100" s="104"/>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row>
    <row r="101" spans="1:36" x14ac:dyDescent="0.2">
      <c r="B101" s="102" t="s">
        <v>263</v>
      </c>
      <c r="C101" s="103"/>
      <c r="D101" s="103"/>
      <c r="E101" s="104"/>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row>
    <row r="102" spans="1:36" x14ac:dyDescent="0.2">
      <c r="B102" s="105" t="s">
        <v>260</v>
      </c>
      <c r="C102" s="103"/>
      <c r="D102" s="103"/>
      <c r="E102" s="104"/>
      <c r="F102" s="109">
        <f t="shared" ref="F102:AJ102" si="17">IFERROR(ROUNDUP(MAX(F94/$E$48,F95/($E$49*IF($E$51,$E$52,1))),0),0)</f>
        <v>0</v>
      </c>
      <c r="G102" s="109">
        <f t="shared" si="17"/>
        <v>0</v>
      </c>
      <c r="H102" s="109">
        <f t="shared" si="17"/>
        <v>0</v>
      </c>
      <c r="I102" s="109">
        <f t="shared" si="17"/>
        <v>0</v>
      </c>
      <c r="J102" s="109">
        <f t="shared" si="17"/>
        <v>0</v>
      </c>
      <c r="K102" s="109">
        <f t="shared" si="17"/>
        <v>0</v>
      </c>
      <c r="L102" s="109">
        <f t="shared" si="17"/>
        <v>0</v>
      </c>
      <c r="M102" s="109">
        <f t="shared" si="17"/>
        <v>0</v>
      </c>
      <c r="N102" s="109">
        <f t="shared" si="17"/>
        <v>0</v>
      </c>
      <c r="O102" s="109">
        <f t="shared" si="17"/>
        <v>0</v>
      </c>
      <c r="P102" s="109">
        <f t="shared" si="17"/>
        <v>0</v>
      </c>
      <c r="Q102" s="109">
        <f t="shared" si="17"/>
        <v>0</v>
      </c>
      <c r="R102" s="109">
        <f t="shared" si="17"/>
        <v>0</v>
      </c>
      <c r="S102" s="109">
        <f t="shared" si="17"/>
        <v>0</v>
      </c>
      <c r="T102" s="109">
        <f t="shared" si="17"/>
        <v>0</v>
      </c>
      <c r="U102" s="109">
        <f t="shared" si="17"/>
        <v>0</v>
      </c>
      <c r="V102" s="109">
        <f t="shared" si="17"/>
        <v>0</v>
      </c>
      <c r="W102" s="109">
        <f t="shared" si="17"/>
        <v>0</v>
      </c>
      <c r="X102" s="109">
        <f t="shared" si="17"/>
        <v>0</v>
      </c>
      <c r="Y102" s="109">
        <f t="shared" si="17"/>
        <v>0</v>
      </c>
      <c r="Z102" s="109">
        <f t="shared" si="17"/>
        <v>0</v>
      </c>
      <c r="AA102" s="109">
        <f t="shared" si="17"/>
        <v>0</v>
      </c>
      <c r="AB102" s="109">
        <f t="shared" si="17"/>
        <v>0</v>
      </c>
      <c r="AC102" s="109">
        <f t="shared" si="17"/>
        <v>0</v>
      </c>
      <c r="AD102" s="109">
        <f t="shared" si="17"/>
        <v>0</v>
      </c>
      <c r="AE102" s="109">
        <f t="shared" si="17"/>
        <v>0</v>
      </c>
      <c r="AF102" s="109">
        <f t="shared" si="17"/>
        <v>0</v>
      </c>
      <c r="AG102" s="109">
        <f t="shared" si="17"/>
        <v>0</v>
      </c>
      <c r="AH102" s="109">
        <f t="shared" si="17"/>
        <v>0</v>
      </c>
      <c r="AI102" s="109">
        <f t="shared" si="17"/>
        <v>0</v>
      </c>
      <c r="AJ102" s="109">
        <f t="shared" si="17"/>
        <v>0</v>
      </c>
    </row>
    <row r="103" spans="1:36" x14ac:dyDescent="0.2">
      <c r="B103" s="105" t="s">
        <v>261</v>
      </c>
      <c r="C103" s="103"/>
      <c r="D103" s="103" t="s">
        <v>73</v>
      </c>
      <c r="E103" s="110">
        <f>IFERROR($E$75/$E$53,0)</f>
        <v>0</v>
      </c>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row>
    <row r="104" spans="1:36" x14ac:dyDescent="0.2">
      <c r="B104" s="105" t="s">
        <v>262</v>
      </c>
      <c r="C104" s="103"/>
      <c r="D104" s="103" t="s">
        <v>73</v>
      </c>
      <c r="E104" s="110">
        <f>E58</f>
        <v>0</v>
      </c>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row>
    <row r="105" spans="1:36" x14ac:dyDescent="0.2">
      <c r="B105" s="105" t="s">
        <v>496</v>
      </c>
      <c r="C105" s="103"/>
      <c r="D105" s="103" t="s">
        <v>73</v>
      </c>
      <c r="E105" s="104"/>
      <c r="F105" s="111">
        <f t="shared" ref="F105:AJ105" si="18">F102*SUM($E$103:$E$104)</f>
        <v>0</v>
      </c>
      <c r="G105" s="111">
        <f t="shared" si="18"/>
        <v>0</v>
      </c>
      <c r="H105" s="111">
        <f t="shared" si="18"/>
        <v>0</v>
      </c>
      <c r="I105" s="111">
        <f t="shared" si="18"/>
        <v>0</v>
      </c>
      <c r="J105" s="111">
        <f t="shared" si="18"/>
        <v>0</v>
      </c>
      <c r="K105" s="111">
        <f t="shared" si="18"/>
        <v>0</v>
      </c>
      <c r="L105" s="111">
        <f t="shared" si="18"/>
        <v>0</v>
      </c>
      <c r="M105" s="111">
        <f t="shared" si="18"/>
        <v>0</v>
      </c>
      <c r="N105" s="111">
        <f t="shared" si="18"/>
        <v>0</v>
      </c>
      <c r="O105" s="111">
        <f t="shared" si="18"/>
        <v>0</v>
      </c>
      <c r="P105" s="111">
        <f t="shared" si="18"/>
        <v>0</v>
      </c>
      <c r="Q105" s="111">
        <f t="shared" si="18"/>
        <v>0</v>
      </c>
      <c r="R105" s="111">
        <f t="shared" si="18"/>
        <v>0</v>
      </c>
      <c r="S105" s="111">
        <f t="shared" si="18"/>
        <v>0</v>
      </c>
      <c r="T105" s="111">
        <f t="shared" si="18"/>
        <v>0</v>
      </c>
      <c r="U105" s="111">
        <f t="shared" si="18"/>
        <v>0</v>
      </c>
      <c r="V105" s="111">
        <f t="shared" si="18"/>
        <v>0</v>
      </c>
      <c r="W105" s="111">
        <f t="shared" si="18"/>
        <v>0</v>
      </c>
      <c r="X105" s="111">
        <f t="shared" si="18"/>
        <v>0</v>
      </c>
      <c r="Y105" s="111">
        <f t="shared" si="18"/>
        <v>0</v>
      </c>
      <c r="Z105" s="111">
        <f t="shared" si="18"/>
        <v>0</v>
      </c>
      <c r="AA105" s="111">
        <f t="shared" si="18"/>
        <v>0</v>
      </c>
      <c r="AB105" s="111">
        <f t="shared" si="18"/>
        <v>0</v>
      </c>
      <c r="AC105" s="111">
        <f t="shared" si="18"/>
        <v>0</v>
      </c>
      <c r="AD105" s="111">
        <f t="shared" si="18"/>
        <v>0</v>
      </c>
      <c r="AE105" s="111">
        <f t="shared" si="18"/>
        <v>0</v>
      </c>
      <c r="AF105" s="111">
        <f t="shared" si="18"/>
        <v>0</v>
      </c>
      <c r="AG105" s="111">
        <f t="shared" si="18"/>
        <v>0</v>
      </c>
      <c r="AH105" s="111">
        <f t="shared" si="18"/>
        <v>0</v>
      </c>
      <c r="AI105" s="111">
        <f t="shared" si="18"/>
        <v>0</v>
      </c>
      <c r="AJ105" s="111">
        <f t="shared" si="18"/>
        <v>0</v>
      </c>
    </row>
    <row r="106" spans="1:36" x14ac:dyDescent="0.2">
      <c r="B106" s="103"/>
      <c r="C106" s="103"/>
      <c r="D106" s="103"/>
      <c r="E106" s="104"/>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row>
    <row r="107" spans="1:36" x14ac:dyDescent="0.2">
      <c r="B107" s="102" t="s">
        <v>264</v>
      </c>
      <c r="C107" s="103"/>
      <c r="D107" s="103"/>
      <c r="E107" s="104"/>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row>
    <row r="108" spans="1:36" x14ac:dyDescent="0.2">
      <c r="B108" s="105" t="s">
        <v>260</v>
      </c>
      <c r="C108" s="103"/>
      <c r="D108" s="103"/>
      <c r="E108" s="104"/>
      <c r="F108" s="109">
        <f t="shared" ref="F108:AJ108" si="19">IFERROR(ROUNDUP(MAX(F98/$E$62,F99/$E$63),0),0)</f>
        <v>0</v>
      </c>
      <c r="G108" s="109">
        <f t="shared" si="19"/>
        <v>0</v>
      </c>
      <c r="H108" s="109">
        <f t="shared" si="19"/>
        <v>0</v>
      </c>
      <c r="I108" s="109">
        <f t="shared" si="19"/>
        <v>0</v>
      </c>
      <c r="J108" s="109">
        <f t="shared" si="19"/>
        <v>0</v>
      </c>
      <c r="K108" s="109">
        <f t="shared" si="19"/>
        <v>0</v>
      </c>
      <c r="L108" s="109">
        <f t="shared" si="19"/>
        <v>0</v>
      </c>
      <c r="M108" s="109">
        <f t="shared" si="19"/>
        <v>0</v>
      </c>
      <c r="N108" s="109">
        <f t="shared" si="19"/>
        <v>0</v>
      </c>
      <c r="O108" s="109">
        <f t="shared" si="19"/>
        <v>0</v>
      </c>
      <c r="P108" s="109">
        <f t="shared" si="19"/>
        <v>0</v>
      </c>
      <c r="Q108" s="109">
        <f t="shared" si="19"/>
        <v>0</v>
      </c>
      <c r="R108" s="109">
        <f t="shared" si="19"/>
        <v>0</v>
      </c>
      <c r="S108" s="109">
        <f t="shared" si="19"/>
        <v>0</v>
      </c>
      <c r="T108" s="109">
        <f t="shared" si="19"/>
        <v>0</v>
      </c>
      <c r="U108" s="109">
        <f t="shared" si="19"/>
        <v>0</v>
      </c>
      <c r="V108" s="109">
        <f t="shared" si="19"/>
        <v>0</v>
      </c>
      <c r="W108" s="109">
        <f t="shared" si="19"/>
        <v>0</v>
      </c>
      <c r="X108" s="109">
        <f t="shared" si="19"/>
        <v>0</v>
      </c>
      <c r="Y108" s="109">
        <f t="shared" si="19"/>
        <v>0</v>
      </c>
      <c r="Z108" s="109">
        <f t="shared" si="19"/>
        <v>0</v>
      </c>
      <c r="AA108" s="109">
        <f t="shared" si="19"/>
        <v>0</v>
      </c>
      <c r="AB108" s="109">
        <f t="shared" si="19"/>
        <v>0</v>
      </c>
      <c r="AC108" s="109">
        <f t="shared" si="19"/>
        <v>0</v>
      </c>
      <c r="AD108" s="109">
        <f t="shared" si="19"/>
        <v>0</v>
      </c>
      <c r="AE108" s="109">
        <f t="shared" si="19"/>
        <v>0</v>
      </c>
      <c r="AF108" s="109">
        <f t="shared" si="19"/>
        <v>0</v>
      </c>
      <c r="AG108" s="109">
        <f t="shared" si="19"/>
        <v>0</v>
      </c>
      <c r="AH108" s="109">
        <f t="shared" si="19"/>
        <v>0</v>
      </c>
      <c r="AI108" s="109">
        <f t="shared" si="19"/>
        <v>0</v>
      </c>
      <c r="AJ108" s="109">
        <f t="shared" si="19"/>
        <v>0</v>
      </c>
    </row>
    <row r="109" spans="1:36" x14ac:dyDescent="0.2">
      <c r="B109" s="112" t="s">
        <v>265</v>
      </c>
      <c r="C109" s="103"/>
      <c r="D109" s="103"/>
      <c r="E109" s="104"/>
      <c r="F109" s="109">
        <f t="shared" ref="F109:AJ109" si="20">IFERROR(ROUNDDOWN(F108/$E$21,0),0)</f>
        <v>0</v>
      </c>
      <c r="G109" s="109">
        <f t="shared" si="20"/>
        <v>0</v>
      </c>
      <c r="H109" s="109">
        <f t="shared" si="20"/>
        <v>0</v>
      </c>
      <c r="I109" s="109">
        <f t="shared" si="20"/>
        <v>0</v>
      </c>
      <c r="J109" s="109">
        <f t="shared" si="20"/>
        <v>0</v>
      </c>
      <c r="K109" s="109">
        <f t="shared" si="20"/>
        <v>0</v>
      </c>
      <c r="L109" s="109">
        <f t="shared" si="20"/>
        <v>0</v>
      </c>
      <c r="M109" s="109">
        <f t="shared" si="20"/>
        <v>0</v>
      </c>
      <c r="N109" s="109">
        <f t="shared" si="20"/>
        <v>0</v>
      </c>
      <c r="O109" s="109">
        <f t="shared" si="20"/>
        <v>0</v>
      </c>
      <c r="P109" s="109">
        <f t="shared" si="20"/>
        <v>0</v>
      </c>
      <c r="Q109" s="109">
        <f t="shared" si="20"/>
        <v>0</v>
      </c>
      <c r="R109" s="109">
        <f t="shared" si="20"/>
        <v>0</v>
      </c>
      <c r="S109" s="109">
        <f t="shared" si="20"/>
        <v>0</v>
      </c>
      <c r="T109" s="109">
        <f t="shared" si="20"/>
        <v>0</v>
      </c>
      <c r="U109" s="109">
        <f t="shared" si="20"/>
        <v>0</v>
      </c>
      <c r="V109" s="109">
        <f t="shared" si="20"/>
        <v>0</v>
      </c>
      <c r="W109" s="109">
        <f t="shared" si="20"/>
        <v>0</v>
      </c>
      <c r="X109" s="109">
        <f t="shared" si="20"/>
        <v>0</v>
      </c>
      <c r="Y109" s="109">
        <f t="shared" si="20"/>
        <v>0</v>
      </c>
      <c r="Z109" s="109">
        <f t="shared" si="20"/>
        <v>0</v>
      </c>
      <c r="AA109" s="109">
        <f t="shared" si="20"/>
        <v>0</v>
      </c>
      <c r="AB109" s="109">
        <f t="shared" si="20"/>
        <v>0</v>
      </c>
      <c r="AC109" s="109">
        <f t="shared" si="20"/>
        <v>0</v>
      </c>
      <c r="AD109" s="109">
        <f t="shared" si="20"/>
        <v>0</v>
      </c>
      <c r="AE109" s="109">
        <f t="shared" si="20"/>
        <v>0</v>
      </c>
      <c r="AF109" s="109">
        <f t="shared" si="20"/>
        <v>0</v>
      </c>
      <c r="AG109" s="109">
        <f t="shared" si="20"/>
        <v>0</v>
      </c>
      <c r="AH109" s="109">
        <f t="shared" si="20"/>
        <v>0</v>
      </c>
      <c r="AI109" s="109">
        <f t="shared" si="20"/>
        <v>0</v>
      </c>
      <c r="AJ109" s="109">
        <f t="shared" si="20"/>
        <v>0</v>
      </c>
    </row>
    <row r="110" spans="1:36" x14ac:dyDescent="0.2">
      <c r="B110" s="112" t="s">
        <v>266</v>
      </c>
      <c r="C110" s="103"/>
      <c r="D110" s="103"/>
      <c r="E110" s="104"/>
      <c r="F110" s="109">
        <f t="shared" ref="F110:AJ110" si="21">IFERROR(MOD(F108,$E$21),0)</f>
        <v>0</v>
      </c>
      <c r="G110" s="109">
        <f t="shared" si="21"/>
        <v>0</v>
      </c>
      <c r="H110" s="109">
        <f t="shared" si="21"/>
        <v>0</v>
      </c>
      <c r="I110" s="109">
        <f t="shared" si="21"/>
        <v>0</v>
      </c>
      <c r="J110" s="109">
        <f t="shared" si="21"/>
        <v>0</v>
      </c>
      <c r="K110" s="109">
        <f t="shared" si="21"/>
        <v>0</v>
      </c>
      <c r="L110" s="109">
        <f t="shared" si="21"/>
        <v>0</v>
      </c>
      <c r="M110" s="109">
        <f t="shared" si="21"/>
        <v>0</v>
      </c>
      <c r="N110" s="109">
        <f t="shared" si="21"/>
        <v>0</v>
      </c>
      <c r="O110" s="109">
        <f t="shared" si="21"/>
        <v>0</v>
      </c>
      <c r="P110" s="109">
        <f t="shared" si="21"/>
        <v>0</v>
      </c>
      <c r="Q110" s="109">
        <f t="shared" si="21"/>
        <v>0</v>
      </c>
      <c r="R110" s="109">
        <f t="shared" si="21"/>
        <v>0</v>
      </c>
      <c r="S110" s="109">
        <f t="shared" si="21"/>
        <v>0</v>
      </c>
      <c r="T110" s="109">
        <f t="shared" si="21"/>
        <v>0</v>
      </c>
      <c r="U110" s="109">
        <f t="shared" si="21"/>
        <v>0</v>
      </c>
      <c r="V110" s="109">
        <f t="shared" si="21"/>
        <v>0</v>
      </c>
      <c r="W110" s="109">
        <f t="shared" si="21"/>
        <v>0</v>
      </c>
      <c r="X110" s="109">
        <f t="shared" si="21"/>
        <v>0</v>
      </c>
      <c r="Y110" s="109">
        <f t="shared" si="21"/>
        <v>0</v>
      </c>
      <c r="Z110" s="109">
        <f t="shared" si="21"/>
        <v>0</v>
      </c>
      <c r="AA110" s="109">
        <f t="shared" si="21"/>
        <v>0</v>
      </c>
      <c r="AB110" s="109">
        <f t="shared" si="21"/>
        <v>0</v>
      </c>
      <c r="AC110" s="109">
        <f t="shared" si="21"/>
        <v>0</v>
      </c>
      <c r="AD110" s="109">
        <f t="shared" si="21"/>
        <v>0</v>
      </c>
      <c r="AE110" s="109">
        <f t="shared" si="21"/>
        <v>0</v>
      </c>
      <c r="AF110" s="109">
        <f t="shared" si="21"/>
        <v>0</v>
      </c>
      <c r="AG110" s="109">
        <f t="shared" si="21"/>
        <v>0</v>
      </c>
      <c r="AH110" s="109">
        <f t="shared" si="21"/>
        <v>0</v>
      </c>
      <c r="AI110" s="109">
        <f t="shared" si="21"/>
        <v>0</v>
      </c>
      <c r="AJ110" s="109">
        <f t="shared" si="21"/>
        <v>0</v>
      </c>
    </row>
    <row r="111" spans="1:36" x14ac:dyDescent="0.2">
      <c r="A111" s="65"/>
      <c r="B111" s="105" t="s">
        <v>261</v>
      </c>
      <c r="C111" s="103"/>
      <c r="D111" s="103" t="s">
        <v>73</v>
      </c>
      <c r="E111" s="110">
        <f>IFERROR($E$76/$E$65,0)</f>
        <v>0</v>
      </c>
      <c r="F111" s="109"/>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row>
    <row r="112" spans="1:36" x14ac:dyDescent="0.2">
      <c r="A112" s="65"/>
      <c r="B112" s="105" t="s">
        <v>262</v>
      </c>
      <c r="C112" s="103"/>
      <c r="D112" s="103" t="s">
        <v>73</v>
      </c>
      <c r="E112" s="110">
        <f>E67</f>
        <v>0</v>
      </c>
      <c r="F112" s="109"/>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row>
    <row r="113" spans="2:36" x14ac:dyDescent="0.2">
      <c r="B113" s="105" t="s">
        <v>497</v>
      </c>
      <c r="C113" s="103"/>
      <c r="D113" s="103" t="s">
        <v>73</v>
      </c>
      <c r="E113" s="104"/>
      <c r="F113" s="111">
        <f t="shared" ref="F113:AJ113" si="22">F109*SUM($E$111:$E$112)+IF(F110&gt;=1,1,0)*SUM($E$111:$E$112)</f>
        <v>0</v>
      </c>
      <c r="G113" s="111">
        <f t="shared" si="22"/>
        <v>0</v>
      </c>
      <c r="H113" s="111">
        <f t="shared" si="22"/>
        <v>0</v>
      </c>
      <c r="I113" s="111">
        <f t="shared" si="22"/>
        <v>0</v>
      </c>
      <c r="J113" s="111">
        <f t="shared" si="22"/>
        <v>0</v>
      </c>
      <c r="K113" s="111">
        <f t="shared" si="22"/>
        <v>0</v>
      </c>
      <c r="L113" s="111">
        <f t="shared" si="22"/>
        <v>0</v>
      </c>
      <c r="M113" s="111">
        <f t="shared" si="22"/>
        <v>0</v>
      </c>
      <c r="N113" s="111">
        <f t="shared" si="22"/>
        <v>0</v>
      </c>
      <c r="O113" s="111">
        <f t="shared" si="22"/>
        <v>0</v>
      </c>
      <c r="P113" s="111">
        <f t="shared" si="22"/>
        <v>0</v>
      </c>
      <c r="Q113" s="111">
        <f t="shared" si="22"/>
        <v>0</v>
      </c>
      <c r="R113" s="111">
        <f t="shared" si="22"/>
        <v>0</v>
      </c>
      <c r="S113" s="111">
        <f t="shared" si="22"/>
        <v>0</v>
      </c>
      <c r="T113" s="111">
        <f t="shared" si="22"/>
        <v>0</v>
      </c>
      <c r="U113" s="111">
        <f t="shared" si="22"/>
        <v>0</v>
      </c>
      <c r="V113" s="111">
        <f t="shared" si="22"/>
        <v>0</v>
      </c>
      <c r="W113" s="111">
        <f t="shared" si="22"/>
        <v>0</v>
      </c>
      <c r="X113" s="111">
        <f t="shared" si="22"/>
        <v>0</v>
      </c>
      <c r="Y113" s="111">
        <f t="shared" si="22"/>
        <v>0</v>
      </c>
      <c r="Z113" s="111">
        <f t="shared" si="22"/>
        <v>0</v>
      </c>
      <c r="AA113" s="111">
        <f t="shared" si="22"/>
        <v>0</v>
      </c>
      <c r="AB113" s="111">
        <f t="shared" si="22"/>
        <v>0</v>
      </c>
      <c r="AC113" s="111">
        <f t="shared" si="22"/>
        <v>0</v>
      </c>
      <c r="AD113" s="111">
        <f t="shared" si="22"/>
        <v>0</v>
      </c>
      <c r="AE113" s="111">
        <f t="shared" si="22"/>
        <v>0</v>
      </c>
      <c r="AF113" s="111">
        <f t="shared" si="22"/>
        <v>0</v>
      </c>
      <c r="AG113" s="111">
        <f t="shared" si="22"/>
        <v>0</v>
      </c>
      <c r="AH113" s="111">
        <f t="shared" si="22"/>
        <v>0</v>
      </c>
      <c r="AI113" s="111">
        <f t="shared" si="22"/>
        <v>0</v>
      </c>
      <c r="AJ113" s="111">
        <f t="shared" si="22"/>
        <v>0</v>
      </c>
    </row>
    <row r="114" spans="2:36" x14ac:dyDescent="0.2">
      <c r="B114" s="103"/>
      <c r="C114" s="103"/>
      <c r="D114" s="103"/>
      <c r="E114" s="104"/>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row>
    <row r="115" spans="2:36" x14ac:dyDescent="0.2">
      <c r="B115" s="102" t="s">
        <v>259</v>
      </c>
      <c r="C115" s="103"/>
      <c r="D115" s="103"/>
      <c r="E115" s="104"/>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103"/>
    </row>
    <row r="116" spans="2:36" x14ac:dyDescent="0.2">
      <c r="B116" s="105" t="s">
        <v>267</v>
      </c>
      <c r="C116" s="103"/>
      <c r="D116" s="103"/>
      <c r="E116" s="104"/>
      <c r="F116" s="113">
        <f t="shared" ref="F116:AJ116" si="23">IFERROR(F102+$E$27*ROUNDUP(MAX(F98/$E$48,F99/($E$49*IF($E$51,$E$52,1))),0),0)</f>
        <v>0</v>
      </c>
      <c r="G116" s="113">
        <f t="shared" si="23"/>
        <v>0</v>
      </c>
      <c r="H116" s="113">
        <f t="shared" si="23"/>
        <v>0</v>
      </c>
      <c r="I116" s="113">
        <f t="shared" si="23"/>
        <v>0</v>
      </c>
      <c r="J116" s="113">
        <f t="shared" si="23"/>
        <v>0</v>
      </c>
      <c r="K116" s="113">
        <f t="shared" si="23"/>
        <v>0</v>
      </c>
      <c r="L116" s="113">
        <f t="shared" si="23"/>
        <v>0</v>
      </c>
      <c r="M116" s="113">
        <f t="shared" si="23"/>
        <v>0</v>
      </c>
      <c r="N116" s="113">
        <f t="shared" si="23"/>
        <v>0</v>
      </c>
      <c r="O116" s="113">
        <f t="shared" si="23"/>
        <v>0</v>
      </c>
      <c r="P116" s="113">
        <f t="shared" si="23"/>
        <v>0</v>
      </c>
      <c r="Q116" s="113">
        <f t="shared" si="23"/>
        <v>0</v>
      </c>
      <c r="R116" s="113">
        <f t="shared" si="23"/>
        <v>0</v>
      </c>
      <c r="S116" s="113">
        <f t="shared" si="23"/>
        <v>0</v>
      </c>
      <c r="T116" s="113">
        <f t="shared" si="23"/>
        <v>0</v>
      </c>
      <c r="U116" s="113">
        <f t="shared" si="23"/>
        <v>0</v>
      </c>
      <c r="V116" s="113">
        <f t="shared" si="23"/>
        <v>0</v>
      </c>
      <c r="W116" s="113">
        <f t="shared" si="23"/>
        <v>0</v>
      </c>
      <c r="X116" s="113">
        <f t="shared" si="23"/>
        <v>0</v>
      </c>
      <c r="Y116" s="113">
        <f t="shared" si="23"/>
        <v>0</v>
      </c>
      <c r="Z116" s="113">
        <f t="shared" si="23"/>
        <v>0</v>
      </c>
      <c r="AA116" s="113">
        <f t="shared" si="23"/>
        <v>0</v>
      </c>
      <c r="AB116" s="113">
        <f t="shared" si="23"/>
        <v>0</v>
      </c>
      <c r="AC116" s="113">
        <f t="shared" si="23"/>
        <v>0</v>
      </c>
      <c r="AD116" s="113">
        <f t="shared" si="23"/>
        <v>0</v>
      </c>
      <c r="AE116" s="113">
        <f t="shared" si="23"/>
        <v>0</v>
      </c>
      <c r="AF116" s="113">
        <f t="shared" si="23"/>
        <v>0</v>
      </c>
      <c r="AG116" s="113">
        <f t="shared" si="23"/>
        <v>0</v>
      </c>
      <c r="AH116" s="113">
        <f t="shared" si="23"/>
        <v>0</v>
      </c>
      <c r="AI116" s="113">
        <f t="shared" si="23"/>
        <v>0</v>
      </c>
      <c r="AJ116" s="113">
        <f t="shared" si="23"/>
        <v>0</v>
      </c>
    </row>
    <row r="117" spans="2:36" x14ac:dyDescent="0.2">
      <c r="B117" s="112" t="s">
        <v>268</v>
      </c>
      <c r="C117" s="103"/>
      <c r="D117" s="103" t="s">
        <v>73</v>
      </c>
      <c r="E117" s="114">
        <f>$E$27*$E$58</f>
        <v>0</v>
      </c>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row>
    <row r="118" spans="2:36" x14ac:dyDescent="0.2">
      <c r="B118" s="112" t="s">
        <v>269</v>
      </c>
      <c r="C118" s="103"/>
      <c r="D118" s="103" t="s">
        <v>73</v>
      </c>
      <c r="E118" s="114">
        <f>IFERROR($E$77/$E$54,0)</f>
        <v>0</v>
      </c>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row>
    <row r="119" spans="2:36" x14ac:dyDescent="0.2">
      <c r="B119" s="112" t="s">
        <v>103</v>
      </c>
      <c r="C119" s="103"/>
      <c r="D119" s="103" t="s">
        <v>73</v>
      </c>
      <c r="E119" s="115">
        <f>$E$59</f>
        <v>0</v>
      </c>
      <c r="F119" s="113"/>
      <c r="G119" s="116"/>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row>
    <row r="120" spans="2:36" x14ac:dyDescent="0.2">
      <c r="B120" s="105" t="s">
        <v>498</v>
      </c>
      <c r="C120" s="103"/>
      <c r="D120" s="103" t="s">
        <v>73</v>
      </c>
      <c r="E120" s="104"/>
      <c r="F120" s="116">
        <f t="shared" ref="F120:AJ120" si="24">F116*SUM($E$118:$E$119)+(F116-F102)*$E$117</f>
        <v>0</v>
      </c>
      <c r="G120" s="116">
        <f t="shared" si="24"/>
        <v>0</v>
      </c>
      <c r="H120" s="116">
        <f t="shared" si="24"/>
        <v>0</v>
      </c>
      <c r="I120" s="116">
        <f t="shared" si="24"/>
        <v>0</v>
      </c>
      <c r="J120" s="116">
        <f t="shared" si="24"/>
        <v>0</v>
      </c>
      <c r="K120" s="116">
        <f t="shared" si="24"/>
        <v>0</v>
      </c>
      <c r="L120" s="116">
        <f t="shared" si="24"/>
        <v>0</v>
      </c>
      <c r="M120" s="116">
        <f t="shared" si="24"/>
        <v>0</v>
      </c>
      <c r="N120" s="116">
        <f t="shared" si="24"/>
        <v>0</v>
      </c>
      <c r="O120" s="116">
        <f t="shared" si="24"/>
        <v>0</v>
      </c>
      <c r="P120" s="116">
        <f t="shared" si="24"/>
        <v>0</v>
      </c>
      <c r="Q120" s="116">
        <f t="shared" si="24"/>
        <v>0</v>
      </c>
      <c r="R120" s="116">
        <f t="shared" si="24"/>
        <v>0</v>
      </c>
      <c r="S120" s="116">
        <f t="shared" si="24"/>
        <v>0</v>
      </c>
      <c r="T120" s="116">
        <f t="shared" si="24"/>
        <v>0</v>
      </c>
      <c r="U120" s="116">
        <f t="shared" si="24"/>
        <v>0</v>
      </c>
      <c r="V120" s="116">
        <f t="shared" si="24"/>
        <v>0</v>
      </c>
      <c r="W120" s="116">
        <f t="shared" si="24"/>
        <v>0</v>
      </c>
      <c r="X120" s="116">
        <f t="shared" si="24"/>
        <v>0</v>
      </c>
      <c r="Y120" s="116">
        <f t="shared" si="24"/>
        <v>0</v>
      </c>
      <c r="Z120" s="116">
        <f t="shared" si="24"/>
        <v>0</v>
      </c>
      <c r="AA120" s="116">
        <f t="shared" si="24"/>
        <v>0</v>
      </c>
      <c r="AB120" s="116">
        <f t="shared" si="24"/>
        <v>0</v>
      </c>
      <c r="AC120" s="116">
        <f t="shared" si="24"/>
        <v>0</v>
      </c>
      <c r="AD120" s="116">
        <f t="shared" si="24"/>
        <v>0</v>
      </c>
      <c r="AE120" s="116">
        <f t="shared" si="24"/>
        <v>0</v>
      </c>
      <c r="AF120" s="116">
        <f t="shared" si="24"/>
        <v>0</v>
      </c>
      <c r="AG120" s="116">
        <f t="shared" si="24"/>
        <v>0</v>
      </c>
      <c r="AH120" s="116">
        <f t="shared" si="24"/>
        <v>0</v>
      </c>
      <c r="AI120" s="116">
        <f t="shared" si="24"/>
        <v>0</v>
      </c>
      <c r="AJ120" s="116">
        <f t="shared" si="24"/>
        <v>0</v>
      </c>
    </row>
    <row r="121" spans="2:36" x14ac:dyDescent="0.2">
      <c r="B121" s="103"/>
      <c r="C121" s="103"/>
      <c r="D121" s="103"/>
      <c r="E121" s="104"/>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row>
    <row r="122" spans="2:36" x14ac:dyDescent="0.2">
      <c r="B122" s="102" t="s">
        <v>270</v>
      </c>
      <c r="C122" s="103"/>
      <c r="D122" s="103"/>
      <c r="E122" s="104"/>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row>
    <row r="123" spans="2:36" x14ac:dyDescent="0.2">
      <c r="B123" s="105" t="s">
        <v>267</v>
      </c>
      <c r="C123" s="103"/>
      <c r="D123" s="103"/>
      <c r="E123" s="104"/>
      <c r="F123" s="109">
        <f t="shared" ref="F123:AJ123" si="25">IF($E$27,0,F108)</f>
        <v>0</v>
      </c>
      <c r="G123" s="109">
        <f t="shared" si="25"/>
        <v>0</v>
      </c>
      <c r="H123" s="109">
        <f t="shared" si="25"/>
        <v>0</v>
      </c>
      <c r="I123" s="109">
        <f t="shared" si="25"/>
        <v>0</v>
      </c>
      <c r="J123" s="109">
        <f t="shared" si="25"/>
        <v>0</v>
      </c>
      <c r="K123" s="109">
        <f t="shared" si="25"/>
        <v>0</v>
      </c>
      <c r="L123" s="109">
        <f t="shared" si="25"/>
        <v>0</v>
      </c>
      <c r="M123" s="109">
        <f t="shared" si="25"/>
        <v>0</v>
      </c>
      <c r="N123" s="109">
        <f t="shared" si="25"/>
        <v>0</v>
      </c>
      <c r="O123" s="109">
        <f t="shared" si="25"/>
        <v>0</v>
      </c>
      <c r="P123" s="109">
        <f t="shared" si="25"/>
        <v>0</v>
      </c>
      <c r="Q123" s="109">
        <f t="shared" si="25"/>
        <v>0</v>
      </c>
      <c r="R123" s="109">
        <f t="shared" si="25"/>
        <v>0</v>
      </c>
      <c r="S123" s="109">
        <f t="shared" si="25"/>
        <v>0</v>
      </c>
      <c r="T123" s="109">
        <f t="shared" si="25"/>
        <v>0</v>
      </c>
      <c r="U123" s="109">
        <f t="shared" si="25"/>
        <v>0</v>
      </c>
      <c r="V123" s="109">
        <f t="shared" si="25"/>
        <v>0</v>
      </c>
      <c r="W123" s="109">
        <f t="shared" si="25"/>
        <v>0</v>
      </c>
      <c r="X123" s="109">
        <f t="shared" si="25"/>
        <v>0</v>
      </c>
      <c r="Y123" s="109">
        <f t="shared" si="25"/>
        <v>0</v>
      </c>
      <c r="Z123" s="109">
        <f t="shared" si="25"/>
        <v>0</v>
      </c>
      <c r="AA123" s="109">
        <f t="shared" si="25"/>
        <v>0</v>
      </c>
      <c r="AB123" s="109">
        <f t="shared" si="25"/>
        <v>0</v>
      </c>
      <c r="AC123" s="109">
        <f t="shared" si="25"/>
        <v>0</v>
      </c>
      <c r="AD123" s="109">
        <f t="shared" si="25"/>
        <v>0</v>
      </c>
      <c r="AE123" s="109">
        <f t="shared" si="25"/>
        <v>0</v>
      </c>
      <c r="AF123" s="109">
        <f t="shared" si="25"/>
        <v>0</v>
      </c>
      <c r="AG123" s="109">
        <f t="shared" si="25"/>
        <v>0</v>
      </c>
      <c r="AH123" s="109">
        <f t="shared" si="25"/>
        <v>0</v>
      </c>
      <c r="AI123" s="109">
        <f t="shared" si="25"/>
        <v>0</v>
      </c>
      <c r="AJ123" s="109">
        <f t="shared" si="25"/>
        <v>0</v>
      </c>
    </row>
    <row r="124" spans="2:36" x14ac:dyDescent="0.2">
      <c r="B124" s="112" t="s">
        <v>265</v>
      </c>
      <c r="C124" s="103"/>
      <c r="D124" s="103"/>
      <c r="E124" s="104"/>
      <c r="F124" s="109">
        <f t="shared" ref="F124:AJ124" si="26">IFERROR(ROUNDDOWN(F123/$E$21,0),0)</f>
        <v>0</v>
      </c>
      <c r="G124" s="109">
        <f t="shared" si="26"/>
        <v>0</v>
      </c>
      <c r="H124" s="109">
        <f t="shared" si="26"/>
        <v>0</v>
      </c>
      <c r="I124" s="109">
        <f t="shared" si="26"/>
        <v>0</v>
      </c>
      <c r="J124" s="109">
        <f t="shared" si="26"/>
        <v>0</v>
      </c>
      <c r="K124" s="109">
        <f t="shared" si="26"/>
        <v>0</v>
      </c>
      <c r="L124" s="109">
        <f t="shared" si="26"/>
        <v>0</v>
      </c>
      <c r="M124" s="109">
        <f t="shared" si="26"/>
        <v>0</v>
      </c>
      <c r="N124" s="109">
        <f t="shared" si="26"/>
        <v>0</v>
      </c>
      <c r="O124" s="109">
        <f t="shared" si="26"/>
        <v>0</v>
      </c>
      <c r="P124" s="109">
        <f t="shared" si="26"/>
        <v>0</v>
      </c>
      <c r="Q124" s="109">
        <f t="shared" si="26"/>
        <v>0</v>
      </c>
      <c r="R124" s="109">
        <f t="shared" si="26"/>
        <v>0</v>
      </c>
      <c r="S124" s="109">
        <f t="shared" si="26"/>
        <v>0</v>
      </c>
      <c r="T124" s="109">
        <f t="shared" si="26"/>
        <v>0</v>
      </c>
      <c r="U124" s="109">
        <f t="shared" si="26"/>
        <v>0</v>
      </c>
      <c r="V124" s="109">
        <f t="shared" si="26"/>
        <v>0</v>
      </c>
      <c r="W124" s="109">
        <f t="shared" si="26"/>
        <v>0</v>
      </c>
      <c r="X124" s="109">
        <f t="shared" si="26"/>
        <v>0</v>
      </c>
      <c r="Y124" s="109">
        <f t="shared" si="26"/>
        <v>0</v>
      </c>
      <c r="Z124" s="109">
        <f t="shared" si="26"/>
        <v>0</v>
      </c>
      <c r="AA124" s="109">
        <f t="shared" si="26"/>
        <v>0</v>
      </c>
      <c r="AB124" s="109">
        <f t="shared" si="26"/>
        <v>0</v>
      </c>
      <c r="AC124" s="109">
        <f t="shared" si="26"/>
        <v>0</v>
      </c>
      <c r="AD124" s="109">
        <f t="shared" si="26"/>
        <v>0</v>
      </c>
      <c r="AE124" s="109">
        <f t="shared" si="26"/>
        <v>0</v>
      </c>
      <c r="AF124" s="109">
        <f t="shared" si="26"/>
        <v>0</v>
      </c>
      <c r="AG124" s="109">
        <f t="shared" si="26"/>
        <v>0</v>
      </c>
      <c r="AH124" s="109">
        <f t="shared" si="26"/>
        <v>0</v>
      </c>
      <c r="AI124" s="109">
        <f t="shared" si="26"/>
        <v>0</v>
      </c>
      <c r="AJ124" s="109">
        <f t="shared" si="26"/>
        <v>0</v>
      </c>
    </row>
    <row r="125" spans="2:36" x14ac:dyDescent="0.2">
      <c r="B125" s="112" t="s">
        <v>266</v>
      </c>
      <c r="C125" s="103"/>
      <c r="D125" s="103"/>
      <c r="E125" s="104"/>
      <c r="F125" s="109">
        <f t="shared" ref="F125:AJ125" si="27">IFERROR(MOD(F123,$E$21),0)</f>
        <v>0</v>
      </c>
      <c r="G125" s="109">
        <f t="shared" si="27"/>
        <v>0</v>
      </c>
      <c r="H125" s="109">
        <f t="shared" si="27"/>
        <v>0</v>
      </c>
      <c r="I125" s="109">
        <f t="shared" si="27"/>
        <v>0</v>
      </c>
      <c r="J125" s="109">
        <f t="shared" si="27"/>
        <v>0</v>
      </c>
      <c r="K125" s="109">
        <f t="shared" si="27"/>
        <v>0</v>
      </c>
      <c r="L125" s="109">
        <f t="shared" si="27"/>
        <v>0</v>
      </c>
      <c r="M125" s="109">
        <f t="shared" si="27"/>
        <v>0</v>
      </c>
      <c r="N125" s="109">
        <f t="shared" si="27"/>
        <v>0</v>
      </c>
      <c r="O125" s="109">
        <f t="shared" si="27"/>
        <v>0</v>
      </c>
      <c r="P125" s="109">
        <f t="shared" si="27"/>
        <v>0</v>
      </c>
      <c r="Q125" s="109">
        <f t="shared" si="27"/>
        <v>0</v>
      </c>
      <c r="R125" s="109">
        <f t="shared" si="27"/>
        <v>0</v>
      </c>
      <c r="S125" s="109">
        <f t="shared" si="27"/>
        <v>0</v>
      </c>
      <c r="T125" s="109">
        <f t="shared" si="27"/>
        <v>0</v>
      </c>
      <c r="U125" s="109">
        <f t="shared" si="27"/>
        <v>0</v>
      </c>
      <c r="V125" s="109">
        <f t="shared" si="27"/>
        <v>0</v>
      </c>
      <c r="W125" s="109">
        <f t="shared" si="27"/>
        <v>0</v>
      </c>
      <c r="X125" s="109">
        <f t="shared" si="27"/>
        <v>0</v>
      </c>
      <c r="Y125" s="109">
        <f t="shared" si="27"/>
        <v>0</v>
      </c>
      <c r="Z125" s="109">
        <f t="shared" si="27"/>
        <v>0</v>
      </c>
      <c r="AA125" s="109">
        <f t="shared" si="27"/>
        <v>0</v>
      </c>
      <c r="AB125" s="109">
        <f t="shared" si="27"/>
        <v>0</v>
      </c>
      <c r="AC125" s="109">
        <f t="shared" si="27"/>
        <v>0</v>
      </c>
      <c r="AD125" s="109">
        <f t="shared" si="27"/>
        <v>0</v>
      </c>
      <c r="AE125" s="109">
        <f t="shared" si="27"/>
        <v>0</v>
      </c>
      <c r="AF125" s="109">
        <f t="shared" si="27"/>
        <v>0</v>
      </c>
      <c r="AG125" s="109">
        <f t="shared" si="27"/>
        <v>0</v>
      </c>
      <c r="AH125" s="109">
        <f t="shared" si="27"/>
        <v>0</v>
      </c>
      <c r="AI125" s="109">
        <f t="shared" si="27"/>
        <v>0</v>
      </c>
      <c r="AJ125" s="109">
        <f t="shared" si="27"/>
        <v>0</v>
      </c>
    </row>
    <row r="126" spans="2:36" x14ac:dyDescent="0.2">
      <c r="B126" s="112" t="s">
        <v>269</v>
      </c>
      <c r="C126" s="103"/>
      <c r="D126" s="103" t="s">
        <v>73</v>
      </c>
      <c r="E126" s="114">
        <f>IFERROR($E$77/$E$66,0)</f>
        <v>0</v>
      </c>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row>
    <row r="127" spans="2:36" x14ac:dyDescent="0.2">
      <c r="B127" s="112" t="s">
        <v>103</v>
      </c>
      <c r="C127" s="103"/>
      <c r="D127" s="103" t="s">
        <v>73</v>
      </c>
      <c r="E127" s="115">
        <f>$E$68</f>
        <v>0</v>
      </c>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c r="AG127" s="109"/>
      <c r="AH127" s="109"/>
      <c r="AI127" s="109"/>
      <c r="AJ127" s="109"/>
    </row>
    <row r="128" spans="2:36" x14ac:dyDescent="0.2">
      <c r="B128" s="105" t="s">
        <v>499</v>
      </c>
      <c r="C128" s="103"/>
      <c r="D128" s="103" t="s">
        <v>73</v>
      </c>
      <c r="E128" s="104"/>
      <c r="F128" s="117">
        <f t="shared" ref="F128:AJ128" si="28">F124*SUM($E$126:$E$127)+F125*SUM($E$126:$E$127)</f>
        <v>0</v>
      </c>
      <c r="G128" s="117">
        <f t="shared" si="28"/>
        <v>0</v>
      </c>
      <c r="H128" s="117">
        <f t="shared" si="28"/>
        <v>0</v>
      </c>
      <c r="I128" s="117">
        <f t="shared" si="28"/>
        <v>0</v>
      </c>
      <c r="J128" s="117">
        <f t="shared" si="28"/>
        <v>0</v>
      </c>
      <c r="K128" s="117">
        <f t="shared" si="28"/>
        <v>0</v>
      </c>
      <c r="L128" s="117">
        <f t="shared" si="28"/>
        <v>0</v>
      </c>
      <c r="M128" s="117">
        <f t="shared" si="28"/>
        <v>0</v>
      </c>
      <c r="N128" s="117">
        <f t="shared" si="28"/>
        <v>0</v>
      </c>
      <c r="O128" s="117">
        <f t="shared" si="28"/>
        <v>0</v>
      </c>
      <c r="P128" s="117">
        <f t="shared" si="28"/>
        <v>0</v>
      </c>
      <c r="Q128" s="117">
        <f t="shared" si="28"/>
        <v>0</v>
      </c>
      <c r="R128" s="117">
        <f t="shared" si="28"/>
        <v>0</v>
      </c>
      <c r="S128" s="117">
        <f t="shared" si="28"/>
        <v>0</v>
      </c>
      <c r="T128" s="117">
        <f t="shared" si="28"/>
        <v>0</v>
      </c>
      <c r="U128" s="117">
        <f t="shared" si="28"/>
        <v>0</v>
      </c>
      <c r="V128" s="117">
        <f t="shared" si="28"/>
        <v>0</v>
      </c>
      <c r="W128" s="117">
        <f t="shared" si="28"/>
        <v>0</v>
      </c>
      <c r="X128" s="117">
        <f t="shared" si="28"/>
        <v>0</v>
      </c>
      <c r="Y128" s="117">
        <f t="shared" si="28"/>
        <v>0</v>
      </c>
      <c r="Z128" s="117">
        <f t="shared" si="28"/>
        <v>0</v>
      </c>
      <c r="AA128" s="117">
        <f t="shared" si="28"/>
        <v>0</v>
      </c>
      <c r="AB128" s="117">
        <f t="shared" si="28"/>
        <v>0</v>
      </c>
      <c r="AC128" s="117">
        <f t="shared" si="28"/>
        <v>0</v>
      </c>
      <c r="AD128" s="117">
        <f t="shared" si="28"/>
        <v>0</v>
      </c>
      <c r="AE128" s="117">
        <f t="shared" si="28"/>
        <v>0</v>
      </c>
      <c r="AF128" s="117">
        <f t="shared" si="28"/>
        <v>0</v>
      </c>
      <c r="AG128" s="117">
        <f t="shared" si="28"/>
        <v>0</v>
      </c>
      <c r="AH128" s="117">
        <f t="shared" si="28"/>
        <v>0</v>
      </c>
      <c r="AI128" s="117">
        <f t="shared" si="28"/>
        <v>0</v>
      </c>
      <c r="AJ128" s="117">
        <f t="shared" si="28"/>
        <v>0</v>
      </c>
    </row>
    <row r="129" spans="2:36" x14ac:dyDescent="0.2">
      <c r="B129" s="105"/>
      <c r="C129" s="103"/>
      <c r="D129" s="103"/>
      <c r="E129" s="104"/>
      <c r="F129" s="109"/>
      <c r="G129" s="109"/>
      <c r="H129" s="109"/>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row>
    <row r="130" spans="2:36" x14ac:dyDescent="0.2">
      <c r="B130" s="102" t="s">
        <v>271</v>
      </c>
      <c r="C130" s="103"/>
      <c r="D130" s="103"/>
      <c r="E130" s="104"/>
      <c r="F130" s="103"/>
      <c r="G130" s="103"/>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row>
    <row r="131" spans="2:36" x14ac:dyDescent="0.2">
      <c r="B131" s="105" t="s">
        <v>272</v>
      </c>
      <c r="C131" s="103"/>
      <c r="D131" s="103" t="s">
        <v>73</v>
      </c>
      <c r="E131" s="104"/>
      <c r="F131" s="111">
        <f t="shared" ref="F131:AJ131" si="29">MAX(F105+F120,F113+F128)</f>
        <v>0</v>
      </c>
      <c r="G131" s="111">
        <f t="shared" si="29"/>
        <v>0</v>
      </c>
      <c r="H131" s="111">
        <f t="shared" si="29"/>
        <v>0</v>
      </c>
      <c r="I131" s="111">
        <f t="shared" si="29"/>
        <v>0</v>
      </c>
      <c r="J131" s="111">
        <f t="shared" si="29"/>
        <v>0</v>
      </c>
      <c r="K131" s="111">
        <f t="shared" si="29"/>
        <v>0</v>
      </c>
      <c r="L131" s="111">
        <f t="shared" si="29"/>
        <v>0</v>
      </c>
      <c r="M131" s="111">
        <f t="shared" si="29"/>
        <v>0</v>
      </c>
      <c r="N131" s="111">
        <f t="shared" si="29"/>
        <v>0</v>
      </c>
      <c r="O131" s="111">
        <f t="shared" si="29"/>
        <v>0</v>
      </c>
      <c r="P131" s="111">
        <f t="shared" si="29"/>
        <v>0</v>
      </c>
      <c r="Q131" s="111">
        <f t="shared" si="29"/>
        <v>0</v>
      </c>
      <c r="R131" s="111">
        <f t="shared" si="29"/>
        <v>0</v>
      </c>
      <c r="S131" s="111">
        <f t="shared" si="29"/>
        <v>0</v>
      </c>
      <c r="T131" s="111">
        <f t="shared" si="29"/>
        <v>0</v>
      </c>
      <c r="U131" s="111">
        <f t="shared" si="29"/>
        <v>0</v>
      </c>
      <c r="V131" s="111">
        <f t="shared" si="29"/>
        <v>0</v>
      </c>
      <c r="W131" s="111">
        <f t="shared" si="29"/>
        <v>0</v>
      </c>
      <c r="X131" s="111">
        <f t="shared" si="29"/>
        <v>0</v>
      </c>
      <c r="Y131" s="111">
        <f t="shared" si="29"/>
        <v>0</v>
      </c>
      <c r="Z131" s="111">
        <f t="shared" si="29"/>
        <v>0</v>
      </c>
      <c r="AA131" s="111">
        <f t="shared" si="29"/>
        <v>0</v>
      </c>
      <c r="AB131" s="111">
        <f t="shared" si="29"/>
        <v>0</v>
      </c>
      <c r="AC131" s="111">
        <f t="shared" si="29"/>
        <v>0</v>
      </c>
      <c r="AD131" s="111">
        <f t="shared" si="29"/>
        <v>0</v>
      </c>
      <c r="AE131" s="111">
        <f t="shared" si="29"/>
        <v>0</v>
      </c>
      <c r="AF131" s="111">
        <f t="shared" si="29"/>
        <v>0</v>
      </c>
      <c r="AG131" s="111">
        <f t="shared" si="29"/>
        <v>0</v>
      </c>
      <c r="AH131" s="111">
        <f t="shared" si="29"/>
        <v>0</v>
      </c>
      <c r="AI131" s="111">
        <f t="shared" si="29"/>
        <v>0</v>
      </c>
      <c r="AJ131" s="111">
        <f t="shared" si="29"/>
        <v>0</v>
      </c>
    </row>
    <row r="132" spans="2:36" x14ac:dyDescent="0.2">
      <c r="B132" s="112" t="s">
        <v>275</v>
      </c>
      <c r="C132" s="103"/>
      <c r="D132" s="103"/>
      <c r="E132" s="104"/>
      <c r="F132" s="103" t="b">
        <f t="shared" ref="F132:AJ132" si="30">IF(F131=F113+F128,TRUE,FALSE)</f>
        <v>1</v>
      </c>
      <c r="G132" s="103" t="b">
        <f t="shared" si="30"/>
        <v>1</v>
      </c>
      <c r="H132" s="103" t="b">
        <f t="shared" si="30"/>
        <v>1</v>
      </c>
      <c r="I132" s="103" t="b">
        <f t="shared" si="30"/>
        <v>1</v>
      </c>
      <c r="J132" s="103" t="b">
        <f t="shared" si="30"/>
        <v>1</v>
      </c>
      <c r="K132" s="103" t="b">
        <f t="shared" si="30"/>
        <v>1</v>
      </c>
      <c r="L132" s="103" t="b">
        <f t="shared" si="30"/>
        <v>1</v>
      </c>
      <c r="M132" s="103" t="b">
        <f t="shared" si="30"/>
        <v>1</v>
      </c>
      <c r="N132" s="103" t="b">
        <f t="shared" si="30"/>
        <v>1</v>
      </c>
      <c r="O132" s="103" t="b">
        <f t="shared" si="30"/>
        <v>1</v>
      </c>
      <c r="P132" s="103" t="b">
        <f t="shared" si="30"/>
        <v>1</v>
      </c>
      <c r="Q132" s="103" t="b">
        <f t="shared" si="30"/>
        <v>1</v>
      </c>
      <c r="R132" s="103" t="b">
        <f t="shared" si="30"/>
        <v>1</v>
      </c>
      <c r="S132" s="103" t="b">
        <f t="shared" si="30"/>
        <v>1</v>
      </c>
      <c r="T132" s="103" t="b">
        <f t="shared" si="30"/>
        <v>1</v>
      </c>
      <c r="U132" s="103" t="b">
        <f t="shared" si="30"/>
        <v>1</v>
      </c>
      <c r="V132" s="103" t="b">
        <f t="shared" si="30"/>
        <v>1</v>
      </c>
      <c r="W132" s="103" t="b">
        <f t="shared" si="30"/>
        <v>1</v>
      </c>
      <c r="X132" s="103" t="b">
        <f t="shared" si="30"/>
        <v>1</v>
      </c>
      <c r="Y132" s="103" t="b">
        <f t="shared" si="30"/>
        <v>1</v>
      </c>
      <c r="Z132" s="103" t="b">
        <f t="shared" si="30"/>
        <v>1</v>
      </c>
      <c r="AA132" s="103" t="b">
        <f t="shared" si="30"/>
        <v>1</v>
      </c>
      <c r="AB132" s="103" t="b">
        <f t="shared" si="30"/>
        <v>1</v>
      </c>
      <c r="AC132" s="103" t="b">
        <f t="shared" si="30"/>
        <v>1</v>
      </c>
      <c r="AD132" s="103" t="b">
        <f t="shared" si="30"/>
        <v>1</v>
      </c>
      <c r="AE132" s="103" t="b">
        <f t="shared" si="30"/>
        <v>1</v>
      </c>
      <c r="AF132" s="103" t="b">
        <f t="shared" si="30"/>
        <v>1</v>
      </c>
      <c r="AG132" s="103" t="b">
        <f t="shared" si="30"/>
        <v>1</v>
      </c>
      <c r="AH132" s="103" t="b">
        <f t="shared" si="30"/>
        <v>1</v>
      </c>
      <c r="AI132" s="103" t="b">
        <f t="shared" si="30"/>
        <v>1</v>
      </c>
      <c r="AJ132" s="103" t="b">
        <f t="shared" si="30"/>
        <v>1</v>
      </c>
    </row>
    <row r="133" spans="2:36" x14ac:dyDescent="0.2">
      <c r="B133" s="112" t="s">
        <v>273</v>
      </c>
      <c r="C133" s="103"/>
      <c r="D133" s="103" t="s">
        <v>73</v>
      </c>
      <c r="E133" s="104"/>
      <c r="F133" s="117">
        <f t="shared" ref="F133:AJ133" si="31">$E$27*IF(F132,IF(F131=0,0,SUM($E$117:$E$119)),0)</f>
        <v>0</v>
      </c>
      <c r="G133" s="117">
        <f t="shared" si="31"/>
        <v>0</v>
      </c>
      <c r="H133" s="117">
        <f t="shared" si="31"/>
        <v>0</v>
      </c>
      <c r="I133" s="117">
        <f t="shared" si="31"/>
        <v>0</v>
      </c>
      <c r="J133" s="117">
        <f t="shared" si="31"/>
        <v>0</v>
      </c>
      <c r="K133" s="117">
        <f t="shared" si="31"/>
        <v>0</v>
      </c>
      <c r="L133" s="117">
        <f t="shared" si="31"/>
        <v>0</v>
      </c>
      <c r="M133" s="117">
        <f t="shared" si="31"/>
        <v>0</v>
      </c>
      <c r="N133" s="117">
        <f t="shared" si="31"/>
        <v>0</v>
      </c>
      <c r="O133" s="117">
        <f t="shared" si="31"/>
        <v>0</v>
      </c>
      <c r="P133" s="117">
        <f t="shared" si="31"/>
        <v>0</v>
      </c>
      <c r="Q133" s="117">
        <f t="shared" si="31"/>
        <v>0</v>
      </c>
      <c r="R133" s="117">
        <f t="shared" si="31"/>
        <v>0</v>
      </c>
      <c r="S133" s="117">
        <f t="shared" si="31"/>
        <v>0</v>
      </c>
      <c r="T133" s="117">
        <f t="shared" si="31"/>
        <v>0</v>
      </c>
      <c r="U133" s="117">
        <f t="shared" si="31"/>
        <v>0</v>
      </c>
      <c r="V133" s="117">
        <f t="shared" si="31"/>
        <v>0</v>
      </c>
      <c r="W133" s="117">
        <f t="shared" si="31"/>
        <v>0</v>
      </c>
      <c r="X133" s="117">
        <f t="shared" si="31"/>
        <v>0</v>
      </c>
      <c r="Y133" s="117">
        <f t="shared" si="31"/>
        <v>0</v>
      </c>
      <c r="Z133" s="117">
        <f t="shared" si="31"/>
        <v>0</v>
      </c>
      <c r="AA133" s="117">
        <f t="shared" si="31"/>
        <v>0</v>
      </c>
      <c r="AB133" s="117">
        <f t="shared" si="31"/>
        <v>0</v>
      </c>
      <c r="AC133" s="117">
        <f t="shared" si="31"/>
        <v>0</v>
      </c>
      <c r="AD133" s="117">
        <f t="shared" si="31"/>
        <v>0</v>
      </c>
      <c r="AE133" s="117">
        <f t="shared" si="31"/>
        <v>0</v>
      </c>
      <c r="AF133" s="117">
        <f t="shared" si="31"/>
        <v>0</v>
      </c>
      <c r="AG133" s="117">
        <f t="shared" si="31"/>
        <v>0</v>
      </c>
      <c r="AH133" s="117">
        <f t="shared" si="31"/>
        <v>0</v>
      </c>
      <c r="AI133" s="117">
        <f t="shared" si="31"/>
        <v>0</v>
      </c>
      <c r="AJ133" s="117">
        <f t="shared" si="31"/>
        <v>0</v>
      </c>
    </row>
    <row r="134" spans="2:36" x14ac:dyDescent="0.2">
      <c r="B134" s="105" t="s">
        <v>274</v>
      </c>
      <c r="C134" s="103"/>
      <c r="D134" s="103" t="s">
        <v>73</v>
      </c>
      <c r="E134" s="104"/>
      <c r="F134" s="116">
        <f t="shared" ref="F134:AJ134" si="32">F131+F133</f>
        <v>0</v>
      </c>
      <c r="G134" s="116">
        <f t="shared" si="32"/>
        <v>0</v>
      </c>
      <c r="H134" s="116">
        <f t="shared" si="32"/>
        <v>0</v>
      </c>
      <c r="I134" s="116">
        <f t="shared" si="32"/>
        <v>0</v>
      </c>
      <c r="J134" s="116">
        <f t="shared" si="32"/>
        <v>0</v>
      </c>
      <c r="K134" s="116">
        <f t="shared" si="32"/>
        <v>0</v>
      </c>
      <c r="L134" s="116">
        <f t="shared" si="32"/>
        <v>0</v>
      </c>
      <c r="M134" s="116">
        <f t="shared" si="32"/>
        <v>0</v>
      </c>
      <c r="N134" s="116">
        <f t="shared" si="32"/>
        <v>0</v>
      </c>
      <c r="O134" s="116">
        <f t="shared" si="32"/>
        <v>0</v>
      </c>
      <c r="P134" s="116">
        <f t="shared" si="32"/>
        <v>0</v>
      </c>
      <c r="Q134" s="116">
        <f t="shared" si="32"/>
        <v>0</v>
      </c>
      <c r="R134" s="116">
        <f t="shared" si="32"/>
        <v>0</v>
      </c>
      <c r="S134" s="116">
        <f t="shared" si="32"/>
        <v>0</v>
      </c>
      <c r="T134" s="116">
        <f t="shared" si="32"/>
        <v>0</v>
      </c>
      <c r="U134" s="116">
        <f t="shared" si="32"/>
        <v>0</v>
      </c>
      <c r="V134" s="116">
        <f t="shared" si="32"/>
        <v>0</v>
      </c>
      <c r="W134" s="116">
        <f t="shared" si="32"/>
        <v>0</v>
      </c>
      <c r="X134" s="116">
        <f t="shared" si="32"/>
        <v>0</v>
      </c>
      <c r="Y134" s="116">
        <f t="shared" si="32"/>
        <v>0</v>
      </c>
      <c r="Z134" s="116">
        <f t="shared" si="32"/>
        <v>0</v>
      </c>
      <c r="AA134" s="116">
        <f t="shared" si="32"/>
        <v>0</v>
      </c>
      <c r="AB134" s="116">
        <f t="shared" si="32"/>
        <v>0</v>
      </c>
      <c r="AC134" s="116">
        <f t="shared" si="32"/>
        <v>0</v>
      </c>
      <c r="AD134" s="116">
        <f t="shared" si="32"/>
        <v>0</v>
      </c>
      <c r="AE134" s="116">
        <f t="shared" si="32"/>
        <v>0</v>
      </c>
      <c r="AF134" s="116">
        <f t="shared" si="32"/>
        <v>0</v>
      </c>
      <c r="AG134" s="116">
        <f t="shared" si="32"/>
        <v>0</v>
      </c>
      <c r="AH134" s="116">
        <f t="shared" si="32"/>
        <v>0</v>
      </c>
      <c r="AI134" s="116">
        <f t="shared" si="32"/>
        <v>0</v>
      </c>
      <c r="AJ134" s="116">
        <f t="shared" si="32"/>
        <v>0</v>
      </c>
    </row>
    <row r="135" spans="2:36" x14ac:dyDescent="0.2">
      <c r="B135" s="103"/>
      <c r="C135" s="103"/>
      <c r="D135" s="103"/>
      <c r="E135" s="104"/>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03"/>
      <c r="AJ135" s="103"/>
    </row>
    <row r="136" spans="2:36" x14ac:dyDescent="0.2">
      <c r="B136" s="102" t="s">
        <v>276</v>
      </c>
      <c r="C136" s="103"/>
      <c r="D136" s="103"/>
      <c r="E136" s="104"/>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row>
    <row r="137" spans="2:36" x14ac:dyDescent="0.2">
      <c r="B137" s="105" t="s">
        <v>500</v>
      </c>
      <c r="C137" s="103"/>
      <c r="D137" s="103" t="s">
        <v>117</v>
      </c>
      <c r="E137" s="104"/>
      <c r="F137" s="109">
        <f t="shared" ref="F137:AJ137" si="33">F102*$E$75+F116*$E$77</f>
        <v>0</v>
      </c>
      <c r="G137" s="109">
        <f t="shared" si="33"/>
        <v>0</v>
      </c>
      <c r="H137" s="109">
        <f t="shared" si="33"/>
        <v>0</v>
      </c>
      <c r="I137" s="109">
        <f t="shared" si="33"/>
        <v>0</v>
      </c>
      <c r="J137" s="109">
        <f t="shared" si="33"/>
        <v>0</v>
      </c>
      <c r="K137" s="109">
        <f t="shared" si="33"/>
        <v>0</v>
      </c>
      <c r="L137" s="109">
        <f t="shared" si="33"/>
        <v>0</v>
      </c>
      <c r="M137" s="109">
        <f t="shared" si="33"/>
        <v>0</v>
      </c>
      <c r="N137" s="109">
        <f t="shared" si="33"/>
        <v>0</v>
      </c>
      <c r="O137" s="109">
        <f t="shared" si="33"/>
        <v>0</v>
      </c>
      <c r="P137" s="109">
        <f t="shared" si="33"/>
        <v>0</v>
      </c>
      <c r="Q137" s="109">
        <f t="shared" si="33"/>
        <v>0</v>
      </c>
      <c r="R137" s="109">
        <f t="shared" si="33"/>
        <v>0</v>
      </c>
      <c r="S137" s="109">
        <f t="shared" si="33"/>
        <v>0</v>
      </c>
      <c r="T137" s="109">
        <f t="shared" si="33"/>
        <v>0</v>
      </c>
      <c r="U137" s="109">
        <f t="shared" si="33"/>
        <v>0</v>
      </c>
      <c r="V137" s="109">
        <f t="shared" si="33"/>
        <v>0</v>
      </c>
      <c r="W137" s="109">
        <f t="shared" si="33"/>
        <v>0</v>
      </c>
      <c r="X137" s="109">
        <f t="shared" si="33"/>
        <v>0</v>
      </c>
      <c r="Y137" s="109">
        <f t="shared" si="33"/>
        <v>0</v>
      </c>
      <c r="Z137" s="109">
        <f t="shared" si="33"/>
        <v>0</v>
      </c>
      <c r="AA137" s="109">
        <f t="shared" si="33"/>
        <v>0</v>
      </c>
      <c r="AB137" s="109">
        <f t="shared" si="33"/>
        <v>0</v>
      </c>
      <c r="AC137" s="109">
        <f t="shared" si="33"/>
        <v>0</v>
      </c>
      <c r="AD137" s="109">
        <f t="shared" si="33"/>
        <v>0</v>
      </c>
      <c r="AE137" s="109">
        <f t="shared" si="33"/>
        <v>0</v>
      </c>
      <c r="AF137" s="109">
        <f t="shared" si="33"/>
        <v>0</v>
      </c>
      <c r="AG137" s="109">
        <f t="shared" si="33"/>
        <v>0</v>
      </c>
      <c r="AH137" s="109">
        <f t="shared" si="33"/>
        <v>0</v>
      </c>
      <c r="AI137" s="109">
        <f t="shared" si="33"/>
        <v>0</v>
      </c>
      <c r="AJ137" s="109">
        <f t="shared" si="33"/>
        <v>0</v>
      </c>
    </row>
    <row r="138" spans="2:36" x14ac:dyDescent="0.2">
      <c r="B138" s="105" t="s">
        <v>160</v>
      </c>
      <c r="C138" s="103"/>
      <c r="D138" s="103" t="s">
        <v>258</v>
      </c>
      <c r="E138" s="104"/>
      <c r="F138" s="109">
        <f>F137*$E$50/100</f>
        <v>0</v>
      </c>
      <c r="G138" s="109">
        <f t="shared" ref="G138:AJ138" si="34">G137*$E$50/100</f>
        <v>0</v>
      </c>
      <c r="H138" s="109">
        <f t="shared" si="34"/>
        <v>0</v>
      </c>
      <c r="I138" s="109">
        <f t="shared" si="34"/>
        <v>0</v>
      </c>
      <c r="J138" s="109">
        <f t="shared" si="34"/>
        <v>0</v>
      </c>
      <c r="K138" s="109">
        <f t="shared" si="34"/>
        <v>0</v>
      </c>
      <c r="L138" s="109">
        <f t="shared" si="34"/>
        <v>0</v>
      </c>
      <c r="M138" s="109">
        <f t="shared" si="34"/>
        <v>0</v>
      </c>
      <c r="N138" s="109">
        <f t="shared" si="34"/>
        <v>0</v>
      </c>
      <c r="O138" s="109">
        <f t="shared" si="34"/>
        <v>0</v>
      </c>
      <c r="P138" s="109">
        <f t="shared" si="34"/>
        <v>0</v>
      </c>
      <c r="Q138" s="109">
        <f t="shared" si="34"/>
        <v>0</v>
      </c>
      <c r="R138" s="109">
        <f t="shared" si="34"/>
        <v>0</v>
      </c>
      <c r="S138" s="109">
        <f t="shared" si="34"/>
        <v>0</v>
      </c>
      <c r="T138" s="109">
        <f t="shared" si="34"/>
        <v>0</v>
      </c>
      <c r="U138" s="109">
        <f t="shared" si="34"/>
        <v>0</v>
      </c>
      <c r="V138" s="109">
        <f t="shared" si="34"/>
        <v>0</v>
      </c>
      <c r="W138" s="109">
        <f t="shared" si="34"/>
        <v>0</v>
      </c>
      <c r="X138" s="109">
        <f t="shared" si="34"/>
        <v>0</v>
      </c>
      <c r="Y138" s="109">
        <f t="shared" si="34"/>
        <v>0</v>
      </c>
      <c r="Z138" s="109">
        <f t="shared" si="34"/>
        <v>0</v>
      </c>
      <c r="AA138" s="109">
        <f t="shared" si="34"/>
        <v>0</v>
      </c>
      <c r="AB138" s="109">
        <f t="shared" si="34"/>
        <v>0</v>
      </c>
      <c r="AC138" s="109">
        <f t="shared" si="34"/>
        <v>0</v>
      </c>
      <c r="AD138" s="109">
        <f t="shared" si="34"/>
        <v>0</v>
      </c>
      <c r="AE138" s="109">
        <f t="shared" si="34"/>
        <v>0</v>
      </c>
      <c r="AF138" s="109">
        <f t="shared" si="34"/>
        <v>0</v>
      </c>
      <c r="AG138" s="109">
        <f t="shared" si="34"/>
        <v>0</v>
      </c>
      <c r="AH138" s="109">
        <f t="shared" si="34"/>
        <v>0</v>
      </c>
      <c r="AI138" s="109">
        <f t="shared" si="34"/>
        <v>0</v>
      </c>
      <c r="AJ138" s="109">
        <f t="shared" si="34"/>
        <v>0</v>
      </c>
    </row>
    <row r="139" spans="2:36" x14ac:dyDescent="0.2">
      <c r="B139" s="103"/>
      <c r="C139" s="103"/>
      <c r="D139" s="103"/>
      <c r="E139" s="104"/>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row>
    <row r="140" spans="2:36" x14ac:dyDescent="0.2">
      <c r="B140" s="102" t="s">
        <v>277</v>
      </c>
      <c r="C140" s="103"/>
      <c r="D140" s="103"/>
      <c r="E140" s="104"/>
      <c r="F140" s="109"/>
      <c r="G140" s="109"/>
      <c r="H140" s="109"/>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row>
    <row r="141" spans="2:36" x14ac:dyDescent="0.2">
      <c r="B141" s="105" t="s">
        <v>500</v>
      </c>
      <c r="C141" s="103"/>
      <c r="D141" s="103" t="s">
        <v>117</v>
      </c>
      <c r="E141" s="104"/>
      <c r="F141" s="109">
        <f t="shared" ref="F141:AJ141" si="35">F108*$E$76+F123*$E$77</f>
        <v>0</v>
      </c>
      <c r="G141" s="109">
        <f t="shared" si="35"/>
        <v>0</v>
      </c>
      <c r="H141" s="109">
        <f t="shared" si="35"/>
        <v>0</v>
      </c>
      <c r="I141" s="109">
        <f t="shared" si="35"/>
        <v>0</v>
      </c>
      <c r="J141" s="109">
        <f t="shared" si="35"/>
        <v>0</v>
      </c>
      <c r="K141" s="109">
        <f t="shared" si="35"/>
        <v>0</v>
      </c>
      <c r="L141" s="109">
        <f t="shared" si="35"/>
        <v>0</v>
      </c>
      <c r="M141" s="109">
        <f t="shared" si="35"/>
        <v>0</v>
      </c>
      <c r="N141" s="109">
        <f t="shared" si="35"/>
        <v>0</v>
      </c>
      <c r="O141" s="109">
        <f t="shared" si="35"/>
        <v>0</v>
      </c>
      <c r="P141" s="109">
        <f t="shared" si="35"/>
        <v>0</v>
      </c>
      <c r="Q141" s="109">
        <f t="shared" si="35"/>
        <v>0</v>
      </c>
      <c r="R141" s="109">
        <f t="shared" si="35"/>
        <v>0</v>
      </c>
      <c r="S141" s="109">
        <f t="shared" si="35"/>
        <v>0</v>
      </c>
      <c r="T141" s="109">
        <f t="shared" si="35"/>
        <v>0</v>
      </c>
      <c r="U141" s="109">
        <f t="shared" si="35"/>
        <v>0</v>
      </c>
      <c r="V141" s="109">
        <f t="shared" si="35"/>
        <v>0</v>
      </c>
      <c r="W141" s="109">
        <f t="shared" si="35"/>
        <v>0</v>
      </c>
      <c r="X141" s="109">
        <f t="shared" si="35"/>
        <v>0</v>
      </c>
      <c r="Y141" s="109">
        <f t="shared" si="35"/>
        <v>0</v>
      </c>
      <c r="Z141" s="109">
        <f t="shared" si="35"/>
        <v>0</v>
      </c>
      <c r="AA141" s="109">
        <f t="shared" si="35"/>
        <v>0</v>
      </c>
      <c r="AB141" s="109">
        <f t="shared" si="35"/>
        <v>0</v>
      </c>
      <c r="AC141" s="109">
        <f t="shared" si="35"/>
        <v>0</v>
      </c>
      <c r="AD141" s="109">
        <f t="shared" si="35"/>
        <v>0</v>
      </c>
      <c r="AE141" s="109">
        <f t="shared" si="35"/>
        <v>0</v>
      </c>
      <c r="AF141" s="109">
        <f t="shared" si="35"/>
        <v>0</v>
      </c>
      <c r="AG141" s="109">
        <f t="shared" si="35"/>
        <v>0</v>
      </c>
      <c r="AH141" s="109">
        <f t="shared" si="35"/>
        <v>0</v>
      </c>
      <c r="AI141" s="109">
        <f t="shared" si="35"/>
        <v>0</v>
      </c>
      <c r="AJ141" s="109">
        <f t="shared" si="35"/>
        <v>0</v>
      </c>
    </row>
    <row r="142" spans="2:36" x14ac:dyDescent="0.2">
      <c r="B142" s="105" t="s">
        <v>160</v>
      </c>
      <c r="C142" s="103"/>
      <c r="D142" s="103" t="s">
        <v>258</v>
      </c>
      <c r="E142" s="104"/>
      <c r="F142" s="109">
        <f>F141*$E$64/100</f>
        <v>0</v>
      </c>
      <c r="G142" s="109">
        <f t="shared" ref="G142:AJ142" si="36">G141*$E$64/100</f>
        <v>0</v>
      </c>
      <c r="H142" s="109">
        <f t="shared" si="36"/>
        <v>0</v>
      </c>
      <c r="I142" s="109">
        <f t="shared" si="36"/>
        <v>0</v>
      </c>
      <c r="J142" s="109">
        <f t="shared" si="36"/>
        <v>0</v>
      </c>
      <c r="K142" s="109">
        <f t="shared" si="36"/>
        <v>0</v>
      </c>
      <c r="L142" s="109">
        <f t="shared" si="36"/>
        <v>0</v>
      </c>
      <c r="M142" s="109">
        <f t="shared" si="36"/>
        <v>0</v>
      </c>
      <c r="N142" s="109">
        <f t="shared" si="36"/>
        <v>0</v>
      </c>
      <c r="O142" s="109">
        <f t="shared" si="36"/>
        <v>0</v>
      </c>
      <c r="P142" s="109">
        <f t="shared" si="36"/>
        <v>0</v>
      </c>
      <c r="Q142" s="109">
        <f t="shared" si="36"/>
        <v>0</v>
      </c>
      <c r="R142" s="109">
        <f t="shared" si="36"/>
        <v>0</v>
      </c>
      <c r="S142" s="109">
        <f t="shared" si="36"/>
        <v>0</v>
      </c>
      <c r="T142" s="109">
        <f t="shared" si="36"/>
        <v>0</v>
      </c>
      <c r="U142" s="109">
        <f t="shared" si="36"/>
        <v>0</v>
      </c>
      <c r="V142" s="109">
        <f t="shared" si="36"/>
        <v>0</v>
      </c>
      <c r="W142" s="109">
        <f t="shared" si="36"/>
        <v>0</v>
      </c>
      <c r="X142" s="109">
        <f t="shared" si="36"/>
        <v>0</v>
      </c>
      <c r="Y142" s="109">
        <f t="shared" si="36"/>
        <v>0</v>
      </c>
      <c r="Z142" s="109">
        <f t="shared" si="36"/>
        <v>0</v>
      </c>
      <c r="AA142" s="109">
        <f t="shared" si="36"/>
        <v>0</v>
      </c>
      <c r="AB142" s="109">
        <f t="shared" si="36"/>
        <v>0</v>
      </c>
      <c r="AC142" s="109">
        <f t="shared" si="36"/>
        <v>0</v>
      </c>
      <c r="AD142" s="109">
        <f t="shared" si="36"/>
        <v>0</v>
      </c>
      <c r="AE142" s="109">
        <f t="shared" si="36"/>
        <v>0</v>
      </c>
      <c r="AF142" s="109">
        <f t="shared" si="36"/>
        <v>0</v>
      </c>
      <c r="AG142" s="109">
        <f t="shared" si="36"/>
        <v>0</v>
      </c>
      <c r="AH142" s="109">
        <f t="shared" si="36"/>
        <v>0</v>
      </c>
      <c r="AI142" s="109">
        <f t="shared" si="36"/>
        <v>0</v>
      </c>
      <c r="AJ142" s="109">
        <f t="shared" si="36"/>
        <v>0</v>
      </c>
    </row>
    <row r="143" spans="2:36" x14ac:dyDescent="0.2">
      <c r="B143" s="27"/>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row>
    <row r="144" spans="2:36" x14ac:dyDescent="0.2">
      <c r="B144" s="102" t="s">
        <v>126</v>
      </c>
      <c r="C144" s="103"/>
      <c r="D144" s="103"/>
      <c r="E144" s="104"/>
      <c r="F144" s="109"/>
      <c r="G144" s="109"/>
      <c r="H144" s="109"/>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row>
    <row r="145" spans="2:36" x14ac:dyDescent="0.2">
      <c r="B145" s="105" t="s">
        <v>127</v>
      </c>
      <c r="C145" s="103"/>
      <c r="D145" s="103"/>
      <c r="E145" s="120" t="b">
        <f>'Aporte de datos'!E455</f>
        <v>1</v>
      </c>
      <c r="F145" s="109"/>
      <c r="G145" s="109"/>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row>
    <row r="146" spans="2:36" x14ac:dyDescent="0.2">
      <c r="B146" s="105" t="s">
        <v>128</v>
      </c>
      <c r="C146" s="103"/>
      <c r="D146" s="103" t="s">
        <v>23</v>
      </c>
      <c r="E146" s="121">
        <f>'Aporte de datos'!E456</f>
        <v>0</v>
      </c>
      <c r="F146" s="109"/>
      <c r="G146" s="109"/>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row>
    <row r="147" spans="2:36" x14ac:dyDescent="0.2">
      <c r="B147" s="105" t="s">
        <v>129</v>
      </c>
      <c r="C147" s="103"/>
      <c r="D147" s="103" t="s">
        <v>117</v>
      </c>
      <c r="E147" s="121">
        <f>'Aporte de datos'!E457</f>
        <v>0</v>
      </c>
      <c r="F147" s="109"/>
      <c r="G147" s="109"/>
      <c r="H147" s="109"/>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row>
    <row r="148" spans="2:36" x14ac:dyDescent="0.2">
      <c r="B148" s="105" t="s">
        <v>278</v>
      </c>
      <c r="C148" s="103"/>
      <c r="D148" s="103"/>
      <c r="E148" s="122">
        <f>'Aporte de datos'!E458</f>
        <v>0</v>
      </c>
      <c r="F148" s="109"/>
      <c r="G148" s="109"/>
      <c r="H148" s="109"/>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F148" s="109"/>
      <c r="AG148" s="109"/>
      <c r="AH148" s="109"/>
      <c r="AI148" s="109"/>
      <c r="AJ148" s="109"/>
    </row>
    <row r="149" spans="2:36" x14ac:dyDescent="0.2">
      <c r="B149" s="112" t="s">
        <v>180</v>
      </c>
      <c r="C149" s="103"/>
      <c r="D149" s="103"/>
      <c r="E149" s="104" t="b">
        <f>IF($E$148=$B$149,TRUE,FALSE)</f>
        <v>0</v>
      </c>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row>
    <row r="150" spans="2:36" x14ac:dyDescent="0.2">
      <c r="B150" s="112" t="s">
        <v>4</v>
      </c>
      <c r="C150" s="103"/>
      <c r="D150" s="103"/>
      <c r="E150" s="104" t="b">
        <f>IF($E$148=$B$150,TRUE,FALSE)</f>
        <v>0</v>
      </c>
      <c r="F150" s="109"/>
      <c r="G150" s="109"/>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row>
    <row r="151" spans="2:36" x14ac:dyDescent="0.2">
      <c r="B151" s="112" t="s">
        <v>279</v>
      </c>
      <c r="C151" s="103"/>
      <c r="D151" s="103"/>
      <c r="E151" s="114">
        <f>'Aporte de datos'!E459</f>
        <v>0</v>
      </c>
      <c r="F151" s="109"/>
      <c r="G151" s="109"/>
      <c r="H151" s="109"/>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c r="AG151" s="109"/>
      <c r="AH151" s="109"/>
      <c r="AI151" s="109"/>
      <c r="AJ151" s="109"/>
    </row>
    <row r="152" spans="2:36" x14ac:dyDescent="0.2">
      <c r="B152" s="105" t="s">
        <v>130</v>
      </c>
      <c r="C152" s="103"/>
      <c r="D152" s="103" t="s">
        <v>118</v>
      </c>
      <c r="E152" s="114">
        <f>'Aporte de datos'!E460</f>
        <v>0</v>
      </c>
      <c r="F152" s="109"/>
      <c r="G152" s="109"/>
      <c r="H152" s="109"/>
      <c r="I152" s="109"/>
      <c r="J152" s="109"/>
      <c r="K152" s="109"/>
      <c r="L152" s="109"/>
      <c r="M152" s="109"/>
      <c r="N152" s="109"/>
      <c r="O152" s="109"/>
      <c r="P152" s="109"/>
      <c r="Q152" s="109"/>
      <c r="R152" s="109"/>
      <c r="S152" s="109"/>
      <c r="T152" s="109"/>
      <c r="U152" s="109"/>
      <c r="V152" s="109"/>
      <c r="W152" s="109"/>
      <c r="X152" s="109"/>
      <c r="Y152" s="109"/>
      <c r="Z152" s="109"/>
      <c r="AA152" s="109"/>
      <c r="AB152" s="109"/>
      <c r="AC152" s="109"/>
      <c r="AD152" s="109"/>
      <c r="AE152" s="109"/>
      <c r="AF152" s="109"/>
      <c r="AG152" s="109"/>
      <c r="AH152" s="109"/>
      <c r="AI152" s="109"/>
      <c r="AJ152" s="109"/>
    </row>
    <row r="153" spans="2:36" x14ac:dyDescent="0.2">
      <c r="B153" s="112"/>
      <c r="C153" s="103"/>
      <c r="D153" s="103"/>
      <c r="E153" s="104"/>
      <c r="F153" s="109"/>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row>
    <row r="154" spans="2:36" x14ac:dyDescent="0.2">
      <c r="B154" s="102" t="s">
        <v>280</v>
      </c>
      <c r="C154" s="103"/>
      <c r="D154" s="103"/>
      <c r="E154" s="104"/>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row>
    <row r="155" spans="2:36" x14ac:dyDescent="0.2">
      <c r="B155" s="105" t="s">
        <v>281</v>
      </c>
      <c r="C155" s="103"/>
      <c r="D155" s="103" t="s">
        <v>94</v>
      </c>
      <c r="E155" s="104"/>
      <c r="F155" s="109">
        <f>$E$145*Incineracion!F53</f>
        <v>0</v>
      </c>
      <c r="G155" s="109">
        <f>$E$145*Incineracion!G53</f>
        <v>0</v>
      </c>
      <c r="H155" s="109">
        <f>$E$145*Incineracion!H53</f>
        <v>0</v>
      </c>
      <c r="I155" s="109">
        <f>$E$145*Incineracion!I53</f>
        <v>0</v>
      </c>
      <c r="J155" s="109">
        <f>$E$145*Incineracion!J53</f>
        <v>0</v>
      </c>
      <c r="K155" s="109">
        <f>$E$145*Incineracion!K53</f>
        <v>0</v>
      </c>
      <c r="L155" s="109">
        <f>$E$145*Incineracion!L53</f>
        <v>0</v>
      </c>
      <c r="M155" s="109">
        <f>$E$145*Incineracion!M53</f>
        <v>0</v>
      </c>
      <c r="N155" s="109">
        <f>$E$145*Incineracion!N53</f>
        <v>0</v>
      </c>
      <c r="O155" s="109">
        <f>$E$145*Incineracion!O53</f>
        <v>0</v>
      </c>
      <c r="P155" s="109">
        <f>$E$145*Incineracion!P53</f>
        <v>0</v>
      </c>
      <c r="Q155" s="109">
        <f>$E$145*Incineracion!Q53</f>
        <v>0</v>
      </c>
      <c r="R155" s="109">
        <f>$E$145*Incineracion!R53</f>
        <v>0</v>
      </c>
      <c r="S155" s="109">
        <f>$E$145*Incineracion!S53</f>
        <v>0</v>
      </c>
      <c r="T155" s="109">
        <f>$E$145*Incineracion!T53</f>
        <v>0</v>
      </c>
      <c r="U155" s="109">
        <f>$E$145*Incineracion!U53</f>
        <v>0</v>
      </c>
      <c r="V155" s="109">
        <f>$E$145*Incineracion!V53</f>
        <v>0</v>
      </c>
      <c r="W155" s="109">
        <f>$E$145*Incineracion!W53</f>
        <v>0</v>
      </c>
      <c r="X155" s="109">
        <f>$E$145*Incineracion!X53</f>
        <v>0</v>
      </c>
      <c r="Y155" s="109">
        <f>$E$145*Incineracion!Y53</f>
        <v>0</v>
      </c>
      <c r="Z155" s="109">
        <f>$E$145*Incineracion!Z53</f>
        <v>0</v>
      </c>
      <c r="AA155" s="109">
        <f>$E$145*Incineracion!AA53</f>
        <v>0</v>
      </c>
      <c r="AB155" s="109">
        <f>$E$145*Incineracion!AB53</f>
        <v>0</v>
      </c>
      <c r="AC155" s="109">
        <f>$E$145*Incineracion!AC53</f>
        <v>0</v>
      </c>
      <c r="AD155" s="109">
        <f>$E$145*Incineracion!AD53</f>
        <v>0</v>
      </c>
      <c r="AE155" s="109">
        <f>$E$145*Incineracion!AE53</f>
        <v>0</v>
      </c>
      <c r="AF155" s="109">
        <f>$E$145*Incineracion!AF53</f>
        <v>0</v>
      </c>
      <c r="AG155" s="109">
        <f>$E$145*Incineracion!AG53</f>
        <v>0</v>
      </c>
      <c r="AH155" s="109">
        <f>$E$145*Incineracion!AH53</f>
        <v>0</v>
      </c>
      <c r="AI155" s="109">
        <f>$E$145*Incineracion!AI53</f>
        <v>0</v>
      </c>
      <c r="AJ155" s="109">
        <f>$E$145*Incineracion!AJ53</f>
        <v>0</v>
      </c>
    </row>
    <row r="156" spans="2:36" x14ac:dyDescent="0.2">
      <c r="B156" s="105" t="s">
        <v>282</v>
      </c>
      <c r="C156" s="103"/>
      <c r="D156" s="103" t="s">
        <v>94</v>
      </c>
      <c r="E156" s="104"/>
      <c r="F156" s="109">
        <f>F155*7/365</f>
        <v>0</v>
      </c>
      <c r="G156" s="109">
        <f t="shared" ref="G156:AJ156" si="37">G155*7/365</f>
        <v>0</v>
      </c>
      <c r="H156" s="109">
        <f t="shared" si="37"/>
        <v>0</v>
      </c>
      <c r="I156" s="109">
        <f t="shared" si="37"/>
        <v>0</v>
      </c>
      <c r="J156" s="109">
        <f t="shared" si="37"/>
        <v>0</v>
      </c>
      <c r="K156" s="109">
        <f t="shared" si="37"/>
        <v>0</v>
      </c>
      <c r="L156" s="109">
        <f t="shared" si="37"/>
        <v>0</v>
      </c>
      <c r="M156" s="109">
        <f t="shared" si="37"/>
        <v>0</v>
      </c>
      <c r="N156" s="109">
        <f t="shared" si="37"/>
        <v>0</v>
      </c>
      <c r="O156" s="109">
        <f t="shared" si="37"/>
        <v>0</v>
      </c>
      <c r="P156" s="109">
        <f t="shared" si="37"/>
        <v>0</v>
      </c>
      <c r="Q156" s="109">
        <f t="shared" si="37"/>
        <v>0</v>
      </c>
      <c r="R156" s="109">
        <f t="shared" si="37"/>
        <v>0</v>
      </c>
      <c r="S156" s="109">
        <f t="shared" si="37"/>
        <v>0</v>
      </c>
      <c r="T156" s="109">
        <f t="shared" si="37"/>
        <v>0</v>
      </c>
      <c r="U156" s="109">
        <f t="shared" si="37"/>
        <v>0</v>
      </c>
      <c r="V156" s="109">
        <f t="shared" si="37"/>
        <v>0</v>
      </c>
      <c r="W156" s="109">
        <f t="shared" si="37"/>
        <v>0</v>
      </c>
      <c r="X156" s="109">
        <f t="shared" si="37"/>
        <v>0</v>
      </c>
      <c r="Y156" s="109">
        <f t="shared" si="37"/>
        <v>0</v>
      </c>
      <c r="Z156" s="109">
        <f t="shared" si="37"/>
        <v>0</v>
      </c>
      <c r="AA156" s="109">
        <f t="shared" si="37"/>
        <v>0</v>
      </c>
      <c r="AB156" s="109">
        <f t="shared" si="37"/>
        <v>0</v>
      </c>
      <c r="AC156" s="109">
        <f t="shared" si="37"/>
        <v>0</v>
      </c>
      <c r="AD156" s="109">
        <f t="shared" si="37"/>
        <v>0</v>
      </c>
      <c r="AE156" s="109">
        <f t="shared" si="37"/>
        <v>0</v>
      </c>
      <c r="AF156" s="109">
        <f t="shared" si="37"/>
        <v>0</v>
      </c>
      <c r="AG156" s="109">
        <f t="shared" si="37"/>
        <v>0</v>
      </c>
      <c r="AH156" s="109">
        <f t="shared" si="37"/>
        <v>0</v>
      </c>
      <c r="AI156" s="109">
        <f t="shared" si="37"/>
        <v>0</v>
      </c>
      <c r="AJ156" s="109">
        <f t="shared" si="37"/>
        <v>0</v>
      </c>
    </row>
    <row r="157" spans="2:36" x14ac:dyDescent="0.2">
      <c r="B157" s="105" t="s">
        <v>283</v>
      </c>
      <c r="C157" s="103"/>
      <c r="D157" s="103" t="s">
        <v>95</v>
      </c>
      <c r="E157" s="104"/>
      <c r="F157" s="109">
        <f t="shared" ref="F157" si="38">IFERROR(F155/$E$146,0)</f>
        <v>0</v>
      </c>
      <c r="G157" s="109">
        <f t="shared" ref="G157:AJ157" si="39">IFERROR(G155/$E$146,0)</f>
        <v>0</v>
      </c>
      <c r="H157" s="109">
        <f t="shared" si="39"/>
        <v>0</v>
      </c>
      <c r="I157" s="109">
        <f t="shared" si="39"/>
        <v>0</v>
      </c>
      <c r="J157" s="109">
        <f t="shared" si="39"/>
        <v>0</v>
      </c>
      <c r="K157" s="109">
        <f t="shared" si="39"/>
        <v>0</v>
      </c>
      <c r="L157" s="109">
        <f t="shared" si="39"/>
        <v>0</v>
      </c>
      <c r="M157" s="109">
        <f t="shared" si="39"/>
        <v>0</v>
      </c>
      <c r="N157" s="109">
        <f t="shared" si="39"/>
        <v>0</v>
      </c>
      <c r="O157" s="109">
        <f t="shared" si="39"/>
        <v>0</v>
      </c>
      <c r="P157" s="109">
        <f t="shared" si="39"/>
        <v>0</v>
      </c>
      <c r="Q157" s="109">
        <f t="shared" si="39"/>
        <v>0</v>
      </c>
      <c r="R157" s="109">
        <f t="shared" si="39"/>
        <v>0</v>
      </c>
      <c r="S157" s="109">
        <f t="shared" si="39"/>
        <v>0</v>
      </c>
      <c r="T157" s="109">
        <f t="shared" si="39"/>
        <v>0</v>
      </c>
      <c r="U157" s="109">
        <f t="shared" si="39"/>
        <v>0</v>
      </c>
      <c r="V157" s="109">
        <f t="shared" si="39"/>
        <v>0</v>
      </c>
      <c r="W157" s="109">
        <f t="shared" si="39"/>
        <v>0</v>
      </c>
      <c r="X157" s="109">
        <f t="shared" si="39"/>
        <v>0</v>
      </c>
      <c r="Y157" s="109">
        <f t="shared" si="39"/>
        <v>0</v>
      </c>
      <c r="Z157" s="109">
        <f t="shared" si="39"/>
        <v>0</v>
      </c>
      <c r="AA157" s="109">
        <f t="shared" si="39"/>
        <v>0</v>
      </c>
      <c r="AB157" s="109">
        <f t="shared" si="39"/>
        <v>0</v>
      </c>
      <c r="AC157" s="109">
        <f t="shared" si="39"/>
        <v>0</v>
      </c>
      <c r="AD157" s="109">
        <f t="shared" si="39"/>
        <v>0</v>
      </c>
      <c r="AE157" s="109">
        <f t="shared" si="39"/>
        <v>0</v>
      </c>
      <c r="AF157" s="109">
        <f t="shared" si="39"/>
        <v>0</v>
      </c>
      <c r="AG157" s="109">
        <f t="shared" si="39"/>
        <v>0</v>
      </c>
      <c r="AH157" s="109">
        <f t="shared" si="39"/>
        <v>0</v>
      </c>
      <c r="AI157" s="109">
        <f t="shared" si="39"/>
        <v>0</v>
      </c>
      <c r="AJ157" s="109">
        <f t="shared" si="39"/>
        <v>0</v>
      </c>
    </row>
    <row r="158" spans="2:36" x14ac:dyDescent="0.2">
      <c r="B158" s="105" t="s">
        <v>284</v>
      </c>
      <c r="C158" s="103"/>
      <c r="D158" s="103" t="s">
        <v>95</v>
      </c>
      <c r="E158" s="104"/>
      <c r="F158" s="109">
        <f>IFERROR(F157*7/365,0)</f>
        <v>0</v>
      </c>
      <c r="G158" s="109">
        <f t="shared" ref="G158:AJ158" si="40">IFERROR(G157*7/365,0)</f>
        <v>0</v>
      </c>
      <c r="H158" s="109">
        <f t="shared" si="40"/>
        <v>0</v>
      </c>
      <c r="I158" s="109">
        <f t="shared" si="40"/>
        <v>0</v>
      </c>
      <c r="J158" s="109">
        <f t="shared" si="40"/>
        <v>0</v>
      </c>
      <c r="K158" s="109">
        <f t="shared" si="40"/>
        <v>0</v>
      </c>
      <c r="L158" s="109">
        <f t="shared" si="40"/>
        <v>0</v>
      </c>
      <c r="M158" s="109">
        <f t="shared" si="40"/>
        <v>0</v>
      </c>
      <c r="N158" s="109">
        <f t="shared" si="40"/>
        <v>0</v>
      </c>
      <c r="O158" s="109">
        <f t="shared" si="40"/>
        <v>0</v>
      </c>
      <c r="P158" s="109">
        <f t="shared" si="40"/>
        <v>0</v>
      </c>
      <c r="Q158" s="109">
        <f t="shared" si="40"/>
        <v>0</v>
      </c>
      <c r="R158" s="109">
        <f t="shared" si="40"/>
        <v>0</v>
      </c>
      <c r="S158" s="109">
        <f t="shared" si="40"/>
        <v>0</v>
      </c>
      <c r="T158" s="109">
        <f t="shared" si="40"/>
        <v>0</v>
      </c>
      <c r="U158" s="109">
        <f t="shared" si="40"/>
        <v>0</v>
      </c>
      <c r="V158" s="109">
        <f t="shared" si="40"/>
        <v>0</v>
      </c>
      <c r="W158" s="109">
        <f t="shared" si="40"/>
        <v>0</v>
      </c>
      <c r="X158" s="109">
        <f t="shared" si="40"/>
        <v>0</v>
      </c>
      <c r="Y158" s="109">
        <f t="shared" si="40"/>
        <v>0</v>
      </c>
      <c r="Z158" s="109">
        <f t="shared" si="40"/>
        <v>0</v>
      </c>
      <c r="AA158" s="109">
        <f t="shared" si="40"/>
        <v>0</v>
      </c>
      <c r="AB158" s="109">
        <f t="shared" si="40"/>
        <v>0</v>
      </c>
      <c r="AC158" s="109">
        <f t="shared" si="40"/>
        <v>0</v>
      </c>
      <c r="AD158" s="109">
        <f t="shared" si="40"/>
        <v>0</v>
      </c>
      <c r="AE158" s="109">
        <f t="shared" si="40"/>
        <v>0</v>
      </c>
      <c r="AF158" s="109">
        <f t="shared" si="40"/>
        <v>0</v>
      </c>
      <c r="AG158" s="109">
        <f t="shared" si="40"/>
        <v>0</v>
      </c>
      <c r="AH158" s="109">
        <f t="shared" si="40"/>
        <v>0</v>
      </c>
      <c r="AI158" s="109">
        <f t="shared" si="40"/>
        <v>0</v>
      </c>
      <c r="AJ158" s="109">
        <f t="shared" si="40"/>
        <v>0</v>
      </c>
    </row>
    <row r="159" spans="2:36" x14ac:dyDescent="0.2">
      <c r="B159" s="105"/>
      <c r="C159" s="103"/>
      <c r="D159" s="103"/>
      <c r="E159" s="104"/>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09"/>
      <c r="AI159" s="109"/>
      <c r="AJ159" s="109"/>
    </row>
    <row r="160" spans="2:36" x14ac:dyDescent="0.2">
      <c r="B160" s="102" t="s">
        <v>300</v>
      </c>
      <c r="C160" s="103"/>
      <c r="D160" s="103"/>
      <c r="E160" s="104"/>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row>
    <row r="161" spans="2:36" x14ac:dyDescent="0.2">
      <c r="B161" s="105" t="s">
        <v>285</v>
      </c>
      <c r="C161" s="103"/>
      <c r="D161" s="103"/>
      <c r="E161" s="104"/>
      <c r="F161" s="109">
        <f>$E$149*IFERROR(ROUNDUP(MAX(F156/$E$48,F158/($E$49*IF($E$51,$E$52,1))),0),0)</f>
        <v>0</v>
      </c>
      <c r="G161" s="109">
        <f t="shared" ref="G161:AJ161" si="41">$E$149*IFERROR(ROUNDUP(MAX(G156/$E$48,G158/($E$49*IF($E$51,$E$52,1))),0),0)</f>
        <v>0</v>
      </c>
      <c r="H161" s="109">
        <f t="shared" si="41"/>
        <v>0</v>
      </c>
      <c r="I161" s="109">
        <f t="shared" si="41"/>
        <v>0</v>
      </c>
      <c r="J161" s="109">
        <f t="shared" si="41"/>
        <v>0</v>
      </c>
      <c r="K161" s="109">
        <f t="shared" si="41"/>
        <v>0</v>
      </c>
      <c r="L161" s="109">
        <f t="shared" si="41"/>
        <v>0</v>
      </c>
      <c r="M161" s="109">
        <f t="shared" si="41"/>
        <v>0</v>
      </c>
      <c r="N161" s="109">
        <f t="shared" si="41"/>
        <v>0</v>
      </c>
      <c r="O161" s="109">
        <f t="shared" si="41"/>
        <v>0</v>
      </c>
      <c r="P161" s="109">
        <f t="shared" si="41"/>
        <v>0</v>
      </c>
      <c r="Q161" s="109">
        <f t="shared" si="41"/>
        <v>0</v>
      </c>
      <c r="R161" s="109">
        <f t="shared" si="41"/>
        <v>0</v>
      </c>
      <c r="S161" s="109">
        <f t="shared" si="41"/>
        <v>0</v>
      </c>
      <c r="T161" s="109">
        <f t="shared" si="41"/>
        <v>0</v>
      </c>
      <c r="U161" s="109">
        <f t="shared" si="41"/>
        <v>0</v>
      </c>
      <c r="V161" s="109">
        <f t="shared" si="41"/>
        <v>0</v>
      </c>
      <c r="W161" s="109">
        <f t="shared" si="41"/>
        <v>0</v>
      </c>
      <c r="X161" s="109">
        <f t="shared" si="41"/>
        <v>0</v>
      </c>
      <c r="Y161" s="109">
        <f t="shared" si="41"/>
        <v>0</v>
      </c>
      <c r="Z161" s="109">
        <f>$E$149*IFERROR(ROUNDUP(MAX(Z156/$E$48,Z158/($E$49*IF($E$51,$E$52,1))),0),0)</f>
        <v>0</v>
      </c>
      <c r="AA161" s="109">
        <f t="shared" si="41"/>
        <v>0</v>
      </c>
      <c r="AB161" s="109">
        <f t="shared" si="41"/>
        <v>0</v>
      </c>
      <c r="AC161" s="109">
        <f t="shared" si="41"/>
        <v>0</v>
      </c>
      <c r="AD161" s="109">
        <f t="shared" si="41"/>
        <v>0</v>
      </c>
      <c r="AE161" s="109">
        <f t="shared" si="41"/>
        <v>0</v>
      </c>
      <c r="AF161" s="109">
        <f t="shared" si="41"/>
        <v>0</v>
      </c>
      <c r="AG161" s="109">
        <f t="shared" si="41"/>
        <v>0</v>
      </c>
      <c r="AH161" s="109">
        <f t="shared" si="41"/>
        <v>0</v>
      </c>
      <c r="AI161" s="109">
        <f t="shared" si="41"/>
        <v>0</v>
      </c>
      <c r="AJ161" s="109">
        <f t="shared" si="41"/>
        <v>0</v>
      </c>
    </row>
    <row r="162" spans="2:36" x14ac:dyDescent="0.2">
      <c r="B162" s="105" t="s">
        <v>261</v>
      </c>
      <c r="C162" s="103"/>
      <c r="D162" s="103" t="s">
        <v>73</v>
      </c>
      <c r="E162" s="110">
        <f>IFERROR($E$147/$E$152,0)</f>
        <v>0</v>
      </c>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09"/>
      <c r="AI162" s="109"/>
      <c r="AJ162" s="109"/>
    </row>
    <row r="163" spans="2:36" x14ac:dyDescent="0.2">
      <c r="B163" s="105" t="s">
        <v>287</v>
      </c>
      <c r="C163" s="103"/>
      <c r="D163" s="103" t="s">
        <v>73</v>
      </c>
      <c r="E163" s="110">
        <f>$E$104</f>
        <v>0</v>
      </c>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09"/>
      <c r="AI163" s="109"/>
      <c r="AJ163" s="109"/>
    </row>
    <row r="164" spans="2:36" x14ac:dyDescent="0.2">
      <c r="B164" s="105" t="s">
        <v>286</v>
      </c>
      <c r="C164" s="103"/>
      <c r="D164" s="103" t="s">
        <v>73</v>
      </c>
      <c r="E164" s="110">
        <f>$E$119</f>
        <v>0</v>
      </c>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row>
    <row r="165" spans="2:36" x14ac:dyDescent="0.2">
      <c r="B165" s="105" t="s">
        <v>288</v>
      </c>
      <c r="C165" s="103"/>
      <c r="D165" s="103" t="s">
        <v>155</v>
      </c>
      <c r="E165" s="104"/>
      <c r="F165" s="117">
        <f>F161*SUM($E$162:$E$164)</f>
        <v>0</v>
      </c>
      <c r="G165" s="117">
        <f t="shared" ref="G165:AJ165" si="42">G161*SUM($E$162:$E$164)</f>
        <v>0</v>
      </c>
      <c r="H165" s="117">
        <f t="shared" si="42"/>
        <v>0</v>
      </c>
      <c r="I165" s="117">
        <f t="shared" si="42"/>
        <v>0</v>
      </c>
      <c r="J165" s="117">
        <f t="shared" si="42"/>
        <v>0</v>
      </c>
      <c r="K165" s="117">
        <f t="shared" si="42"/>
        <v>0</v>
      </c>
      <c r="L165" s="117">
        <f t="shared" si="42"/>
        <v>0</v>
      </c>
      <c r="M165" s="117">
        <f t="shared" si="42"/>
        <v>0</v>
      </c>
      <c r="N165" s="117">
        <f t="shared" si="42"/>
        <v>0</v>
      </c>
      <c r="O165" s="117">
        <f t="shared" si="42"/>
        <v>0</v>
      </c>
      <c r="P165" s="117">
        <f t="shared" si="42"/>
        <v>0</v>
      </c>
      <c r="Q165" s="117">
        <f t="shared" si="42"/>
        <v>0</v>
      </c>
      <c r="R165" s="117">
        <f t="shared" si="42"/>
        <v>0</v>
      </c>
      <c r="S165" s="117">
        <f t="shared" si="42"/>
        <v>0</v>
      </c>
      <c r="T165" s="117">
        <f t="shared" si="42"/>
        <v>0</v>
      </c>
      <c r="U165" s="117">
        <f t="shared" si="42"/>
        <v>0</v>
      </c>
      <c r="V165" s="117">
        <f t="shared" si="42"/>
        <v>0</v>
      </c>
      <c r="W165" s="117">
        <f t="shared" si="42"/>
        <v>0</v>
      </c>
      <c r="X165" s="117">
        <f t="shared" si="42"/>
        <v>0</v>
      </c>
      <c r="Y165" s="117">
        <f t="shared" si="42"/>
        <v>0</v>
      </c>
      <c r="Z165" s="117">
        <f t="shared" si="42"/>
        <v>0</v>
      </c>
      <c r="AA165" s="117">
        <f t="shared" si="42"/>
        <v>0</v>
      </c>
      <c r="AB165" s="117">
        <f t="shared" si="42"/>
        <v>0</v>
      </c>
      <c r="AC165" s="117">
        <f t="shared" si="42"/>
        <v>0</v>
      </c>
      <c r="AD165" s="117">
        <f t="shared" si="42"/>
        <v>0</v>
      </c>
      <c r="AE165" s="117">
        <f t="shared" si="42"/>
        <v>0</v>
      </c>
      <c r="AF165" s="117">
        <f t="shared" si="42"/>
        <v>0</v>
      </c>
      <c r="AG165" s="117">
        <f t="shared" si="42"/>
        <v>0</v>
      </c>
      <c r="AH165" s="117">
        <f t="shared" si="42"/>
        <v>0</v>
      </c>
      <c r="AI165" s="117">
        <f t="shared" si="42"/>
        <v>0</v>
      </c>
      <c r="AJ165" s="117">
        <f t="shared" si="42"/>
        <v>0</v>
      </c>
    </row>
    <row r="166" spans="2:36" x14ac:dyDescent="0.2">
      <c r="B166" s="103"/>
      <c r="C166" s="103"/>
      <c r="D166" s="103"/>
      <c r="E166" s="104"/>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row>
    <row r="167" spans="2:36" x14ac:dyDescent="0.2">
      <c r="B167" s="102" t="s">
        <v>301</v>
      </c>
      <c r="C167" s="103"/>
      <c r="D167" s="103"/>
      <c r="E167" s="104"/>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09"/>
      <c r="AI167" s="109"/>
      <c r="AJ167" s="109"/>
    </row>
    <row r="168" spans="2:36" x14ac:dyDescent="0.2">
      <c r="B168" s="105" t="s">
        <v>291</v>
      </c>
      <c r="C168" s="103"/>
      <c r="D168" s="103"/>
      <c r="E168" s="104"/>
      <c r="F168" s="109">
        <f>$E$150*IFERROR(ROUNDUP(MAX(F156/$E$62,F158/$E$63),0),0)</f>
        <v>0</v>
      </c>
      <c r="G168" s="109">
        <f t="shared" ref="G168:AJ168" si="43">$E$150*IFERROR(ROUNDUP(MAX(G156/$E$62,G158/$E$63),0),0)</f>
        <v>0</v>
      </c>
      <c r="H168" s="109">
        <f t="shared" si="43"/>
        <v>0</v>
      </c>
      <c r="I168" s="109">
        <f t="shared" si="43"/>
        <v>0</v>
      </c>
      <c r="J168" s="109">
        <f t="shared" si="43"/>
        <v>0</v>
      </c>
      <c r="K168" s="109">
        <f t="shared" si="43"/>
        <v>0</v>
      </c>
      <c r="L168" s="109">
        <f t="shared" si="43"/>
        <v>0</v>
      </c>
      <c r="M168" s="109">
        <f t="shared" si="43"/>
        <v>0</v>
      </c>
      <c r="N168" s="109">
        <f t="shared" si="43"/>
        <v>0</v>
      </c>
      <c r="O168" s="109">
        <f t="shared" si="43"/>
        <v>0</v>
      </c>
      <c r="P168" s="109">
        <f t="shared" si="43"/>
        <v>0</v>
      </c>
      <c r="Q168" s="109">
        <f t="shared" si="43"/>
        <v>0</v>
      </c>
      <c r="R168" s="109">
        <f t="shared" si="43"/>
        <v>0</v>
      </c>
      <c r="S168" s="109">
        <f t="shared" si="43"/>
        <v>0</v>
      </c>
      <c r="T168" s="109">
        <f t="shared" si="43"/>
        <v>0</v>
      </c>
      <c r="U168" s="109">
        <f t="shared" si="43"/>
        <v>0</v>
      </c>
      <c r="V168" s="109">
        <f t="shared" si="43"/>
        <v>0</v>
      </c>
      <c r="W168" s="109">
        <f t="shared" si="43"/>
        <v>0</v>
      </c>
      <c r="X168" s="109">
        <f t="shared" si="43"/>
        <v>0</v>
      </c>
      <c r="Y168" s="109">
        <f t="shared" si="43"/>
        <v>0</v>
      </c>
      <c r="Z168" s="109">
        <f t="shared" si="43"/>
        <v>0</v>
      </c>
      <c r="AA168" s="109">
        <f t="shared" si="43"/>
        <v>0</v>
      </c>
      <c r="AB168" s="109">
        <f t="shared" si="43"/>
        <v>0</v>
      </c>
      <c r="AC168" s="109">
        <f t="shared" si="43"/>
        <v>0</v>
      </c>
      <c r="AD168" s="109">
        <f t="shared" si="43"/>
        <v>0</v>
      </c>
      <c r="AE168" s="109">
        <f t="shared" si="43"/>
        <v>0</v>
      </c>
      <c r="AF168" s="109">
        <f t="shared" si="43"/>
        <v>0</v>
      </c>
      <c r="AG168" s="109">
        <f t="shared" si="43"/>
        <v>0</v>
      </c>
      <c r="AH168" s="109">
        <f t="shared" si="43"/>
        <v>0</v>
      </c>
      <c r="AI168" s="109">
        <f t="shared" si="43"/>
        <v>0</v>
      </c>
      <c r="AJ168" s="109">
        <f t="shared" si="43"/>
        <v>0</v>
      </c>
    </row>
    <row r="169" spans="2:36" x14ac:dyDescent="0.2">
      <c r="B169" s="112" t="s">
        <v>265</v>
      </c>
      <c r="C169" s="103"/>
      <c r="D169" s="103"/>
      <c r="E169" s="104"/>
      <c r="F169" s="109">
        <f t="shared" ref="F169:AJ169" si="44">IFERROR(ROUNDDOWN(F168/$E$151,0),0)</f>
        <v>0</v>
      </c>
      <c r="G169" s="109">
        <f t="shared" si="44"/>
        <v>0</v>
      </c>
      <c r="H169" s="109">
        <f t="shared" si="44"/>
        <v>0</v>
      </c>
      <c r="I169" s="109">
        <f t="shared" si="44"/>
        <v>0</v>
      </c>
      <c r="J169" s="109">
        <f t="shared" si="44"/>
        <v>0</v>
      </c>
      <c r="K169" s="109">
        <f t="shared" si="44"/>
        <v>0</v>
      </c>
      <c r="L169" s="109">
        <f t="shared" si="44"/>
        <v>0</v>
      </c>
      <c r="M169" s="109">
        <f t="shared" si="44"/>
        <v>0</v>
      </c>
      <c r="N169" s="109">
        <f t="shared" si="44"/>
        <v>0</v>
      </c>
      <c r="O169" s="109">
        <f t="shared" si="44"/>
        <v>0</v>
      </c>
      <c r="P169" s="109">
        <f t="shared" si="44"/>
        <v>0</v>
      </c>
      <c r="Q169" s="109">
        <f t="shared" si="44"/>
        <v>0</v>
      </c>
      <c r="R169" s="109">
        <f t="shared" si="44"/>
        <v>0</v>
      </c>
      <c r="S169" s="109">
        <f t="shared" si="44"/>
        <v>0</v>
      </c>
      <c r="T169" s="109">
        <f t="shared" si="44"/>
        <v>0</v>
      </c>
      <c r="U169" s="109">
        <f t="shared" si="44"/>
        <v>0</v>
      </c>
      <c r="V169" s="109">
        <f t="shared" si="44"/>
        <v>0</v>
      </c>
      <c r="W169" s="109">
        <f t="shared" si="44"/>
        <v>0</v>
      </c>
      <c r="X169" s="109">
        <f t="shared" si="44"/>
        <v>0</v>
      </c>
      <c r="Y169" s="109">
        <f t="shared" si="44"/>
        <v>0</v>
      </c>
      <c r="Z169" s="109">
        <f t="shared" si="44"/>
        <v>0</v>
      </c>
      <c r="AA169" s="109">
        <f t="shared" si="44"/>
        <v>0</v>
      </c>
      <c r="AB169" s="109">
        <f t="shared" si="44"/>
        <v>0</v>
      </c>
      <c r="AC169" s="109">
        <f t="shared" si="44"/>
        <v>0</v>
      </c>
      <c r="AD169" s="109">
        <f t="shared" si="44"/>
        <v>0</v>
      </c>
      <c r="AE169" s="109">
        <f t="shared" si="44"/>
        <v>0</v>
      </c>
      <c r="AF169" s="109">
        <f t="shared" si="44"/>
        <v>0</v>
      </c>
      <c r="AG169" s="109">
        <f t="shared" si="44"/>
        <v>0</v>
      </c>
      <c r="AH169" s="109">
        <f t="shared" si="44"/>
        <v>0</v>
      </c>
      <c r="AI169" s="109">
        <f t="shared" si="44"/>
        <v>0</v>
      </c>
      <c r="AJ169" s="109">
        <f t="shared" si="44"/>
        <v>0</v>
      </c>
    </row>
    <row r="170" spans="2:36" x14ac:dyDescent="0.2">
      <c r="B170" s="112" t="s">
        <v>266</v>
      </c>
      <c r="C170" s="103"/>
      <c r="D170" s="103"/>
      <c r="E170" s="104"/>
      <c r="F170" s="109">
        <f t="shared" ref="F170:AJ170" si="45">IFERROR(MOD(F168,$E$151),0)</f>
        <v>0</v>
      </c>
      <c r="G170" s="109">
        <f t="shared" si="45"/>
        <v>0</v>
      </c>
      <c r="H170" s="109">
        <f t="shared" si="45"/>
        <v>0</v>
      </c>
      <c r="I170" s="109">
        <f t="shared" si="45"/>
        <v>0</v>
      </c>
      <c r="J170" s="109">
        <f t="shared" si="45"/>
        <v>0</v>
      </c>
      <c r="K170" s="109">
        <f t="shared" si="45"/>
        <v>0</v>
      </c>
      <c r="L170" s="109">
        <f t="shared" si="45"/>
        <v>0</v>
      </c>
      <c r="M170" s="109">
        <f t="shared" si="45"/>
        <v>0</v>
      </c>
      <c r="N170" s="109">
        <f t="shared" si="45"/>
        <v>0</v>
      </c>
      <c r="O170" s="109">
        <f t="shared" si="45"/>
        <v>0</v>
      </c>
      <c r="P170" s="109">
        <f t="shared" si="45"/>
        <v>0</v>
      </c>
      <c r="Q170" s="109">
        <f t="shared" si="45"/>
        <v>0</v>
      </c>
      <c r="R170" s="109">
        <f t="shared" si="45"/>
        <v>0</v>
      </c>
      <c r="S170" s="109">
        <f t="shared" si="45"/>
        <v>0</v>
      </c>
      <c r="T170" s="109">
        <f t="shared" si="45"/>
        <v>0</v>
      </c>
      <c r="U170" s="109">
        <f t="shared" si="45"/>
        <v>0</v>
      </c>
      <c r="V170" s="109">
        <f t="shared" si="45"/>
        <v>0</v>
      </c>
      <c r="W170" s="109">
        <f t="shared" si="45"/>
        <v>0</v>
      </c>
      <c r="X170" s="109">
        <f t="shared" si="45"/>
        <v>0</v>
      </c>
      <c r="Y170" s="109">
        <f t="shared" si="45"/>
        <v>0</v>
      </c>
      <c r="Z170" s="109">
        <f t="shared" si="45"/>
        <v>0</v>
      </c>
      <c r="AA170" s="109">
        <f t="shared" si="45"/>
        <v>0</v>
      </c>
      <c r="AB170" s="109">
        <f t="shared" si="45"/>
        <v>0</v>
      </c>
      <c r="AC170" s="109">
        <f t="shared" si="45"/>
        <v>0</v>
      </c>
      <c r="AD170" s="109">
        <f t="shared" si="45"/>
        <v>0</v>
      </c>
      <c r="AE170" s="109">
        <f t="shared" si="45"/>
        <v>0</v>
      </c>
      <c r="AF170" s="109">
        <f t="shared" si="45"/>
        <v>0</v>
      </c>
      <c r="AG170" s="109">
        <f t="shared" si="45"/>
        <v>0</v>
      </c>
      <c r="AH170" s="109">
        <f t="shared" si="45"/>
        <v>0</v>
      </c>
      <c r="AI170" s="109">
        <f t="shared" si="45"/>
        <v>0</v>
      </c>
      <c r="AJ170" s="109">
        <f t="shared" si="45"/>
        <v>0</v>
      </c>
    </row>
    <row r="171" spans="2:36" x14ac:dyDescent="0.2">
      <c r="B171" s="105" t="s">
        <v>261</v>
      </c>
      <c r="C171" s="103"/>
      <c r="D171" s="103" t="s">
        <v>73</v>
      </c>
      <c r="E171" s="119">
        <f>IFERROR($E$147/$E$152,0)</f>
        <v>0</v>
      </c>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09"/>
      <c r="AG171" s="109"/>
      <c r="AH171" s="109"/>
      <c r="AI171" s="109"/>
      <c r="AJ171" s="109"/>
    </row>
    <row r="172" spans="2:36" x14ac:dyDescent="0.2">
      <c r="B172" s="105" t="s">
        <v>287</v>
      </c>
      <c r="C172" s="103"/>
      <c r="D172" s="103" t="s">
        <v>73</v>
      </c>
      <c r="E172" s="115">
        <f>$E$112</f>
        <v>0</v>
      </c>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09"/>
      <c r="AI172" s="109"/>
      <c r="AJ172" s="109"/>
    </row>
    <row r="173" spans="2:36" x14ac:dyDescent="0.2">
      <c r="B173" s="105" t="s">
        <v>286</v>
      </c>
      <c r="C173" s="103"/>
      <c r="D173" s="103" t="s">
        <v>73</v>
      </c>
      <c r="E173" s="115">
        <f>$E$127</f>
        <v>0</v>
      </c>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09"/>
      <c r="AI173" s="109"/>
      <c r="AJ173" s="109"/>
    </row>
    <row r="174" spans="2:36" x14ac:dyDescent="0.2">
      <c r="B174" s="105" t="s">
        <v>288</v>
      </c>
      <c r="C174" s="103"/>
      <c r="D174" s="103" t="s">
        <v>155</v>
      </c>
      <c r="E174" s="104"/>
      <c r="F174" s="117">
        <f t="shared" ref="F174:AJ174" si="46">F169*SUM($E$171:$E$173)+IF(F170&gt;=1,1,0)*SUM($E$171:$E$173)</f>
        <v>0</v>
      </c>
      <c r="G174" s="117">
        <f t="shared" si="46"/>
        <v>0</v>
      </c>
      <c r="H174" s="117">
        <f t="shared" si="46"/>
        <v>0</v>
      </c>
      <c r="I174" s="117">
        <f t="shared" si="46"/>
        <v>0</v>
      </c>
      <c r="J174" s="117">
        <f t="shared" si="46"/>
        <v>0</v>
      </c>
      <c r="K174" s="117">
        <f t="shared" si="46"/>
        <v>0</v>
      </c>
      <c r="L174" s="117">
        <f t="shared" si="46"/>
        <v>0</v>
      </c>
      <c r="M174" s="117">
        <f t="shared" si="46"/>
        <v>0</v>
      </c>
      <c r="N174" s="117">
        <f t="shared" si="46"/>
        <v>0</v>
      </c>
      <c r="O174" s="117">
        <f t="shared" si="46"/>
        <v>0</v>
      </c>
      <c r="P174" s="117">
        <f t="shared" si="46"/>
        <v>0</v>
      </c>
      <c r="Q174" s="117">
        <f t="shared" si="46"/>
        <v>0</v>
      </c>
      <c r="R174" s="117">
        <f t="shared" si="46"/>
        <v>0</v>
      </c>
      <c r="S174" s="117">
        <f t="shared" si="46"/>
        <v>0</v>
      </c>
      <c r="T174" s="117">
        <f t="shared" si="46"/>
        <v>0</v>
      </c>
      <c r="U174" s="117">
        <f t="shared" si="46"/>
        <v>0</v>
      </c>
      <c r="V174" s="117">
        <f t="shared" si="46"/>
        <v>0</v>
      </c>
      <c r="W174" s="117">
        <f t="shared" si="46"/>
        <v>0</v>
      </c>
      <c r="X174" s="117">
        <f t="shared" si="46"/>
        <v>0</v>
      </c>
      <c r="Y174" s="117">
        <f t="shared" si="46"/>
        <v>0</v>
      </c>
      <c r="Z174" s="117">
        <f t="shared" si="46"/>
        <v>0</v>
      </c>
      <c r="AA174" s="117">
        <f t="shared" si="46"/>
        <v>0</v>
      </c>
      <c r="AB174" s="117">
        <f t="shared" si="46"/>
        <v>0</v>
      </c>
      <c r="AC174" s="117">
        <f t="shared" si="46"/>
        <v>0</v>
      </c>
      <c r="AD174" s="117">
        <f t="shared" si="46"/>
        <v>0</v>
      </c>
      <c r="AE174" s="117">
        <f t="shared" si="46"/>
        <v>0</v>
      </c>
      <c r="AF174" s="117">
        <f t="shared" si="46"/>
        <v>0</v>
      </c>
      <c r="AG174" s="117">
        <f t="shared" si="46"/>
        <v>0</v>
      </c>
      <c r="AH174" s="117">
        <f t="shared" si="46"/>
        <v>0</v>
      </c>
      <c r="AI174" s="117">
        <f t="shared" si="46"/>
        <v>0</v>
      </c>
      <c r="AJ174" s="117">
        <f t="shared" si="46"/>
        <v>0</v>
      </c>
    </row>
    <row r="175" spans="2:36" x14ac:dyDescent="0.2">
      <c r="B175" s="105"/>
      <c r="C175" s="103"/>
      <c r="D175" s="103"/>
      <c r="E175" s="104"/>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row>
    <row r="176" spans="2:36" x14ac:dyDescent="0.2">
      <c r="B176" s="102" t="s">
        <v>292</v>
      </c>
      <c r="C176" s="103"/>
      <c r="D176" s="103" t="s">
        <v>155</v>
      </c>
      <c r="E176" s="104"/>
      <c r="F176" s="117">
        <f t="shared" ref="F176:AJ176" si="47">F165+F174</f>
        <v>0</v>
      </c>
      <c r="G176" s="117">
        <f t="shared" si="47"/>
        <v>0</v>
      </c>
      <c r="H176" s="117">
        <f t="shared" si="47"/>
        <v>0</v>
      </c>
      <c r="I176" s="117">
        <f t="shared" si="47"/>
        <v>0</v>
      </c>
      <c r="J176" s="117">
        <f t="shared" si="47"/>
        <v>0</v>
      </c>
      <c r="K176" s="117">
        <f t="shared" si="47"/>
        <v>0</v>
      </c>
      <c r="L176" s="117">
        <f t="shared" si="47"/>
        <v>0</v>
      </c>
      <c r="M176" s="117">
        <f t="shared" si="47"/>
        <v>0</v>
      </c>
      <c r="N176" s="117">
        <f t="shared" si="47"/>
        <v>0</v>
      </c>
      <c r="O176" s="117">
        <f t="shared" si="47"/>
        <v>0</v>
      </c>
      <c r="P176" s="117">
        <f t="shared" si="47"/>
        <v>0</v>
      </c>
      <c r="Q176" s="117">
        <f t="shared" si="47"/>
        <v>0</v>
      </c>
      <c r="R176" s="117">
        <f t="shared" si="47"/>
        <v>0</v>
      </c>
      <c r="S176" s="117">
        <f t="shared" si="47"/>
        <v>0</v>
      </c>
      <c r="T176" s="117">
        <f t="shared" si="47"/>
        <v>0</v>
      </c>
      <c r="U176" s="117">
        <f t="shared" si="47"/>
        <v>0</v>
      </c>
      <c r="V176" s="117">
        <f t="shared" si="47"/>
        <v>0</v>
      </c>
      <c r="W176" s="117">
        <f t="shared" si="47"/>
        <v>0</v>
      </c>
      <c r="X176" s="117">
        <f t="shared" si="47"/>
        <v>0</v>
      </c>
      <c r="Y176" s="117">
        <f t="shared" si="47"/>
        <v>0</v>
      </c>
      <c r="Z176" s="117">
        <f t="shared" si="47"/>
        <v>0</v>
      </c>
      <c r="AA176" s="117">
        <f t="shared" si="47"/>
        <v>0</v>
      </c>
      <c r="AB176" s="117">
        <f t="shared" si="47"/>
        <v>0</v>
      </c>
      <c r="AC176" s="117">
        <f t="shared" si="47"/>
        <v>0</v>
      </c>
      <c r="AD176" s="117">
        <f t="shared" si="47"/>
        <v>0</v>
      </c>
      <c r="AE176" s="117">
        <f t="shared" si="47"/>
        <v>0</v>
      </c>
      <c r="AF176" s="117">
        <f t="shared" si="47"/>
        <v>0</v>
      </c>
      <c r="AG176" s="117">
        <f t="shared" si="47"/>
        <v>0</v>
      </c>
      <c r="AH176" s="117">
        <f t="shared" si="47"/>
        <v>0</v>
      </c>
      <c r="AI176" s="117">
        <f t="shared" si="47"/>
        <v>0</v>
      </c>
      <c r="AJ176" s="117">
        <f t="shared" si="47"/>
        <v>0</v>
      </c>
    </row>
    <row r="177" spans="2:36" x14ac:dyDescent="0.2">
      <c r="B177" s="105"/>
      <c r="C177" s="103"/>
      <c r="D177" s="103"/>
      <c r="E177" s="104"/>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row>
    <row r="178" spans="2:36" x14ac:dyDescent="0.2">
      <c r="B178" s="102" t="s">
        <v>501</v>
      </c>
      <c r="C178" s="103"/>
      <c r="D178" s="103"/>
      <c r="E178" s="104"/>
      <c r="F178" s="109"/>
      <c r="G178" s="109"/>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row>
    <row r="179" spans="2:36" x14ac:dyDescent="0.2">
      <c r="B179" s="105" t="s">
        <v>293</v>
      </c>
      <c r="C179" s="103"/>
      <c r="D179" s="103" t="s">
        <v>289</v>
      </c>
      <c r="E179" s="104"/>
      <c r="F179" s="109">
        <f>$E$147*F161*365/7</f>
        <v>0</v>
      </c>
      <c r="G179" s="109">
        <f t="shared" ref="G179:AJ179" si="48">$E$147*G161*365/7</f>
        <v>0</v>
      </c>
      <c r="H179" s="109">
        <f t="shared" si="48"/>
        <v>0</v>
      </c>
      <c r="I179" s="109">
        <f t="shared" si="48"/>
        <v>0</v>
      </c>
      <c r="J179" s="109">
        <f t="shared" si="48"/>
        <v>0</v>
      </c>
      <c r="K179" s="109">
        <f t="shared" si="48"/>
        <v>0</v>
      </c>
      <c r="L179" s="109">
        <f t="shared" si="48"/>
        <v>0</v>
      </c>
      <c r="M179" s="109">
        <f t="shared" si="48"/>
        <v>0</v>
      </c>
      <c r="N179" s="109">
        <f t="shared" si="48"/>
        <v>0</v>
      </c>
      <c r="O179" s="109">
        <f t="shared" si="48"/>
        <v>0</v>
      </c>
      <c r="P179" s="109">
        <f t="shared" si="48"/>
        <v>0</v>
      </c>
      <c r="Q179" s="109">
        <f t="shared" si="48"/>
        <v>0</v>
      </c>
      <c r="R179" s="109">
        <f t="shared" si="48"/>
        <v>0</v>
      </c>
      <c r="S179" s="109">
        <f t="shared" si="48"/>
        <v>0</v>
      </c>
      <c r="T179" s="109">
        <f t="shared" si="48"/>
        <v>0</v>
      </c>
      <c r="U179" s="109">
        <f t="shared" si="48"/>
        <v>0</v>
      </c>
      <c r="V179" s="109">
        <f t="shared" si="48"/>
        <v>0</v>
      </c>
      <c r="W179" s="109">
        <f t="shared" si="48"/>
        <v>0</v>
      </c>
      <c r="X179" s="109">
        <f t="shared" si="48"/>
        <v>0</v>
      </c>
      <c r="Y179" s="109">
        <f t="shared" si="48"/>
        <v>0</v>
      </c>
      <c r="Z179" s="109">
        <f t="shared" si="48"/>
        <v>0</v>
      </c>
      <c r="AA179" s="109">
        <f t="shared" si="48"/>
        <v>0</v>
      </c>
      <c r="AB179" s="109">
        <f t="shared" si="48"/>
        <v>0</v>
      </c>
      <c r="AC179" s="109">
        <f t="shared" si="48"/>
        <v>0</v>
      </c>
      <c r="AD179" s="109">
        <f t="shared" si="48"/>
        <v>0</v>
      </c>
      <c r="AE179" s="109">
        <f t="shared" si="48"/>
        <v>0</v>
      </c>
      <c r="AF179" s="109">
        <f t="shared" si="48"/>
        <v>0</v>
      </c>
      <c r="AG179" s="109">
        <f t="shared" si="48"/>
        <v>0</v>
      </c>
      <c r="AH179" s="109">
        <f t="shared" si="48"/>
        <v>0</v>
      </c>
      <c r="AI179" s="109">
        <f t="shared" si="48"/>
        <v>0</v>
      </c>
      <c r="AJ179" s="109">
        <f t="shared" si="48"/>
        <v>0</v>
      </c>
    </row>
    <row r="180" spans="2:36" x14ac:dyDescent="0.2">
      <c r="B180" s="105" t="s">
        <v>294</v>
      </c>
      <c r="C180" s="103"/>
      <c r="D180" s="103" t="s">
        <v>290</v>
      </c>
      <c r="E180" s="104"/>
      <c r="F180" s="109">
        <f>F179*$E$50/100</f>
        <v>0</v>
      </c>
      <c r="G180" s="109">
        <f t="shared" ref="G180:AJ180" si="49">G179*$E$50/100</f>
        <v>0</v>
      </c>
      <c r="H180" s="109">
        <f t="shared" si="49"/>
        <v>0</v>
      </c>
      <c r="I180" s="109">
        <f t="shared" si="49"/>
        <v>0</v>
      </c>
      <c r="J180" s="109">
        <f t="shared" si="49"/>
        <v>0</v>
      </c>
      <c r="K180" s="109">
        <f t="shared" si="49"/>
        <v>0</v>
      </c>
      <c r="L180" s="109">
        <f t="shared" si="49"/>
        <v>0</v>
      </c>
      <c r="M180" s="109">
        <f t="shared" si="49"/>
        <v>0</v>
      </c>
      <c r="N180" s="109">
        <f t="shared" si="49"/>
        <v>0</v>
      </c>
      <c r="O180" s="109">
        <f t="shared" si="49"/>
        <v>0</v>
      </c>
      <c r="P180" s="109">
        <f t="shared" si="49"/>
        <v>0</v>
      </c>
      <c r="Q180" s="109">
        <f t="shared" si="49"/>
        <v>0</v>
      </c>
      <c r="R180" s="109">
        <f t="shared" si="49"/>
        <v>0</v>
      </c>
      <c r="S180" s="109">
        <f t="shared" si="49"/>
        <v>0</v>
      </c>
      <c r="T180" s="109">
        <f t="shared" si="49"/>
        <v>0</v>
      </c>
      <c r="U180" s="109">
        <f t="shared" si="49"/>
        <v>0</v>
      </c>
      <c r="V180" s="109">
        <f t="shared" si="49"/>
        <v>0</v>
      </c>
      <c r="W180" s="109">
        <f t="shared" si="49"/>
        <v>0</v>
      </c>
      <c r="X180" s="109">
        <f t="shared" si="49"/>
        <v>0</v>
      </c>
      <c r="Y180" s="109">
        <f t="shared" si="49"/>
        <v>0</v>
      </c>
      <c r="Z180" s="109">
        <f t="shared" si="49"/>
        <v>0</v>
      </c>
      <c r="AA180" s="109">
        <f t="shared" si="49"/>
        <v>0</v>
      </c>
      <c r="AB180" s="109">
        <f t="shared" si="49"/>
        <v>0</v>
      </c>
      <c r="AC180" s="109">
        <f t="shared" si="49"/>
        <v>0</v>
      </c>
      <c r="AD180" s="109">
        <f t="shared" si="49"/>
        <v>0</v>
      </c>
      <c r="AE180" s="109">
        <f t="shared" si="49"/>
        <v>0</v>
      </c>
      <c r="AF180" s="109">
        <f t="shared" si="49"/>
        <v>0</v>
      </c>
      <c r="AG180" s="109">
        <f t="shared" si="49"/>
        <v>0</v>
      </c>
      <c r="AH180" s="109">
        <f t="shared" si="49"/>
        <v>0</v>
      </c>
      <c r="AI180" s="109">
        <f t="shared" si="49"/>
        <v>0</v>
      </c>
      <c r="AJ180" s="109">
        <f t="shared" si="49"/>
        <v>0</v>
      </c>
    </row>
    <row r="181" spans="2:36" x14ac:dyDescent="0.2">
      <c r="B181" s="103"/>
      <c r="C181" s="103"/>
      <c r="D181" s="103"/>
      <c r="E181" s="104"/>
      <c r="F181" s="109"/>
      <c r="G181" s="109"/>
      <c r="H181" s="109"/>
      <c r="I181" s="109"/>
      <c r="J181" s="109"/>
      <c r="K181" s="109"/>
      <c r="L181" s="109"/>
      <c r="M181" s="109"/>
      <c r="N181" s="109"/>
      <c r="O181" s="109"/>
      <c r="P181" s="109"/>
      <c r="Q181" s="109"/>
      <c r="R181" s="109"/>
      <c r="S181" s="109"/>
      <c r="T181" s="109"/>
      <c r="U181" s="109"/>
      <c r="V181" s="109"/>
      <c r="W181" s="109"/>
      <c r="X181" s="109"/>
      <c r="Y181" s="109"/>
      <c r="Z181" s="109"/>
      <c r="AA181" s="109"/>
      <c r="AB181" s="109"/>
      <c r="AC181" s="109"/>
      <c r="AD181" s="109"/>
      <c r="AE181" s="109"/>
      <c r="AF181" s="109"/>
      <c r="AG181" s="109"/>
      <c r="AH181" s="109"/>
      <c r="AI181" s="109"/>
      <c r="AJ181" s="109"/>
    </row>
    <row r="182" spans="2:36" x14ac:dyDescent="0.2">
      <c r="B182" s="102" t="s">
        <v>502</v>
      </c>
      <c r="C182" s="103"/>
      <c r="D182" s="103"/>
      <c r="E182" s="104"/>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row>
    <row r="183" spans="2:36" x14ac:dyDescent="0.2">
      <c r="B183" s="105" t="s">
        <v>293</v>
      </c>
      <c r="C183" s="103"/>
      <c r="D183" s="103" t="s">
        <v>289</v>
      </c>
      <c r="E183" s="104"/>
      <c r="F183" s="109">
        <f>$E$147*F168*365/7</f>
        <v>0</v>
      </c>
      <c r="G183" s="109">
        <f t="shared" ref="G183:AJ183" si="50">$E$147*G168*365/7</f>
        <v>0</v>
      </c>
      <c r="H183" s="109">
        <f t="shared" si="50"/>
        <v>0</v>
      </c>
      <c r="I183" s="109">
        <f t="shared" si="50"/>
        <v>0</v>
      </c>
      <c r="J183" s="109">
        <f t="shared" si="50"/>
        <v>0</v>
      </c>
      <c r="K183" s="109">
        <f t="shared" si="50"/>
        <v>0</v>
      </c>
      <c r="L183" s="109">
        <f t="shared" si="50"/>
        <v>0</v>
      </c>
      <c r="M183" s="109">
        <f t="shared" si="50"/>
        <v>0</v>
      </c>
      <c r="N183" s="109">
        <f t="shared" si="50"/>
        <v>0</v>
      </c>
      <c r="O183" s="109">
        <f t="shared" si="50"/>
        <v>0</v>
      </c>
      <c r="P183" s="109">
        <f t="shared" si="50"/>
        <v>0</v>
      </c>
      <c r="Q183" s="109">
        <f t="shared" si="50"/>
        <v>0</v>
      </c>
      <c r="R183" s="109">
        <f t="shared" si="50"/>
        <v>0</v>
      </c>
      <c r="S183" s="109">
        <f t="shared" si="50"/>
        <v>0</v>
      </c>
      <c r="T183" s="109">
        <f t="shared" si="50"/>
        <v>0</v>
      </c>
      <c r="U183" s="109">
        <f t="shared" si="50"/>
        <v>0</v>
      </c>
      <c r="V183" s="109">
        <f t="shared" si="50"/>
        <v>0</v>
      </c>
      <c r="W183" s="109">
        <f t="shared" si="50"/>
        <v>0</v>
      </c>
      <c r="X183" s="109">
        <f t="shared" si="50"/>
        <v>0</v>
      </c>
      <c r="Y183" s="109">
        <f t="shared" si="50"/>
        <v>0</v>
      </c>
      <c r="Z183" s="109">
        <f t="shared" si="50"/>
        <v>0</v>
      </c>
      <c r="AA183" s="109">
        <f t="shared" si="50"/>
        <v>0</v>
      </c>
      <c r="AB183" s="109">
        <f t="shared" si="50"/>
        <v>0</v>
      </c>
      <c r="AC183" s="109">
        <f t="shared" si="50"/>
        <v>0</v>
      </c>
      <c r="AD183" s="109">
        <f t="shared" si="50"/>
        <v>0</v>
      </c>
      <c r="AE183" s="109">
        <f t="shared" si="50"/>
        <v>0</v>
      </c>
      <c r="AF183" s="109">
        <f t="shared" si="50"/>
        <v>0</v>
      </c>
      <c r="AG183" s="109">
        <f t="shared" si="50"/>
        <v>0</v>
      </c>
      <c r="AH183" s="109">
        <f t="shared" si="50"/>
        <v>0</v>
      </c>
      <c r="AI183" s="109">
        <f t="shared" si="50"/>
        <v>0</v>
      </c>
      <c r="AJ183" s="109">
        <f t="shared" si="50"/>
        <v>0</v>
      </c>
    </row>
    <row r="184" spans="2:36" x14ac:dyDescent="0.2">
      <c r="B184" s="105" t="s">
        <v>294</v>
      </c>
      <c r="C184" s="103"/>
      <c r="D184" s="103" t="s">
        <v>290</v>
      </c>
      <c r="E184" s="104"/>
      <c r="F184" s="109">
        <f>F183*$E$64/100</f>
        <v>0</v>
      </c>
      <c r="G184" s="109">
        <f t="shared" ref="G184:AJ184" si="51">G183*$E$64/100</f>
        <v>0</v>
      </c>
      <c r="H184" s="109">
        <f t="shared" si="51"/>
        <v>0</v>
      </c>
      <c r="I184" s="109">
        <f t="shared" si="51"/>
        <v>0</v>
      </c>
      <c r="J184" s="109">
        <f t="shared" si="51"/>
        <v>0</v>
      </c>
      <c r="K184" s="109">
        <f t="shared" si="51"/>
        <v>0</v>
      </c>
      <c r="L184" s="109">
        <f t="shared" si="51"/>
        <v>0</v>
      </c>
      <c r="M184" s="109">
        <f t="shared" si="51"/>
        <v>0</v>
      </c>
      <c r="N184" s="109">
        <f t="shared" si="51"/>
        <v>0</v>
      </c>
      <c r="O184" s="109">
        <f t="shared" si="51"/>
        <v>0</v>
      </c>
      <c r="P184" s="109">
        <f t="shared" si="51"/>
        <v>0</v>
      </c>
      <c r="Q184" s="109">
        <f t="shared" si="51"/>
        <v>0</v>
      </c>
      <c r="R184" s="109">
        <f t="shared" si="51"/>
        <v>0</v>
      </c>
      <c r="S184" s="109">
        <f t="shared" si="51"/>
        <v>0</v>
      </c>
      <c r="T184" s="109">
        <f t="shared" si="51"/>
        <v>0</v>
      </c>
      <c r="U184" s="109">
        <f t="shared" si="51"/>
        <v>0</v>
      </c>
      <c r="V184" s="109">
        <f t="shared" si="51"/>
        <v>0</v>
      </c>
      <c r="W184" s="109">
        <f t="shared" si="51"/>
        <v>0</v>
      </c>
      <c r="X184" s="109">
        <f t="shared" si="51"/>
        <v>0</v>
      </c>
      <c r="Y184" s="109">
        <f t="shared" si="51"/>
        <v>0</v>
      </c>
      <c r="Z184" s="109">
        <f t="shared" si="51"/>
        <v>0</v>
      </c>
      <c r="AA184" s="109">
        <f t="shared" si="51"/>
        <v>0</v>
      </c>
      <c r="AB184" s="109">
        <f t="shared" si="51"/>
        <v>0</v>
      </c>
      <c r="AC184" s="109">
        <f t="shared" si="51"/>
        <v>0</v>
      </c>
      <c r="AD184" s="109">
        <f t="shared" si="51"/>
        <v>0</v>
      </c>
      <c r="AE184" s="109">
        <f t="shared" si="51"/>
        <v>0</v>
      </c>
      <c r="AF184" s="109">
        <f t="shared" si="51"/>
        <v>0</v>
      </c>
      <c r="AG184" s="109">
        <f t="shared" si="51"/>
        <v>0</v>
      </c>
      <c r="AH184" s="109">
        <f t="shared" si="51"/>
        <v>0</v>
      </c>
      <c r="AI184" s="109">
        <f t="shared" si="51"/>
        <v>0</v>
      </c>
      <c r="AJ184" s="109">
        <f t="shared" si="51"/>
        <v>0</v>
      </c>
    </row>
    <row r="185" spans="2:36" x14ac:dyDescent="0.2">
      <c r="B185" s="27"/>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row>
    <row r="186" spans="2:36" x14ac:dyDescent="0.2">
      <c r="B186" s="102" t="s">
        <v>295</v>
      </c>
      <c r="C186" s="103"/>
      <c r="D186" s="103"/>
      <c r="E186" s="104"/>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2:36" x14ac:dyDescent="0.2">
      <c r="B187" s="105" t="s">
        <v>134</v>
      </c>
      <c r="C187" s="103"/>
      <c r="D187" s="103"/>
      <c r="E187" s="118">
        <f>'Aporte de datos'!E281</f>
        <v>0</v>
      </c>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row>
    <row r="188" spans="2:36" x14ac:dyDescent="0.2">
      <c r="B188" s="105" t="s">
        <v>278</v>
      </c>
      <c r="C188" s="103"/>
      <c r="D188" s="103"/>
      <c r="E188" s="118">
        <f>'Aporte de datos'!E282</f>
        <v>0</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2:36" x14ac:dyDescent="0.2">
      <c r="B189" s="112" t="s">
        <v>279</v>
      </c>
      <c r="C189" s="103"/>
      <c r="D189" s="103"/>
      <c r="E189" s="130">
        <f>'Aporte de datos'!E283</f>
        <v>0</v>
      </c>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2:36" x14ac:dyDescent="0.2">
      <c r="B190" s="105" t="s">
        <v>296</v>
      </c>
      <c r="C190" s="103"/>
      <c r="D190" s="103" t="s">
        <v>117</v>
      </c>
      <c r="E190" s="110">
        <f>'Aporte de datos'!E284</f>
        <v>0</v>
      </c>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2:36" x14ac:dyDescent="0.2">
      <c r="B191" s="103"/>
      <c r="C191" s="103"/>
      <c r="D191" s="103"/>
      <c r="E191" s="104"/>
      <c r="F191" s="103"/>
      <c r="G191" s="103"/>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03"/>
    </row>
    <row r="192" spans="2:36" x14ac:dyDescent="0.2">
      <c r="B192" s="102" t="s">
        <v>133</v>
      </c>
      <c r="C192" s="103"/>
      <c r="D192" s="103"/>
      <c r="E192" s="104"/>
      <c r="F192" s="103"/>
      <c r="G192" s="103"/>
      <c r="H192" s="103"/>
      <c r="I192" s="103"/>
      <c r="J192" s="103"/>
      <c r="K192" s="103"/>
      <c r="L192" s="103"/>
      <c r="M192" s="103"/>
      <c r="N192" s="103"/>
      <c r="O192" s="103"/>
      <c r="P192" s="103"/>
      <c r="Q192" s="103"/>
      <c r="R192" s="103"/>
      <c r="S192" s="103"/>
      <c r="T192" s="103"/>
      <c r="U192" s="103"/>
      <c r="V192" s="103"/>
      <c r="W192" s="103"/>
      <c r="X192" s="103"/>
      <c r="Y192" s="103"/>
      <c r="Z192" s="103"/>
      <c r="AA192" s="103"/>
      <c r="AB192" s="103"/>
      <c r="AC192" s="103"/>
      <c r="AD192" s="103"/>
      <c r="AE192" s="103"/>
      <c r="AF192" s="103"/>
      <c r="AG192" s="103"/>
      <c r="AH192" s="103"/>
      <c r="AI192" s="103"/>
      <c r="AJ192" s="103"/>
    </row>
    <row r="193" spans="2:36" x14ac:dyDescent="0.2">
      <c r="B193" s="105" t="s">
        <v>297</v>
      </c>
      <c r="C193" s="103"/>
      <c r="D193" s="103" t="s">
        <v>94</v>
      </c>
      <c r="E193" s="104"/>
      <c r="F193" s="109">
        <f>$E$187*'Aprovechamiento de reciclables'!F142</f>
        <v>0</v>
      </c>
      <c r="G193" s="109">
        <f>$E$187*'Aprovechamiento de reciclables'!G142</f>
        <v>0</v>
      </c>
      <c r="H193" s="109">
        <f>$E$187*'Aprovechamiento de reciclables'!H142</f>
        <v>0</v>
      </c>
      <c r="I193" s="109">
        <f>$E$187*'Aprovechamiento de reciclables'!I142</f>
        <v>0</v>
      </c>
      <c r="J193" s="109">
        <f>$E$187*'Aprovechamiento de reciclables'!J142</f>
        <v>0</v>
      </c>
      <c r="K193" s="109">
        <f>$E$187*'Aprovechamiento de reciclables'!K142</f>
        <v>0</v>
      </c>
      <c r="L193" s="109">
        <f>$E$187*'Aprovechamiento de reciclables'!L142</f>
        <v>0</v>
      </c>
      <c r="M193" s="109">
        <f>$E$187*'Aprovechamiento de reciclables'!M142</f>
        <v>0</v>
      </c>
      <c r="N193" s="109">
        <f>$E$187*'Aprovechamiento de reciclables'!N142</f>
        <v>0</v>
      </c>
      <c r="O193" s="109">
        <f>$E$187*'Aprovechamiento de reciclables'!O142</f>
        <v>0</v>
      </c>
      <c r="P193" s="109">
        <f>$E$187*'Aprovechamiento de reciclables'!P142</f>
        <v>0</v>
      </c>
      <c r="Q193" s="109">
        <f>$E$187*'Aprovechamiento de reciclables'!Q142</f>
        <v>0</v>
      </c>
      <c r="R193" s="109">
        <f>$E$187*'Aprovechamiento de reciclables'!R142</f>
        <v>0</v>
      </c>
      <c r="S193" s="109">
        <f>$E$187*'Aprovechamiento de reciclables'!S142</f>
        <v>0</v>
      </c>
      <c r="T193" s="109">
        <f>$E$187*'Aprovechamiento de reciclables'!T142</f>
        <v>0</v>
      </c>
      <c r="U193" s="109">
        <f>$E$187*'Aprovechamiento de reciclables'!U142</f>
        <v>0</v>
      </c>
      <c r="V193" s="109">
        <f>$E$187*'Aprovechamiento de reciclables'!V142</f>
        <v>0</v>
      </c>
      <c r="W193" s="109">
        <f>$E$187*'Aprovechamiento de reciclables'!W142</f>
        <v>0</v>
      </c>
      <c r="X193" s="109">
        <f>$E$187*'Aprovechamiento de reciclables'!X142</f>
        <v>0</v>
      </c>
      <c r="Y193" s="109">
        <f>$E$187*'Aprovechamiento de reciclables'!Y142</f>
        <v>0</v>
      </c>
      <c r="Z193" s="109">
        <f>$E$187*'Aprovechamiento de reciclables'!Z142</f>
        <v>0</v>
      </c>
      <c r="AA193" s="109">
        <f>$E$187*'Aprovechamiento de reciclables'!AA142</f>
        <v>0</v>
      </c>
      <c r="AB193" s="109">
        <f>$E$187*'Aprovechamiento de reciclables'!AB142</f>
        <v>0</v>
      </c>
      <c r="AC193" s="109">
        <f>$E$187*'Aprovechamiento de reciclables'!AC142</f>
        <v>0</v>
      </c>
      <c r="AD193" s="109">
        <f>$E$187*'Aprovechamiento de reciclables'!AD142</f>
        <v>0</v>
      </c>
      <c r="AE193" s="109">
        <f>$E$187*'Aprovechamiento de reciclables'!AE142</f>
        <v>0</v>
      </c>
      <c r="AF193" s="109">
        <f>$E$187*'Aprovechamiento de reciclables'!AF142</f>
        <v>0</v>
      </c>
      <c r="AG193" s="109">
        <f>$E$187*'Aprovechamiento de reciclables'!AG142</f>
        <v>0</v>
      </c>
      <c r="AH193" s="109">
        <f>$E$187*'Aprovechamiento de reciclables'!AH142</f>
        <v>0</v>
      </c>
      <c r="AI193" s="109">
        <f>$E$187*'Aprovechamiento de reciclables'!AI142</f>
        <v>0</v>
      </c>
      <c r="AJ193" s="109">
        <f>$E$187*'Aprovechamiento de reciclables'!AJ142</f>
        <v>0</v>
      </c>
    </row>
    <row r="194" spans="2:36" x14ac:dyDescent="0.2">
      <c r="B194" s="105" t="s">
        <v>298</v>
      </c>
      <c r="C194" s="103"/>
      <c r="D194" s="103" t="s">
        <v>94</v>
      </c>
      <c r="E194" s="104"/>
      <c r="F194" s="109">
        <f>F193*7/365</f>
        <v>0</v>
      </c>
      <c r="G194" s="111">
        <f t="shared" ref="G194:J194" si="52">G193*7/365</f>
        <v>0</v>
      </c>
      <c r="H194" s="109">
        <f t="shared" si="52"/>
        <v>0</v>
      </c>
      <c r="I194" s="109">
        <f t="shared" si="52"/>
        <v>0</v>
      </c>
      <c r="J194" s="109">
        <f t="shared" si="52"/>
        <v>0</v>
      </c>
      <c r="K194" s="109">
        <f t="shared" ref="K194" si="53">K193*7/365</f>
        <v>0</v>
      </c>
      <c r="L194" s="109">
        <f t="shared" ref="L194" si="54">L193*7/365</f>
        <v>0</v>
      </c>
      <c r="M194" s="109">
        <f t="shared" ref="M194" si="55">M193*7/365</f>
        <v>0</v>
      </c>
      <c r="N194" s="109">
        <f t="shared" ref="N194" si="56">N193*7/365</f>
        <v>0</v>
      </c>
      <c r="O194" s="109">
        <f t="shared" ref="O194" si="57">O193*7/365</f>
        <v>0</v>
      </c>
      <c r="P194" s="109">
        <f t="shared" ref="P194" si="58">P193*7/365</f>
        <v>0</v>
      </c>
      <c r="Q194" s="109">
        <f t="shared" ref="Q194" si="59">Q193*7/365</f>
        <v>0</v>
      </c>
      <c r="R194" s="109">
        <f t="shared" ref="R194" si="60">R193*7/365</f>
        <v>0</v>
      </c>
      <c r="S194" s="109">
        <f t="shared" ref="S194" si="61">S193*7/365</f>
        <v>0</v>
      </c>
      <c r="T194" s="109">
        <f t="shared" ref="T194" si="62">T193*7/365</f>
        <v>0</v>
      </c>
      <c r="U194" s="109">
        <f t="shared" ref="U194" si="63">U193*7/365</f>
        <v>0</v>
      </c>
      <c r="V194" s="109">
        <f t="shared" ref="V194" si="64">V193*7/365</f>
        <v>0</v>
      </c>
      <c r="W194" s="109">
        <f t="shared" ref="W194" si="65">W193*7/365</f>
        <v>0</v>
      </c>
      <c r="X194" s="109">
        <f t="shared" ref="X194" si="66">X193*7/365</f>
        <v>0</v>
      </c>
      <c r="Y194" s="109">
        <f t="shared" ref="Y194" si="67">Y193*7/365</f>
        <v>0</v>
      </c>
      <c r="Z194" s="109">
        <f t="shared" ref="Z194" si="68">Z193*7/365</f>
        <v>0</v>
      </c>
      <c r="AA194" s="109">
        <f t="shared" ref="AA194" si="69">AA193*7/365</f>
        <v>0</v>
      </c>
      <c r="AB194" s="109">
        <f t="shared" ref="AB194" si="70">AB193*7/365</f>
        <v>0</v>
      </c>
      <c r="AC194" s="109">
        <f t="shared" ref="AC194" si="71">AC193*7/365</f>
        <v>0</v>
      </c>
      <c r="AD194" s="109">
        <f t="shared" ref="AD194" si="72">AD193*7/365</f>
        <v>0</v>
      </c>
      <c r="AE194" s="109">
        <f t="shared" ref="AE194" si="73">AE193*7/365</f>
        <v>0</v>
      </c>
      <c r="AF194" s="109">
        <f t="shared" ref="AF194" si="74">AF193*7/365</f>
        <v>0</v>
      </c>
      <c r="AG194" s="109">
        <f t="shared" ref="AG194" si="75">AG193*7/365</f>
        <v>0</v>
      </c>
      <c r="AH194" s="109">
        <f t="shared" ref="AH194" si="76">AH193*7/365</f>
        <v>0</v>
      </c>
      <c r="AI194" s="109">
        <f t="shared" ref="AI194" si="77">AI193*7/365</f>
        <v>0</v>
      </c>
      <c r="AJ194" s="109">
        <f t="shared" ref="AJ194" si="78">AJ193*7/365</f>
        <v>0</v>
      </c>
    </row>
    <row r="195" spans="2:36" x14ac:dyDescent="0.2">
      <c r="B195" s="105" t="s">
        <v>297</v>
      </c>
      <c r="C195" s="103"/>
      <c r="D195" s="103" t="s">
        <v>95</v>
      </c>
      <c r="E195" s="104"/>
      <c r="F195" s="109">
        <f>IFERROR(F193/$E$40,0)</f>
        <v>0</v>
      </c>
      <c r="G195" s="111">
        <f t="shared" ref="G195:J195" si="79">IFERROR(G193/$E$40,0)</f>
        <v>0</v>
      </c>
      <c r="H195" s="109">
        <f t="shared" si="79"/>
        <v>0</v>
      </c>
      <c r="I195" s="109">
        <f t="shared" si="79"/>
        <v>0</v>
      </c>
      <c r="J195" s="109">
        <f t="shared" si="79"/>
        <v>0</v>
      </c>
      <c r="K195" s="109">
        <f t="shared" ref="K195:AJ195" si="80">IFERROR(K193/$E$40,0)</f>
        <v>0</v>
      </c>
      <c r="L195" s="109">
        <f t="shared" si="80"/>
        <v>0</v>
      </c>
      <c r="M195" s="109">
        <f t="shared" si="80"/>
        <v>0</v>
      </c>
      <c r="N195" s="109">
        <f t="shared" si="80"/>
        <v>0</v>
      </c>
      <c r="O195" s="109">
        <f t="shared" si="80"/>
        <v>0</v>
      </c>
      <c r="P195" s="109">
        <f t="shared" si="80"/>
        <v>0</v>
      </c>
      <c r="Q195" s="109">
        <f t="shared" si="80"/>
        <v>0</v>
      </c>
      <c r="R195" s="109">
        <f t="shared" si="80"/>
        <v>0</v>
      </c>
      <c r="S195" s="109">
        <f t="shared" si="80"/>
        <v>0</v>
      </c>
      <c r="T195" s="109">
        <f t="shared" si="80"/>
        <v>0</v>
      </c>
      <c r="U195" s="109">
        <f t="shared" si="80"/>
        <v>0</v>
      </c>
      <c r="V195" s="109">
        <f t="shared" si="80"/>
        <v>0</v>
      </c>
      <c r="W195" s="109">
        <f t="shared" si="80"/>
        <v>0</v>
      </c>
      <c r="X195" s="109">
        <f t="shared" si="80"/>
        <v>0</v>
      </c>
      <c r="Y195" s="109">
        <f t="shared" si="80"/>
        <v>0</v>
      </c>
      <c r="Z195" s="109">
        <f t="shared" si="80"/>
        <v>0</v>
      </c>
      <c r="AA195" s="109">
        <f t="shared" si="80"/>
        <v>0</v>
      </c>
      <c r="AB195" s="109">
        <f t="shared" si="80"/>
        <v>0</v>
      </c>
      <c r="AC195" s="109">
        <f t="shared" si="80"/>
        <v>0</v>
      </c>
      <c r="AD195" s="109">
        <f t="shared" si="80"/>
        <v>0</v>
      </c>
      <c r="AE195" s="109">
        <f t="shared" si="80"/>
        <v>0</v>
      </c>
      <c r="AF195" s="109">
        <f t="shared" si="80"/>
        <v>0</v>
      </c>
      <c r="AG195" s="109">
        <f t="shared" si="80"/>
        <v>0</v>
      </c>
      <c r="AH195" s="109">
        <f t="shared" si="80"/>
        <v>0</v>
      </c>
      <c r="AI195" s="109">
        <f t="shared" si="80"/>
        <v>0</v>
      </c>
      <c r="AJ195" s="109">
        <f t="shared" si="80"/>
        <v>0</v>
      </c>
    </row>
    <row r="196" spans="2:36" x14ac:dyDescent="0.2">
      <c r="B196" s="105" t="s">
        <v>298</v>
      </c>
      <c r="C196" s="103"/>
      <c r="D196" s="103" t="s">
        <v>95</v>
      </c>
      <c r="E196" s="104"/>
      <c r="F196" s="109">
        <f>IFERROR(F194/$E$40,0)</f>
        <v>0</v>
      </c>
      <c r="G196" s="111">
        <f t="shared" ref="G196:J196" si="81">IFERROR(G194/$E$40,0)</f>
        <v>0</v>
      </c>
      <c r="H196" s="109">
        <f t="shared" si="81"/>
        <v>0</v>
      </c>
      <c r="I196" s="109">
        <f t="shared" si="81"/>
        <v>0</v>
      </c>
      <c r="J196" s="109">
        <f t="shared" si="81"/>
        <v>0</v>
      </c>
      <c r="K196" s="109">
        <f t="shared" ref="K196:AJ196" si="82">IFERROR(K194/$E$40,0)</f>
        <v>0</v>
      </c>
      <c r="L196" s="109">
        <f t="shared" si="82"/>
        <v>0</v>
      </c>
      <c r="M196" s="109">
        <f t="shared" si="82"/>
        <v>0</v>
      </c>
      <c r="N196" s="109">
        <f t="shared" si="82"/>
        <v>0</v>
      </c>
      <c r="O196" s="109">
        <f t="shared" si="82"/>
        <v>0</v>
      </c>
      <c r="P196" s="109">
        <f t="shared" si="82"/>
        <v>0</v>
      </c>
      <c r="Q196" s="109">
        <f t="shared" si="82"/>
        <v>0</v>
      </c>
      <c r="R196" s="109">
        <f t="shared" si="82"/>
        <v>0</v>
      </c>
      <c r="S196" s="109">
        <f t="shared" si="82"/>
        <v>0</v>
      </c>
      <c r="T196" s="109">
        <f t="shared" si="82"/>
        <v>0</v>
      </c>
      <c r="U196" s="109">
        <f t="shared" si="82"/>
        <v>0</v>
      </c>
      <c r="V196" s="109">
        <f t="shared" si="82"/>
        <v>0</v>
      </c>
      <c r="W196" s="109">
        <f t="shared" si="82"/>
        <v>0</v>
      </c>
      <c r="X196" s="109">
        <f t="shared" si="82"/>
        <v>0</v>
      </c>
      <c r="Y196" s="109">
        <f t="shared" si="82"/>
        <v>0</v>
      </c>
      <c r="Z196" s="109">
        <f t="shared" si="82"/>
        <v>0</v>
      </c>
      <c r="AA196" s="109">
        <f t="shared" si="82"/>
        <v>0</v>
      </c>
      <c r="AB196" s="109">
        <f t="shared" si="82"/>
        <v>0</v>
      </c>
      <c r="AC196" s="109">
        <f t="shared" si="82"/>
        <v>0</v>
      </c>
      <c r="AD196" s="109">
        <f t="shared" si="82"/>
        <v>0</v>
      </c>
      <c r="AE196" s="109">
        <f t="shared" si="82"/>
        <v>0</v>
      </c>
      <c r="AF196" s="109">
        <f t="shared" si="82"/>
        <v>0</v>
      </c>
      <c r="AG196" s="109">
        <f t="shared" si="82"/>
        <v>0</v>
      </c>
      <c r="AH196" s="109">
        <f t="shared" si="82"/>
        <v>0</v>
      </c>
      <c r="AI196" s="109">
        <f t="shared" si="82"/>
        <v>0</v>
      </c>
      <c r="AJ196" s="109">
        <f t="shared" si="82"/>
        <v>0</v>
      </c>
    </row>
    <row r="197" spans="2:36" x14ac:dyDescent="0.2">
      <c r="B197" s="105" t="s">
        <v>299</v>
      </c>
      <c r="C197" s="103"/>
      <c r="D197" s="103"/>
      <c r="E197" s="104"/>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row>
    <row r="198" spans="2:36" x14ac:dyDescent="0.2">
      <c r="B198" s="112" t="s">
        <v>180</v>
      </c>
      <c r="C198" s="103"/>
      <c r="D198" s="103"/>
      <c r="E198" s="104" t="b">
        <f>IF($E$188=$B$198,TRUE,FALSE)</f>
        <v>0</v>
      </c>
      <c r="F198" s="103"/>
      <c r="G198" s="103"/>
      <c r="H198" s="103"/>
      <c r="I198" s="103"/>
      <c r="J198" s="103"/>
      <c r="K198" s="103"/>
      <c r="L198" s="103"/>
      <c r="M198" s="103"/>
      <c r="N198" s="103"/>
      <c r="O198" s="103"/>
      <c r="P198" s="103"/>
      <c r="Q198" s="103"/>
      <c r="R198" s="103"/>
      <c r="S198" s="103"/>
      <c r="T198" s="103"/>
      <c r="U198" s="103"/>
      <c r="V198" s="103"/>
      <c r="W198" s="103"/>
      <c r="X198" s="103"/>
      <c r="Y198" s="103"/>
      <c r="Z198" s="103"/>
      <c r="AA198" s="103"/>
      <c r="AB198" s="103"/>
      <c r="AC198" s="103"/>
      <c r="AD198" s="103"/>
      <c r="AE198" s="103"/>
      <c r="AF198" s="103"/>
      <c r="AG198" s="103"/>
      <c r="AH198" s="103"/>
      <c r="AI198" s="103"/>
      <c r="AJ198" s="103"/>
    </row>
    <row r="199" spans="2:36" x14ac:dyDescent="0.2">
      <c r="B199" s="112" t="s">
        <v>4</v>
      </c>
      <c r="C199" s="103"/>
      <c r="D199" s="103"/>
      <c r="E199" s="104" t="b">
        <f>IF($E$188=$B$199,TRUE,FALSE)</f>
        <v>0</v>
      </c>
      <c r="F199" s="103"/>
      <c r="G199" s="103"/>
      <c r="H199" s="103"/>
      <c r="I199" s="103"/>
      <c r="J199" s="103"/>
      <c r="K199" s="103"/>
      <c r="L199" s="103"/>
      <c r="M199" s="103"/>
      <c r="N199" s="103"/>
      <c r="O199" s="103"/>
      <c r="P199" s="103"/>
      <c r="Q199" s="103"/>
      <c r="R199" s="103"/>
      <c r="S199" s="103"/>
      <c r="T199" s="103"/>
      <c r="U199" s="103"/>
      <c r="V199" s="103"/>
      <c r="W199" s="103"/>
      <c r="X199" s="103"/>
      <c r="Y199" s="103"/>
      <c r="Z199" s="103"/>
      <c r="AA199" s="103"/>
      <c r="AB199" s="103"/>
      <c r="AC199" s="103"/>
      <c r="AD199" s="103"/>
      <c r="AE199" s="103"/>
      <c r="AF199" s="103"/>
      <c r="AG199" s="103"/>
      <c r="AH199" s="103"/>
      <c r="AI199" s="103"/>
      <c r="AJ199" s="103"/>
    </row>
    <row r="200" spans="2:36" x14ac:dyDescent="0.2">
      <c r="B200" s="103"/>
      <c r="C200" s="103"/>
      <c r="D200" s="103"/>
      <c r="E200" s="104"/>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3"/>
      <c r="AE200" s="103"/>
      <c r="AF200" s="103"/>
      <c r="AG200" s="103"/>
      <c r="AH200" s="103"/>
      <c r="AI200" s="103"/>
      <c r="AJ200" s="103"/>
    </row>
    <row r="201" spans="2:36" x14ac:dyDescent="0.2">
      <c r="B201" s="102" t="s">
        <v>302</v>
      </c>
      <c r="C201" s="103"/>
      <c r="D201" s="103"/>
      <c r="E201" s="104"/>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row>
    <row r="202" spans="2:36" x14ac:dyDescent="0.2">
      <c r="B202" s="105" t="s">
        <v>285</v>
      </c>
      <c r="C202" s="103"/>
      <c r="D202" s="103"/>
      <c r="E202" s="104"/>
      <c r="F202" s="116">
        <f t="shared" ref="F202:AJ202" si="83">$E$198*IFERROR(ROUNDUP(MAX(F194/$E$48,F196/($E$49*IF($E$51,$E$52,1))),0),0)</f>
        <v>0</v>
      </c>
      <c r="G202" s="116">
        <f t="shared" si="83"/>
        <v>0</v>
      </c>
      <c r="H202" s="116">
        <f t="shared" si="83"/>
        <v>0</v>
      </c>
      <c r="I202" s="116">
        <f t="shared" si="83"/>
        <v>0</v>
      </c>
      <c r="J202" s="116">
        <f t="shared" si="83"/>
        <v>0</v>
      </c>
      <c r="K202" s="116">
        <f t="shared" si="83"/>
        <v>0</v>
      </c>
      <c r="L202" s="116">
        <f t="shared" si="83"/>
        <v>0</v>
      </c>
      <c r="M202" s="116">
        <f t="shared" si="83"/>
        <v>0</v>
      </c>
      <c r="N202" s="116">
        <f t="shared" si="83"/>
        <v>0</v>
      </c>
      <c r="O202" s="116">
        <f t="shared" si="83"/>
        <v>0</v>
      </c>
      <c r="P202" s="116">
        <f t="shared" si="83"/>
        <v>0</v>
      </c>
      <c r="Q202" s="116">
        <f t="shared" si="83"/>
        <v>0</v>
      </c>
      <c r="R202" s="116">
        <f t="shared" si="83"/>
        <v>0</v>
      </c>
      <c r="S202" s="116">
        <f t="shared" si="83"/>
        <v>0</v>
      </c>
      <c r="T202" s="116">
        <f t="shared" si="83"/>
        <v>0</v>
      </c>
      <c r="U202" s="116">
        <f t="shared" si="83"/>
        <v>0</v>
      </c>
      <c r="V202" s="116">
        <f t="shared" si="83"/>
        <v>0</v>
      </c>
      <c r="W202" s="116">
        <f t="shared" si="83"/>
        <v>0</v>
      </c>
      <c r="X202" s="116">
        <f t="shared" si="83"/>
        <v>0</v>
      </c>
      <c r="Y202" s="116">
        <f t="shared" si="83"/>
        <v>0</v>
      </c>
      <c r="Z202" s="116">
        <f t="shared" si="83"/>
        <v>0</v>
      </c>
      <c r="AA202" s="116">
        <f t="shared" si="83"/>
        <v>0</v>
      </c>
      <c r="AB202" s="116">
        <f t="shared" si="83"/>
        <v>0</v>
      </c>
      <c r="AC202" s="116">
        <f t="shared" si="83"/>
        <v>0</v>
      </c>
      <c r="AD202" s="116">
        <f t="shared" si="83"/>
        <v>0</v>
      </c>
      <c r="AE202" s="116">
        <f t="shared" si="83"/>
        <v>0</v>
      </c>
      <c r="AF202" s="116">
        <f t="shared" si="83"/>
        <v>0</v>
      </c>
      <c r="AG202" s="116">
        <f t="shared" si="83"/>
        <v>0</v>
      </c>
      <c r="AH202" s="116">
        <f t="shared" si="83"/>
        <v>0</v>
      </c>
      <c r="AI202" s="116">
        <f t="shared" si="83"/>
        <v>0</v>
      </c>
      <c r="AJ202" s="116">
        <f t="shared" si="83"/>
        <v>0</v>
      </c>
    </row>
    <row r="203" spans="2:36" x14ac:dyDescent="0.2">
      <c r="B203" s="105" t="s">
        <v>261</v>
      </c>
      <c r="C203" s="103"/>
      <c r="D203" s="103" t="s">
        <v>73</v>
      </c>
      <c r="E203" s="110">
        <f>IFERROR($E$190/$E$53,0)</f>
        <v>0</v>
      </c>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row>
    <row r="204" spans="2:36" x14ac:dyDescent="0.2">
      <c r="B204" s="105" t="s">
        <v>287</v>
      </c>
      <c r="C204" s="103"/>
      <c r="D204" s="103" t="s">
        <v>73</v>
      </c>
      <c r="E204" s="110">
        <f>$E$104</f>
        <v>0</v>
      </c>
      <c r="F204" s="103"/>
      <c r="G204" s="103"/>
      <c r="H204" s="103"/>
      <c r="I204" s="103"/>
      <c r="J204" s="103"/>
      <c r="K204" s="103"/>
      <c r="L204" s="103"/>
      <c r="M204" s="103"/>
      <c r="N204" s="103"/>
      <c r="O204" s="103"/>
      <c r="P204" s="103"/>
      <c r="Q204" s="103"/>
      <c r="R204" s="103"/>
      <c r="S204" s="103"/>
      <c r="T204" s="103"/>
      <c r="U204" s="103"/>
      <c r="V204" s="103"/>
      <c r="W204" s="103"/>
      <c r="X204" s="103"/>
      <c r="Y204" s="103"/>
      <c r="Z204" s="103"/>
      <c r="AA204" s="103"/>
      <c r="AB204" s="103"/>
      <c r="AC204" s="103"/>
      <c r="AD204" s="103"/>
      <c r="AE204" s="103"/>
      <c r="AF204" s="103"/>
      <c r="AG204" s="103"/>
      <c r="AH204" s="103"/>
      <c r="AI204" s="103"/>
      <c r="AJ204" s="103"/>
    </row>
    <row r="205" spans="2:36" x14ac:dyDescent="0.2">
      <c r="B205" s="105" t="s">
        <v>286</v>
      </c>
      <c r="C205" s="103"/>
      <c r="D205" s="103" t="s">
        <v>73</v>
      </c>
      <c r="E205" s="110">
        <f>$E$119</f>
        <v>0</v>
      </c>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c r="AG205" s="103"/>
      <c r="AH205" s="103"/>
      <c r="AI205" s="103"/>
      <c r="AJ205" s="103"/>
    </row>
    <row r="206" spans="2:36" x14ac:dyDescent="0.2">
      <c r="B206" s="105" t="s">
        <v>288</v>
      </c>
      <c r="C206" s="103"/>
      <c r="D206" s="103" t="s">
        <v>155</v>
      </c>
      <c r="E206" s="104"/>
      <c r="F206" s="109">
        <f t="shared" ref="F206:AJ206" si="84">F202*SUM($E$203:$E$205)</f>
        <v>0</v>
      </c>
      <c r="G206" s="109">
        <f t="shared" si="84"/>
        <v>0</v>
      </c>
      <c r="H206" s="109">
        <f t="shared" si="84"/>
        <v>0</v>
      </c>
      <c r="I206" s="109">
        <f t="shared" si="84"/>
        <v>0</v>
      </c>
      <c r="J206" s="109">
        <f t="shared" si="84"/>
        <v>0</v>
      </c>
      <c r="K206" s="109">
        <f t="shared" si="84"/>
        <v>0</v>
      </c>
      <c r="L206" s="109">
        <f t="shared" si="84"/>
        <v>0</v>
      </c>
      <c r="M206" s="109">
        <f t="shared" si="84"/>
        <v>0</v>
      </c>
      <c r="N206" s="109">
        <f t="shared" si="84"/>
        <v>0</v>
      </c>
      <c r="O206" s="109">
        <f t="shared" si="84"/>
        <v>0</v>
      </c>
      <c r="P206" s="109">
        <f t="shared" si="84"/>
        <v>0</v>
      </c>
      <c r="Q206" s="109">
        <f t="shared" si="84"/>
        <v>0</v>
      </c>
      <c r="R206" s="109">
        <f t="shared" si="84"/>
        <v>0</v>
      </c>
      <c r="S206" s="109">
        <f t="shared" si="84"/>
        <v>0</v>
      </c>
      <c r="T206" s="109">
        <f t="shared" si="84"/>
        <v>0</v>
      </c>
      <c r="U206" s="109">
        <f t="shared" si="84"/>
        <v>0</v>
      </c>
      <c r="V206" s="109">
        <f t="shared" si="84"/>
        <v>0</v>
      </c>
      <c r="W206" s="109">
        <f t="shared" si="84"/>
        <v>0</v>
      </c>
      <c r="X206" s="109">
        <f t="shared" si="84"/>
        <v>0</v>
      </c>
      <c r="Y206" s="109">
        <f t="shared" si="84"/>
        <v>0</v>
      </c>
      <c r="Z206" s="109">
        <f t="shared" si="84"/>
        <v>0</v>
      </c>
      <c r="AA206" s="109">
        <f t="shared" si="84"/>
        <v>0</v>
      </c>
      <c r="AB206" s="109">
        <f t="shared" si="84"/>
        <v>0</v>
      </c>
      <c r="AC206" s="109">
        <f t="shared" si="84"/>
        <v>0</v>
      </c>
      <c r="AD206" s="109">
        <f t="shared" si="84"/>
        <v>0</v>
      </c>
      <c r="AE206" s="109">
        <f t="shared" si="84"/>
        <v>0</v>
      </c>
      <c r="AF206" s="109">
        <f t="shared" si="84"/>
        <v>0</v>
      </c>
      <c r="AG206" s="109">
        <f t="shared" si="84"/>
        <v>0</v>
      </c>
      <c r="AH206" s="109">
        <f t="shared" si="84"/>
        <v>0</v>
      </c>
      <c r="AI206" s="109">
        <f t="shared" si="84"/>
        <v>0</v>
      </c>
      <c r="AJ206" s="109">
        <f t="shared" si="84"/>
        <v>0</v>
      </c>
    </row>
    <row r="207" spans="2:36" x14ac:dyDescent="0.2">
      <c r="B207" s="103"/>
      <c r="C207" s="103"/>
      <c r="D207" s="103"/>
      <c r="E207" s="104"/>
      <c r="F207" s="103"/>
      <c r="G207" s="103"/>
      <c r="H207" s="103"/>
      <c r="I207" s="103"/>
      <c r="J207" s="103"/>
      <c r="K207" s="103"/>
      <c r="L207" s="103"/>
      <c r="M207" s="103"/>
      <c r="N207" s="103"/>
      <c r="O207" s="103"/>
      <c r="P207" s="103"/>
      <c r="Q207" s="103"/>
      <c r="R207" s="103"/>
      <c r="S207" s="103"/>
      <c r="T207" s="103"/>
      <c r="U207" s="103"/>
      <c r="V207" s="103"/>
      <c r="W207" s="103"/>
      <c r="X207" s="103"/>
      <c r="Y207" s="103"/>
      <c r="Z207" s="103"/>
      <c r="AA207" s="103"/>
      <c r="AB207" s="103"/>
      <c r="AC207" s="103"/>
      <c r="AD207" s="103"/>
      <c r="AE207" s="103"/>
      <c r="AF207" s="103"/>
      <c r="AG207" s="103"/>
      <c r="AH207" s="103"/>
      <c r="AI207" s="103"/>
      <c r="AJ207" s="103"/>
    </row>
    <row r="208" spans="2:36" x14ac:dyDescent="0.2">
      <c r="B208" s="102" t="s">
        <v>303</v>
      </c>
      <c r="C208" s="103"/>
      <c r="D208" s="103"/>
      <c r="E208" s="104"/>
      <c r="F208" s="103"/>
      <c r="G208" s="103"/>
      <c r="H208" s="103"/>
      <c r="I208" s="103"/>
      <c r="J208" s="103"/>
      <c r="K208" s="103"/>
      <c r="L208" s="103"/>
      <c r="M208" s="103"/>
      <c r="N208" s="103"/>
      <c r="O208" s="103"/>
      <c r="P208" s="103"/>
      <c r="Q208" s="103"/>
      <c r="R208" s="103"/>
      <c r="S208" s="103"/>
      <c r="T208" s="103"/>
      <c r="U208" s="103"/>
      <c r="V208" s="103"/>
      <c r="W208" s="103"/>
      <c r="X208" s="103"/>
      <c r="Y208" s="103"/>
      <c r="Z208" s="103"/>
      <c r="AA208" s="103"/>
      <c r="AB208" s="103"/>
      <c r="AC208" s="103"/>
      <c r="AD208" s="103"/>
      <c r="AE208" s="103"/>
      <c r="AF208" s="103"/>
      <c r="AG208" s="103"/>
      <c r="AH208" s="103"/>
      <c r="AI208" s="103"/>
      <c r="AJ208" s="103"/>
    </row>
    <row r="209" spans="2:36" x14ac:dyDescent="0.2">
      <c r="B209" s="105" t="s">
        <v>291</v>
      </c>
      <c r="C209" s="103"/>
      <c r="D209" s="103"/>
      <c r="E209" s="104"/>
      <c r="F209" s="109">
        <f t="shared" ref="F209:AJ209" si="85">$E$199*IFERROR(ROUNDUP(MAX(F194/$E$62,F196/$E$63),0),0)</f>
        <v>0</v>
      </c>
      <c r="G209" s="109">
        <f t="shared" si="85"/>
        <v>0</v>
      </c>
      <c r="H209" s="109">
        <f t="shared" si="85"/>
        <v>0</v>
      </c>
      <c r="I209" s="109">
        <f t="shared" si="85"/>
        <v>0</v>
      </c>
      <c r="J209" s="109">
        <f t="shared" si="85"/>
        <v>0</v>
      </c>
      <c r="K209" s="109">
        <f t="shared" si="85"/>
        <v>0</v>
      </c>
      <c r="L209" s="109">
        <f t="shared" si="85"/>
        <v>0</v>
      </c>
      <c r="M209" s="109">
        <f t="shared" si="85"/>
        <v>0</v>
      </c>
      <c r="N209" s="109">
        <f t="shared" si="85"/>
        <v>0</v>
      </c>
      <c r="O209" s="109">
        <f t="shared" si="85"/>
        <v>0</v>
      </c>
      <c r="P209" s="109">
        <f t="shared" si="85"/>
        <v>0</v>
      </c>
      <c r="Q209" s="109">
        <f t="shared" si="85"/>
        <v>0</v>
      </c>
      <c r="R209" s="109">
        <f t="shared" si="85"/>
        <v>0</v>
      </c>
      <c r="S209" s="109">
        <f t="shared" si="85"/>
        <v>0</v>
      </c>
      <c r="T209" s="109">
        <f t="shared" si="85"/>
        <v>0</v>
      </c>
      <c r="U209" s="109">
        <f t="shared" si="85"/>
        <v>0</v>
      </c>
      <c r="V209" s="109">
        <f t="shared" si="85"/>
        <v>0</v>
      </c>
      <c r="W209" s="109">
        <f t="shared" si="85"/>
        <v>0</v>
      </c>
      <c r="X209" s="109">
        <f t="shared" si="85"/>
        <v>0</v>
      </c>
      <c r="Y209" s="109">
        <f t="shared" si="85"/>
        <v>0</v>
      </c>
      <c r="Z209" s="109">
        <f t="shared" si="85"/>
        <v>0</v>
      </c>
      <c r="AA209" s="109">
        <f t="shared" si="85"/>
        <v>0</v>
      </c>
      <c r="AB209" s="109">
        <f t="shared" si="85"/>
        <v>0</v>
      </c>
      <c r="AC209" s="109">
        <f t="shared" si="85"/>
        <v>0</v>
      </c>
      <c r="AD209" s="109">
        <f t="shared" si="85"/>
        <v>0</v>
      </c>
      <c r="AE209" s="109">
        <f t="shared" si="85"/>
        <v>0</v>
      </c>
      <c r="AF209" s="109">
        <f t="shared" si="85"/>
        <v>0</v>
      </c>
      <c r="AG209" s="109">
        <f t="shared" si="85"/>
        <v>0</v>
      </c>
      <c r="AH209" s="109">
        <f t="shared" si="85"/>
        <v>0</v>
      </c>
      <c r="AI209" s="109">
        <f t="shared" si="85"/>
        <v>0</v>
      </c>
      <c r="AJ209" s="109">
        <f t="shared" si="85"/>
        <v>0</v>
      </c>
    </row>
    <row r="210" spans="2:36" x14ac:dyDescent="0.2">
      <c r="B210" s="112" t="s">
        <v>265</v>
      </c>
      <c r="C210" s="103"/>
      <c r="D210" s="103"/>
      <c r="E210" s="104"/>
      <c r="F210" s="109">
        <f t="shared" ref="F210:AJ210" si="86">IFERROR(ROUNDDOWN(F209/$E$189,0),0)</f>
        <v>0</v>
      </c>
      <c r="G210" s="109">
        <f t="shared" si="86"/>
        <v>0</v>
      </c>
      <c r="H210" s="109">
        <f t="shared" si="86"/>
        <v>0</v>
      </c>
      <c r="I210" s="109">
        <f t="shared" si="86"/>
        <v>0</v>
      </c>
      <c r="J210" s="109">
        <f t="shared" si="86"/>
        <v>0</v>
      </c>
      <c r="K210" s="109">
        <f t="shared" si="86"/>
        <v>0</v>
      </c>
      <c r="L210" s="109">
        <f t="shared" si="86"/>
        <v>0</v>
      </c>
      <c r="M210" s="109">
        <f t="shared" si="86"/>
        <v>0</v>
      </c>
      <c r="N210" s="109">
        <f t="shared" si="86"/>
        <v>0</v>
      </c>
      <c r="O210" s="109">
        <f t="shared" si="86"/>
        <v>0</v>
      </c>
      <c r="P210" s="109">
        <f t="shared" si="86"/>
        <v>0</v>
      </c>
      <c r="Q210" s="109">
        <f t="shared" si="86"/>
        <v>0</v>
      </c>
      <c r="R210" s="109">
        <f t="shared" si="86"/>
        <v>0</v>
      </c>
      <c r="S210" s="109">
        <f t="shared" si="86"/>
        <v>0</v>
      </c>
      <c r="T210" s="109">
        <f t="shared" si="86"/>
        <v>0</v>
      </c>
      <c r="U210" s="109">
        <f t="shared" si="86"/>
        <v>0</v>
      </c>
      <c r="V210" s="109">
        <f t="shared" si="86"/>
        <v>0</v>
      </c>
      <c r="W210" s="109">
        <f t="shared" si="86"/>
        <v>0</v>
      </c>
      <c r="X210" s="109">
        <f t="shared" si="86"/>
        <v>0</v>
      </c>
      <c r="Y210" s="109">
        <f t="shared" si="86"/>
        <v>0</v>
      </c>
      <c r="Z210" s="109">
        <f t="shared" si="86"/>
        <v>0</v>
      </c>
      <c r="AA210" s="109">
        <f t="shared" si="86"/>
        <v>0</v>
      </c>
      <c r="AB210" s="109">
        <f t="shared" si="86"/>
        <v>0</v>
      </c>
      <c r="AC210" s="109">
        <f t="shared" si="86"/>
        <v>0</v>
      </c>
      <c r="AD210" s="109">
        <f t="shared" si="86"/>
        <v>0</v>
      </c>
      <c r="AE210" s="109">
        <f t="shared" si="86"/>
        <v>0</v>
      </c>
      <c r="AF210" s="109">
        <f t="shared" si="86"/>
        <v>0</v>
      </c>
      <c r="AG210" s="109">
        <f t="shared" si="86"/>
        <v>0</v>
      </c>
      <c r="AH210" s="109">
        <f t="shared" si="86"/>
        <v>0</v>
      </c>
      <c r="AI210" s="109">
        <f t="shared" si="86"/>
        <v>0</v>
      </c>
      <c r="AJ210" s="109">
        <f t="shared" si="86"/>
        <v>0</v>
      </c>
    </row>
    <row r="211" spans="2:36" x14ac:dyDescent="0.2">
      <c r="B211" s="112" t="s">
        <v>266</v>
      </c>
      <c r="C211" s="103"/>
      <c r="D211" s="103"/>
      <c r="E211" s="104"/>
      <c r="F211" s="109">
        <f t="shared" ref="F211:AJ211" si="87">IFERROR(MOD(F209,$E$189),0)</f>
        <v>0</v>
      </c>
      <c r="G211" s="109">
        <f t="shared" si="87"/>
        <v>0</v>
      </c>
      <c r="H211" s="109">
        <f t="shared" si="87"/>
        <v>0</v>
      </c>
      <c r="I211" s="109">
        <f t="shared" si="87"/>
        <v>0</v>
      </c>
      <c r="J211" s="109">
        <f t="shared" si="87"/>
        <v>0</v>
      </c>
      <c r="K211" s="109">
        <f t="shared" si="87"/>
        <v>0</v>
      </c>
      <c r="L211" s="109">
        <f t="shared" si="87"/>
        <v>0</v>
      </c>
      <c r="M211" s="109">
        <f t="shared" si="87"/>
        <v>0</v>
      </c>
      <c r="N211" s="109">
        <f t="shared" si="87"/>
        <v>0</v>
      </c>
      <c r="O211" s="109">
        <f t="shared" si="87"/>
        <v>0</v>
      </c>
      <c r="P211" s="109">
        <f t="shared" si="87"/>
        <v>0</v>
      </c>
      <c r="Q211" s="109">
        <f t="shared" si="87"/>
        <v>0</v>
      </c>
      <c r="R211" s="109">
        <f t="shared" si="87"/>
        <v>0</v>
      </c>
      <c r="S211" s="109">
        <f t="shared" si="87"/>
        <v>0</v>
      </c>
      <c r="T211" s="109">
        <f t="shared" si="87"/>
        <v>0</v>
      </c>
      <c r="U211" s="109">
        <f t="shared" si="87"/>
        <v>0</v>
      </c>
      <c r="V211" s="109">
        <f t="shared" si="87"/>
        <v>0</v>
      </c>
      <c r="W211" s="109">
        <f t="shared" si="87"/>
        <v>0</v>
      </c>
      <c r="X211" s="109">
        <f t="shared" si="87"/>
        <v>0</v>
      </c>
      <c r="Y211" s="109">
        <f t="shared" si="87"/>
        <v>0</v>
      </c>
      <c r="Z211" s="109">
        <f t="shared" si="87"/>
        <v>0</v>
      </c>
      <c r="AA211" s="109">
        <f t="shared" si="87"/>
        <v>0</v>
      </c>
      <c r="AB211" s="109">
        <f t="shared" si="87"/>
        <v>0</v>
      </c>
      <c r="AC211" s="109">
        <f t="shared" si="87"/>
        <v>0</v>
      </c>
      <c r="AD211" s="109">
        <f t="shared" si="87"/>
        <v>0</v>
      </c>
      <c r="AE211" s="109">
        <f t="shared" si="87"/>
        <v>0</v>
      </c>
      <c r="AF211" s="109">
        <f t="shared" si="87"/>
        <v>0</v>
      </c>
      <c r="AG211" s="109">
        <f t="shared" si="87"/>
        <v>0</v>
      </c>
      <c r="AH211" s="109">
        <f t="shared" si="87"/>
        <v>0</v>
      </c>
      <c r="AI211" s="109">
        <f t="shared" si="87"/>
        <v>0</v>
      </c>
      <c r="AJ211" s="109">
        <f t="shared" si="87"/>
        <v>0</v>
      </c>
    </row>
    <row r="212" spans="2:36" x14ac:dyDescent="0.2">
      <c r="B212" s="105" t="s">
        <v>261</v>
      </c>
      <c r="C212" s="103"/>
      <c r="D212" s="103" t="s">
        <v>73</v>
      </c>
      <c r="E212" s="119">
        <f>IFERROR($E$190/$E$65,0)</f>
        <v>0</v>
      </c>
      <c r="F212" s="103"/>
      <c r="G212" s="103"/>
      <c r="H212" s="103"/>
      <c r="I212" s="103"/>
      <c r="J212" s="103"/>
      <c r="K212" s="103"/>
      <c r="L212" s="103"/>
      <c r="M212" s="103"/>
      <c r="N212" s="103"/>
      <c r="O212" s="103"/>
      <c r="P212" s="103"/>
      <c r="Q212" s="103"/>
      <c r="R212" s="103"/>
      <c r="S212" s="103"/>
      <c r="T212" s="103"/>
      <c r="U212" s="103"/>
      <c r="V212" s="103"/>
      <c r="W212" s="103"/>
      <c r="X212" s="103"/>
      <c r="Y212" s="103"/>
      <c r="Z212" s="103"/>
      <c r="AA212" s="103"/>
      <c r="AB212" s="103"/>
      <c r="AC212" s="103"/>
      <c r="AD212" s="103"/>
      <c r="AE212" s="103"/>
      <c r="AF212" s="103"/>
      <c r="AG212" s="103"/>
      <c r="AH212" s="103"/>
      <c r="AI212" s="103"/>
      <c r="AJ212" s="103"/>
    </row>
    <row r="213" spans="2:36" x14ac:dyDescent="0.2">
      <c r="B213" s="105" t="s">
        <v>287</v>
      </c>
      <c r="C213" s="103"/>
      <c r="D213" s="103" t="s">
        <v>73</v>
      </c>
      <c r="E213" s="115">
        <f>$E$112</f>
        <v>0</v>
      </c>
      <c r="F213" s="103"/>
      <c r="G213" s="103"/>
      <c r="H213" s="103"/>
      <c r="I213" s="103"/>
      <c r="J213" s="103"/>
      <c r="K213" s="103"/>
      <c r="L213" s="103"/>
      <c r="M213" s="103"/>
      <c r="N213" s="103"/>
      <c r="O213" s="103"/>
      <c r="P213" s="103"/>
      <c r="Q213" s="103"/>
      <c r="R213" s="103"/>
      <c r="S213" s="103"/>
      <c r="T213" s="103"/>
      <c r="U213" s="103"/>
      <c r="V213" s="103"/>
      <c r="W213" s="103"/>
      <c r="X213" s="103"/>
      <c r="Y213" s="103"/>
      <c r="Z213" s="103"/>
      <c r="AA213" s="103"/>
      <c r="AB213" s="103"/>
      <c r="AC213" s="103"/>
      <c r="AD213" s="103"/>
      <c r="AE213" s="103"/>
      <c r="AF213" s="103"/>
      <c r="AG213" s="103"/>
      <c r="AH213" s="103"/>
      <c r="AI213" s="103"/>
      <c r="AJ213" s="103"/>
    </row>
    <row r="214" spans="2:36" x14ac:dyDescent="0.2">
      <c r="B214" s="105" t="s">
        <v>286</v>
      </c>
      <c r="C214" s="103"/>
      <c r="D214" s="103" t="s">
        <v>73</v>
      </c>
      <c r="E214" s="115">
        <f>$E$127</f>
        <v>0</v>
      </c>
      <c r="F214" s="103"/>
      <c r="G214" s="116">
        <f>G215*60/2</f>
        <v>0</v>
      </c>
      <c r="H214" s="103"/>
      <c r="I214" s="103"/>
      <c r="J214" s="103"/>
      <c r="K214" s="103"/>
      <c r="L214" s="103"/>
      <c r="M214" s="103"/>
      <c r="N214" s="103"/>
      <c r="O214" s="103"/>
      <c r="P214" s="103"/>
      <c r="Q214" s="103"/>
      <c r="R214" s="103"/>
      <c r="S214" s="103"/>
      <c r="T214" s="103"/>
      <c r="U214" s="103"/>
      <c r="V214" s="103"/>
      <c r="W214" s="103"/>
      <c r="X214" s="103"/>
      <c r="Y214" s="103"/>
      <c r="Z214" s="103"/>
      <c r="AA214" s="103"/>
      <c r="AB214" s="103"/>
      <c r="AC214" s="103"/>
      <c r="AD214" s="103"/>
      <c r="AE214" s="103"/>
      <c r="AF214" s="103"/>
      <c r="AG214" s="103"/>
      <c r="AH214" s="103"/>
      <c r="AI214" s="103"/>
      <c r="AJ214" s="103"/>
    </row>
    <row r="215" spans="2:36" x14ac:dyDescent="0.2">
      <c r="B215" s="105" t="s">
        <v>288</v>
      </c>
      <c r="C215" s="103"/>
      <c r="D215" s="103" t="s">
        <v>155</v>
      </c>
      <c r="E215" s="104"/>
      <c r="F215" s="111">
        <f t="shared" ref="F215:AJ215" si="88">F210*SUM($E$212:$E$214)+IF(F211&gt;=1,1,0)*SUM($E$212:$E$214)</f>
        <v>0</v>
      </c>
      <c r="G215" s="111">
        <f t="shared" si="88"/>
        <v>0</v>
      </c>
      <c r="H215" s="111">
        <f t="shared" si="88"/>
        <v>0</v>
      </c>
      <c r="I215" s="111">
        <f t="shared" si="88"/>
        <v>0</v>
      </c>
      <c r="J215" s="111">
        <f t="shared" si="88"/>
        <v>0</v>
      </c>
      <c r="K215" s="111">
        <f t="shared" si="88"/>
        <v>0</v>
      </c>
      <c r="L215" s="111">
        <f t="shared" si="88"/>
        <v>0</v>
      </c>
      <c r="M215" s="111">
        <f t="shared" si="88"/>
        <v>0</v>
      </c>
      <c r="N215" s="111">
        <f t="shared" si="88"/>
        <v>0</v>
      </c>
      <c r="O215" s="111">
        <f t="shared" si="88"/>
        <v>0</v>
      </c>
      <c r="P215" s="111">
        <f t="shared" si="88"/>
        <v>0</v>
      </c>
      <c r="Q215" s="111">
        <f t="shared" si="88"/>
        <v>0</v>
      </c>
      <c r="R215" s="111">
        <f t="shared" si="88"/>
        <v>0</v>
      </c>
      <c r="S215" s="111">
        <f t="shared" si="88"/>
        <v>0</v>
      </c>
      <c r="T215" s="111">
        <f t="shared" si="88"/>
        <v>0</v>
      </c>
      <c r="U215" s="111">
        <f t="shared" si="88"/>
        <v>0</v>
      </c>
      <c r="V215" s="111">
        <f t="shared" si="88"/>
        <v>0</v>
      </c>
      <c r="W215" s="111">
        <f t="shared" si="88"/>
        <v>0</v>
      </c>
      <c r="X215" s="111">
        <f t="shared" si="88"/>
        <v>0</v>
      </c>
      <c r="Y215" s="111">
        <f t="shared" si="88"/>
        <v>0</v>
      </c>
      <c r="Z215" s="111">
        <f t="shared" si="88"/>
        <v>0</v>
      </c>
      <c r="AA215" s="111">
        <f t="shared" si="88"/>
        <v>0</v>
      </c>
      <c r="AB215" s="111">
        <f t="shared" si="88"/>
        <v>0</v>
      </c>
      <c r="AC215" s="111">
        <f t="shared" si="88"/>
        <v>0</v>
      </c>
      <c r="AD215" s="111">
        <f t="shared" si="88"/>
        <v>0</v>
      </c>
      <c r="AE215" s="111">
        <f t="shared" si="88"/>
        <v>0</v>
      </c>
      <c r="AF215" s="111">
        <f t="shared" si="88"/>
        <v>0</v>
      </c>
      <c r="AG215" s="111">
        <f t="shared" si="88"/>
        <v>0</v>
      </c>
      <c r="AH215" s="111">
        <f t="shared" si="88"/>
        <v>0</v>
      </c>
      <c r="AI215" s="111">
        <f t="shared" si="88"/>
        <v>0</v>
      </c>
      <c r="AJ215" s="111">
        <f t="shared" si="88"/>
        <v>0</v>
      </c>
    </row>
    <row r="216" spans="2:36" x14ac:dyDescent="0.2">
      <c r="B216" s="103"/>
      <c r="C216" s="103"/>
      <c r="D216" s="103"/>
      <c r="E216" s="104"/>
      <c r="F216" s="103"/>
      <c r="G216" s="103"/>
      <c r="H216" s="103"/>
      <c r="I216" s="103"/>
      <c r="J216" s="103"/>
      <c r="K216" s="103"/>
      <c r="L216" s="103"/>
      <c r="M216" s="103"/>
      <c r="N216" s="103"/>
      <c r="O216" s="103"/>
      <c r="P216" s="103"/>
      <c r="Q216" s="103"/>
      <c r="R216" s="103"/>
      <c r="S216" s="103"/>
      <c r="T216" s="103"/>
      <c r="U216" s="103"/>
      <c r="V216" s="103"/>
      <c r="W216" s="103"/>
      <c r="X216" s="103"/>
      <c r="Y216" s="103"/>
      <c r="Z216" s="103"/>
      <c r="AA216" s="103"/>
      <c r="AB216" s="103"/>
      <c r="AC216" s="103"/>
      <c r="AD216" s="103"/>
      <c r="AE216" s="103"/>
      <c r="AF216" s="103"/>
      <c r="AG216" s="103"/>
      <c r="AH216" s="103"/>
      <c r="AI216" s="103"/>
      <c r="AJ216" s="103"/>
    </row>
    <row r="217" spans="2:36" x14ac:dyDescent="0.2">
      <c r="B217" s="102" t="s">
        <v>503</v>
      </c>
      <c r="C217" s="103"/>
      <c r="D217" s="103" t="s">
        <v>155</v>
      </c>
      <c r="E217" s="104"/>
      <c r="F217" s="116">
        <f t="shared" ref="F217:AJ217" si="89">F206+F215</f>
        <v>0</v>
      </c>
      <c r="G217" s="116">
        <f t="shared" si="89"/>
        <v>0</v>
      </c>
      <c r="H217" s="116">
        <f t="shared" si="89"/>
        <v>0</v>
      </c>
      <c r="I217" s="116">
        <f t="shared" si="89"/>
        <v>0</v>
      </c>
      <c r="J217" s="116">
        <f t="shared" si="89"/>
        <v>0</v>
      </c>
      <c r="K217" s="116">
        <f t="shared" si="89"/>
        <v>0</v>
      </c>
      <c r="L217" s="116">
        <f t="shared" si="89"/>
        <v>0</v>
      </c>
      <c r="M217" s="116">
        <f t="shared" si="89"/>
        <v>0</v>
      </c>
      <c r="N217" s="116">
        <f t="shared" si="89"/>
        <v>0</v>
      </c>
      <c r="O217" s="116">
        <f t="shared" si="89"/>
        <v>0</v>
      </c>
      <c r="P217" s="116">
        <f t="shared" si="89"/>
        <v>0</v>
      </c>
      <c r="Q217" s="116">
        <f t="shared" si="89"/>
        <v>0</v>
      </c>
      <c r="R217" s="116">
        <f t="shared" si="89"/>
        <v>0</v>
      </c>
      <c r="S217" s="116">
        <f t="shared" si="89"/>
        <v>0</v>
      </c>
      <c r="T217" s="116">
        <f t="shared" si="89"/>
        <v>0</v>
      </c>
      <c r="U217" s="116">
        <f t="shared" si="89"/>
        <v>0</v>
      </c>
      <c r="V217" s="116">
        <f t="shared" si="89"/>
        <v>0</v>
      </c>
      <c r="W217" s="116">
        <f t="shared" si="89"/>
        <v>0</v>
      </c>
      <c r="X217" s="116">
        <f t="shared" si="89"/>
        <v>0</v>
      </c>
      <c r="Y217" s="116">
        <f t="shared" si="89"/>
        <v>0</v>
      </c>
      <c r="Z217" s="116">
        <f t="shared" si="89"/>
        <v>0</v>
      </c>
      <c r="AA217" s="116">
        <f t="shared" si="89"/>
        <v>0</v>
      </c>
      <c r="AB217" s="116">
        <f t="shared" si="89"/>
        <v>0</v>
      </c>
      <c r="AC217" s="116">
        <f t="shared" si="89"/>
        <v>0</v>
      </c>
      <c r="AD217" s="116">
        <f t="shared" si="89"/>
        <v>0</v>
      </c>
      <c r="AE217" s="116">
        <f t="shared" si="89"/>
        <v>0</v>
      </c>
      <c r="AF217" s="116">
        <f t="shared" si="89"/>
        <v>0</v>
      </c>
      <c r="AG217" s="116">
        <f t="shared" si="89"/>
        <v>0</v>
      </c>
      <c r="AH217" s="116">
        <f t="shared" si="89"/>
        <v>0</v>
      </c>
      <c r="AI217" s="116">
        <f t="shared" si="89"/>
        <v>0</v>
      </c>
      <c r="AJ217" s="116">
        <f t="shared" si="89"/>
        <v>0</v>
      </c>
    </row>
    <row r="218" spans="2:36" x14ac:dyDescent="0.2">
      <c r="B218" s="103"/>
      <c r="C218" s="103"/>
      <c r="D218" s="103"/>
      <c r="E218" s="104"/>
      <c r="F218" s="103"/>
      <c r="G218" s="103"/>
      <c r="H218" s="103"/>
      <c r="I218" s="103"/>
      <c r="J218" s="103"/>
      <c r="K218" s="103"/>
      <c r="L218" s="103"/>
      <c r="M218" s="103"/>
      <c r="N218" s="103"/>
      <c r="O218" s="103"/>
      <c r="P218" s="103"/>
      <c r="Q218" s="103"/>
      <c r="R218" s="103"/>
      <c r="S218" s="103"/>
      <c r="T218" s="103"/>
      <c r="U218" s="103"/>
      <c r="V218" s="103"/>
      <c r="W218" s="103"/>
      <c r="X218" s="103"/>
      <c r="Y218" s="103"/>
      <c r="Z218" s="103"/>
      <c r="AA218" s="103"/>
      <c r="AB218" s="103"/>
      <c r="AC218" s="103"/>
      <c r="AD218" s="103"/>
      <c r="AE218" s="103"/>
      <c r="AF218" s="103"/>
      <c r="AG218" s="103"/>
      <c r="AH218" s="103"/>
      <c r="AI218" s="103"/>
      <c r="AJ218" s="103"/>
    </row>
    <row r="219" spans="2:36" x14ac:dyDescent="0.2">
      <c r="B219" s="102" t="s">
        <v>304</v>
      </c>
      <c r="C219" s="103"/>
      <c r="D219" s="103"/>
      <c r="E219" s="104"/>
      <c r="F219" s="103"/>
      <c r="G219" s="103"/>
      <c r="H219" s="103"/>
      <c r="I219" s="103"/>
      <c r="J219" s="103"/>
      <c r="K219" s="103"/>
      <c r="L219" s="103"/>
      <c r="M219" s="103"/>
      <c r="N219" s="103"/>
      <c r="O219" s="103"/>
      <c r="P219" s="103"/>
      <c r="Q219" s="103"/>
      <c r="R219" s="103"/>
      <c r="S219" s="103"/>
      <c r="T219" s="103"/>
      <c r="U219" s="103"/>
      <c r="V219" s="103"/>
      <c r="W219" s="103"/>
      <c r="X219" s="103"/>
      <c r="Y219" s="103"/>
      <c r="Z219" s="103"/>
      <c r="AA219" s="103"/>
      <c r="AB219" s="103"/>
      <c r="AC219" s="103"/>
      <c r="AD219" s="103"/>
      <c r="AE219" s="103"/>
      <c r="AF219" s="103"/>
      <c r="AG219" s="103"/>
      <c r="AH219" s="103"/>
      <c r="AI219" s="103"/>
      <c r="AJ219" s="103"/>
    </row>
    <row r="220" spans="2:36" x14ac:dyDescent="0.2">
      <c r="B220" s="105" t="s">
        <v>293</v>
      </c>
      <c r="C220" s="103"/>
      <c r="D220" s="103" t="s">
        <v>289</v>
      </c>
      <c r="E220" s="104"/>
      <c r="F220" s="109">
        <f>F202*$E$190*365/7</f>
        <v>0</v>
      </c>
      <c r="G220" s="109">
        <f t="shared" ref="G220:M220" si="90">G202*$E$190*365/7</f>
        <v>0</v>
      </c>
      <c r="H220" s="109">
        <f t="shared" si="90"/>
        <v>0</v>
      </c>
      <c r="I220" s="109">
        <f t="shared" si="90"/>
        <v>0</v>
      </c>
      <c r="J220" s="109">
        <f t="shared" si="90"/>
        <v>0</v>
      </c>
      <c r="K220" s="109">
        <f t="shared" si="90"/>
        <v>0</v>
      </c>
      <c r="L220" s="109">
        <f t="shared" si="90"/>
        <v>0</v>
      </c>
      <c r="M220" s="109">
        <f t="shared" si="90"/>
        <v>0</v>
      </c>
      <c r="N220" s="109">
        <f t="shared" ref="N220:AJ220" si="91">N202*$E$190*365/7</f>
        <v>0</v>
      </c>
      <c r="O220" s="109">
        <f t="shared" si="91"/>
        <v>0</v>
      </c>
      <c r="P220" s="109">
        <f t="shared" si="91"/>
        <v>0</v>
      </c>
      <c r="Q220" s="109">
        <f t="shared" si="91"/>
        <v>0</v>
      </c>
      <c r="R220" s="109">
        <f t="shared" si="91"/>
        <v>0</v>
      </c>
      <c r="S220" s="109">
        <f t="shared" si="91"/>
        <v>0</v>
      </c>
      <c r="T220" s="109">
        <f t="shared" si="91"/>
        <v>0</v>
      </c>
      <c r="U220" s="109">
        <f t="shared" si="91"/>
        <v>0</v>
      </c>
      <c r="V220" s="109">
        <f t="shared" si="91"/>
        <v>0</v>
      </c>
      <c r="W220" s="109">
        <f t="shared" si="91"/>
        <v>0</v>
      </c>
      <c r="X220" s="109">
        <f t="shared" si="91"/>
        <v>0</v>
      </c>
      <c r="Y220" s="109">
        <f t="shared" si="91"/>
        <v>0</v>
      </c>
      <c r="Z220" s="109">
        <f t="shared" si="91"/>
        <v>0</v>
      </c>
      <c r="AA220" s="109">
        <f t="shared" si="91"/>
        <v>0</v>
      </c>
      <c r="AB220" s="109">
        <f t="shared" si="91"/>
        <v>0</v>
      </c>
      <c r="AC220" s="109">
        <f t="shared" si="91"/>
        <v>0</v>
      </c>
      <c r="AD220" s="109">
        <f t="shared" si="91"/>
        <v>0</v>
      </c>
      <c r="AE220" s="109">
        <f t="shared" si="91"/>
        <v>0</v>
      </c>
      <c r="AF220" s="109">
        <f t="shared" si="91"/>
        <v>0</v>
      </c>
      <c r="AG220" s="109">
        <f t="shared" si="91"/>
        <v>0</v>
      </c>
      <c r="AH220" s="109">
        <f t="shared" si="91"/>
        <v>0</v>
      </c>
      <c r="AI220" s="109">
        <f t="shared" si="91"/>
        <v>0</v>
      </c>
      <c r="AJ220" s="109">
        <f t="shared" si="91"/>
        <v>0</v>
      </c>
    </row>
    <row r="221" spans="2:36" x14ac:dyDescent="0.2">
      <c r="B221" s="105" t="s">
        <v>294</v>
      </c>
      <c r="C221" s="103"/>
      <c r="D221" s="103" t="s">
        <v>290</v>
      </c>
      <c r="E221" s="104"/>
      <c r="F221" s="109">
        <f>F220*$E$50/100</f>
        <v>0</v>
      </c>
      <c r="G221" s="109">
        <f t="shared" ref="G221:M221" si="92">G220*$E$50/100</f>
        <v>0</v>
      </c>
      <c r="H221" s="109">
        <f t="shared" si="92"/>
        <v>0</v>
      </c>
      <c r="I221" s="109">
        <f t="shared" si="92"/>
        <v>0</v>
      </c>
      <c r="J221" s="109">
        <f t="shared" si="92"/>
        <v>0</v>
      </c>
      <c r="K221" s="109">
        <f t="shared" si="92"/>
        <v>0</v>
      </c>
      <c r="L221" s="109">
        <f t="shared" si="92"/>
        <v>0</v>
      </c>
      <c r="M221" s="109">
        <f t="shared" si="92"/>
        <v>0</v>
      </c>
      <c r="N221" s="109">
        <f t="shared" ref="N221" si="93">N220*$E$50/100</f>
        <v>0</v>
      </c>
      <c r="O221" s="109">
        <f t="shared" ref="O221" si="94">O220*$E$50/100</f>
        <v>0</v>
      </c>
      <c r="P221" s="109">
        <f t="shared" ref="P221" si="95">P220*$E$50/100</f>
        <v>0</v>
      </c>
      <c r="Q221" s="109">
        <f t="shared" ref="Q221" si="96">Q220*$E$50/100</f>
        <v>0</v>
      </c>
      <c r="R221" s="109">
        <f t="shared" ref="R221" si="97">R220*$E$50/100</f>
        <v>0</v>
      </c>
      <c r="S221" s="109">
        <f t="shared" ref="S221:T221" si="98">S220*$E$50/100</f>
        <v>0</v>
      </c>
      <c r="T221" s="109">
        <f t="shared" si="98"/>
        <v>0</v>
      </c>
      <c r="U221" s="109">
        <f t="shared" ref="U221" si="99">U220*$E$50/100</f>
        <v>0</v>
      </c>
      <c r="V221" s="109">
        <f t="shared" ref="V221" si="100">V220*$E$50/100</f>
        <v>0</v>
      </c>
      <c r="W221" s="109">
        <f t="shared" ref="W221" si="101">W220*$E$50/100</f>
        <v>0</v>
      </c>
      <c r="X221" s="109">
        <f t="shared" ref="X221" si="102">X220*$E$50/100</f>
        <v>0</v>
      </c>
      <c r="Y221" s="109">
        <f t="shared" ref="Y221" si="103">Y220*$E$50/100</f>
        <v>0</v>
      </c>
      <c r="Z221" s="109">
        <f t="shared" ref="Z221:AA221" si="104">Z220*$E$50/100</f>
        <v>0</v>
      </c>
      <c r="AA221" s="109">
        <f t="shared" si="104"/>
        <v>0</v>
      </c>
      <c r="AB221" s="109">
        <f t="shared" ref="AB221" si="105">AB220*$E$50/100</f>
        <v>0</v>
      </c>
      <c r="AC221" s="109">
        <f t="shared" ref="AC221" si="106">AC220*$E$50/100</f>
        <v>0</v>
      </c>
      <c r="AD221" s="109">
        <f t="shared" ref="AD221" si="107">AD220*$E$50/100</f>
        <v>0</v>
      </c>
      <c r="AE221" s="109">
        <f t="shared" ref="AE221" si="108">AE220*$E$50/100</f>
        <v>0</v>
      </c>
      <c r="AF221" s="109">
        <f t="shared" ref="AF221" si="109">AF220*$E$50/100</f>
        <v>0</v>
      </c>
      <c r="AG221" s="109">
        <f t="shared" ref="AG221:AH221" si="110">AG220*$E$50/100</f>
        <v>0</v>
      </c>
      <c r="AH221" s="109">
        <f t="shared" si="110"/>
        <v>0</v>
      </c>
      <c r="AI221" s="109">
        <f t="shared" ref="AI221" si="111">AI220*$E$50/100</f>
        <v>0</v>
      </c>
      <c r="AJ221" s="109">
        <f t="shared" ref="AJ221" si="112">AJ220*$E$50/100</f>
        <v>0</v>
      </c>
    </row>
    <row r="222" spans="2:36" x14ac:dyDescent="0.2">
      <c r="B222" s="103"/>
      <c r="C222" s="103"/>
      <c r="D222" s="103"/>
      <c r="E222" s="104"/>
      <c r="F222" s="109"/>
      <c r="G222" s="109"/>
      <c r="H222" s="109"/>
      <c r="I222" s="109"/>
      <c r="J222" s="109"/>
      <c r="K222" s="109"/>
      <c r="L222" s="109"/>
      <c r="M222" s="109"/>
      <c r="N222" s="109"/>
      <c r="O222" s="109"/>
      <c r="P222" s="109"/>
      <c r="Q222" s="109"/>
      <c r="R222" s="109"/>
      <c r="S222" s="109"/>
      <c r="T222" s="109"/>
      <c r="U222" s="109"/>
      <c r="V222" s="109"/>
      <c r="W222" s="109"/>
      <c r="X222" s="109"/>
      <c r="Y222" s="109"/>
      <c r="Z222" s="109"/>
      <c r="AA222" s="109"/>
      <c r="AB222" s="109"/>
      <c r="AC222" s="109"/>
      <c r="AD222" s="109"/>
      <c r="AE222" s="109"/>
      <c r="AF222" s="109"/>
      <c r="AG222" s="109"/>
      <c r="AH222" s="109"/>
      <c r="AI222" s="109"/>
      <c r="AJ222" s="109"/>
    </row>
    <row r="223" spans="2:36" x14ac:dyDescent="0.2">
      <c r="B223" s="102" t="s">
        <v>305</v>
      </c>
      <c r="C223" s="103"/>
      <c r="D223" s="103"/>
      <c r="E223" s="104"/>
      <c r="F223" s="109"/>
      <c r="G223" s="109"/>
      <c r="H223" s="109"/>
      <c r="I223" s="109"/>
      <c r="J223" s="109"/>
      <c r="K223" s="109"/>
      <c r="L223" s="109"/>
      <c r="M223" s="109"/>
      <c r="N223" s="109"/>
      <c r="O223" s="109"/>
      <c r="P223" s="109"/>
      <c r="Q223" s="109"/>
      <c r="R223" s="109"/>
      <c r="S223" s="109"/>
      <c r="T223" s="109"/>
      <c r="U223" s="109"/>
      <c r="V223" s="109"/>
      <c r="W223" s="109"/>
      <c r="X223" s="109"/>
      <c r="Y223" s="109"/>
      <c r="Z223" s="109"/>
      <c r="AA223" s="109"/>
      <c r="AB223" s="109"/>
      <c r="AC223" s="109"/>
      <c r="AD223" s="109"/>
      <c r="AE223" s="109"/>
      <c r="AF223" s="109"/>
      <c r="AG223" s="109"/>
      <c r="AH223" s="109"/>
      <c r="AI223" s="109"/>
      <c r="AJ223" s="109"/>
    </row>
    <row r="224" spans="2:36" x14ac:dyDescent="0.2">
      <c r="B224" s="105" t="s">
        <v>293</v>
      </c>
      <c r="C224" s="103"/>
      <c r="D224" s="103" t="s">
        <v>289</v>
      </c>
      <c r="E224" s="104"/>
      <c r="F224" s="109">
        <f>F209*$E$190*365/7</f>
        <v>0</v>
      </c>
      <c r="G224" s="109">
        <f t="shared" ref="G224:M224" si="113">G209*$E$190*365/7</f>
        <v>0</v>
      </c>
      <c r="H224" s="109">
        <f t="shared" si="113"/>
        <v>0</v>
      </c>
      <c r="I224" s="109">
        <f t="shared" si="113"/>
        <v>0</v>
      </c>
      <c r="J224" s="109">
        <f t="shared" si="113"/>
        <v>0</v>
      </c>
      <c r="K224" s="109">
        <f t="shared" si="113"/>
        <v>0</v>
      </c>
      <c r="L224" s="109">
        <f t="shared" si="113"/>
        <v>0</v>
      </c>
      <c r="M224" s="109">
        <f t="shared" si="113"/>
        <v>0</v>
      </c>
      <c r="N224" s="109">
        <f t="shared" ref="N224:AJ224" si="114">N209*$E$190*365/7</f>
        <v>0</v>
      </c>
      <c r="O224" s="109">
        <f t="shared" si="114"/>
        <v>0</v>
      </c>
      <c r="P224" s="109">
        <f t="shared" si="114"/>
        <v>0</v>
      </c>
      <c r="Q224" s="109">
        <f t="shared" si="114"/>
        <v>0</v>
      </c>
      <c r="R224" s="109">
        <f t="shared" si="114"/>
        <v>0</v>
      </c>
      <c r="S224" s="109">
        <f t="shared" si="114"/>
        <v>0</v>
      </c>
      <c r="T224" s="109">
        <f t="shared" si="114"/>
        <v>0</v>
      </c>
      <c r="U224" s="109">
        <f t="shared" si="114"/>
        <v>0</v>
      </c>
      <c r="V224" s="109">
        <f t="shared" si="114"/>
        <v>0</v>
      </c>
      <c r="W224" s="109">
        <f t="shared" si="114"/>
        <v>0</v>
      </c>
      <c r="X224" s="109">
        <f t="shared" si="114"/>
        <v>0</v>
      </c>
      <c r="Y224" s="109">
        <f t="shared" si="114"/>
        <v>0</v>
      </c>
      <c r="Z224" s="109">
        <f t="shared" si="114"/>
        <v>0</v>
      </c>
      <c r="AA224" s="109">
        <f t="shared" si="114"/>
        <v>0</v>
      </c>
      <c r="AB224" s="109">
        <f t="shared" si="114"/>
        <v>0</v>
      </c>
      <c r="AC224" s="109">
        <f t="shared" si="114"/>
        <v>0</v>
      </c>
      <c r="AD224" s="109">
        <f t="shared" si="114"/>
        <v>0</v>
      </c>
      <c r="AE224" s="109">
        <f t="shared" si="114"/>
        <v>0</v>
      </c>
      <c r="AF224" s="109">
        <f t="shared" si="114"/>
        <v>0</v>
      </c>
      <c r="AG224" s="109">
        <f t="shared" si="114"/>
        <v>0</v>
      </c>
      <c r="AH224" s="109">
        <f t="shared" si="114"/>
        <v>0</v>
      </c>
      <c r="AI224" s="109">
        <f t="shared" si="114"/>
        <v>0</v>
      </c>
      <c r="AJ224" s="109">
        <f t="shared" si="114"/>
        <v>0</v>
      </c>
    </row>
    <row r="225" spans="2:36" x14ac:dyDescent="0.2">
      <c r="B225" s="105" t="s">
        <v>294</v>
      </c>
      <c r="C225" s="103"/>
      <c r="D225" s="103" t="s">
        <v>290</v>
      </c>
      <c r="E225" s="104"/>
      <c r="F225" s="109">
        <f>F224*$E$64/100</f>
        <v>0</v>
      </c>
      <c r="G225" s="109">
        <f t="shared" ref="G225:M225" si="115">G224*$E$64/100</f>
        <v>0</v>
      </c>
      <c r="H225" s="109">
        <f t="shared" si="115"/>
        <v>0</v>
      </c>
      <c r="I225" s="109">
        <f t="shared" si="115"/>
        <v>0</v>
      </c>
      <c r="J225" s="109">
        <f t="shared" si="115"/>
        <v>0</v>
      </c>
      <c r="K225" s="109">
        <f t="shared" si="115"/>
        <v>0</v>
      </c>
      <c r="L225" s="109">
        <f t="shared" si="115"/>
        <v>0</v>
      </c>
      <c r="M225" s="109">
        <f t="shared" si="115"/>
        <v>0</v>
      </c>
      <c r="N225" s="109">
        <f t="shared" ref="N225" si="116">N224*$E$64/100</f>
        <v>0</v>
      </c>
      <c r="O225" s="109">
        <f t="shared" ref="O225" si="117">O224*$E$64/100</f>
        <v>0</v>
      </c>
      <c r="P225" s="109">
        <f t="shared" ref="P225" si="118">P224*$E$64/100</f>
        <v>0</v>
      </c>
      <c r="Q225" s="109">
        <f t="shared" ref="Q225" si="119">Q224*$E$64/100</f>
        <v>0</v>
      </c>
      <c r="R225" s="109">
        <f t="shared" ref="R225" si="120">R224*$E$64/100</f>
        <v>0</v>
      </c>
      <c r="S225" s="109">
        <f t="shared" ref="S225:T225" si="121">S224*$E$64/100</f>
        <v>0</v>
      </c>
      <c r="T225" s="109">
        <f t="shared" si="121"/>
        <v>0</v>
      </c>
      <c r="U225" s="109">
        <f t="shared" ref="U225" si="122">U224*$E$64/100</f>
        <v>0</v>
      </c>
      <c r="V225" s="109">
        <f t="shared" ref="V225" si="123">V224*$E$64/100</f>
        <v>0</v>
      </c>
      <c r="W225" s="109">
        <f t="shared" ref="W225" si="124">W224*$E$64/100</f>
        <v>0</v>
      </c>
      <c r="X225" s="109">
        <f t="shared" ref="X225" si="125">X224*$E$64/100</f>
        <v>0</v>
      </c>
      <c r="Y225" s="109">
        <f t="shared" ref="Y225" si="126">Y224*$E$64/100</f>
        <v>0</v>
      </c>
      <c r="Z225" s="109">
        <f t="shared" ref="Z225:AA225" si="127">Z224*$E$64/100</f>
        <v>0</v>
      </c>
      <c r="AA225" s="109">
        <f t="shared" si="127"/>
        <v>0</v>
      </c>
      <c r="AB225" s="109">
        <f t="shared" ref="AB225" si="128">AB224*$E$64/100</f>
        <v>0</v>
      </c>
      <c r="AC225" s="109">
        <f t="shared" ref="AC225" si="129">AC224*$E$64/100</f>
        <v>0</v>
      </c>
      <c r="AD225" s="109">
        <f t="shared" ref="AD225" si="130">AD224*$E$64/100</f>
        <v>0</v>
      </c>
      <c r="AE225" s="109">
        <f t="shared" ref="AE225" si="131">AE224*$E$64/100</f>
        <v>0</v>
      </c>
      <c r="AF225" s="109">
        <f t="shared" ref="AF225" si="132">AF224*$E$64/100</f>
        <v>0</v>
      </c>
      <c r="AG225" s="109">
        <f t="shared" ref="AG225:AH225" si="133">AG224*$E$64/100</f>
        <v>0</v>
      </c>
      <c r="AH225" s="109">
        <f t="shared" si="133"/>
        <v>0</v>
      </c>
      <c r="AI225" s="109">
        <f t="shared" ref="AI225" si="134">AI224*$E$64/100</f>
        <v>0</v>
      </c>
      <c r="AJ225" s="109">
        <f t="shared" ref="AJ225" si="135">AJ224*$E$64/100</f>
        <v>0</v>
      </c>
    </row>
    <row r="226" spans="2:36" x14ac:dyDescent="0.2">
      <c r="B226" s="27"/>
    </row>
    <row r="228" spans="2:36" s="23" customFormat="1" x14ac:dyDescent="0.2">
      <c r="B228" s="24" t="s">
        <v>306</v>
      </c>
      <c r="D228" s="37"/>
      <c r="E228" s="37"/>
      <c r="F228" s="37"/>
    </row>
    <row r="230" spans="2:36" x14ac:dyDescent="0.2">
      <c r="B230" s="26" t="s">
        <v>307</v>
      </c>
    </row>
    <row r="231" spans="2:36" x14ac:dyDescent="0.2">
      <c r="B231" s="27" t="s">
        <v>308</v>
      </c>
      <c r="D231" s="25" t="s">
        <v>24</v>
      </c>
      <c r="F231" s="62">
        <f>'Flujo de residuos'!F51-'Centro de compostaje'!F43</f>
        <v>0</v>
      </c>
      <c r="G231" s="62">
        <f>'Flujo de residuos'!G51-'Centro de compostaje'!G43</f>
        <v>0</v>
      </c>
      <c r="H231" s="62">
        <f>'Flujo de residuos'!H51-'Centro de compostaje'!H43</f>
        <v>0</v>
      </c>
      <c r="I231" s="62">
        <f>'Flujo de residuos'!I51-'Centro de compostaje'!I43</f>
        <v>0</v>
      </c>
      <c r="J231" s="62">
        <f>'Flujo de residuos'!J51-'Centro de compostaje'!J43</f>
        <v>0</v>
      </c>
      <c r="K231" s="62">
        <f>'Flujo de residuos'!K51-'Centro de compostaje'!K43</f>
        <v>0</v>
      </c>
      <c r="L231" s="62">
        <f>'Flujo de residuos'!L51-'Centro de compostaje'!L43</f>
        <v>0</v>
      </c>
      <c r="M231" s="62">
        <f>'Flujo de residuos'!M51-'Centro de compostaje'!M43</f>
        <v>0</v>
      </c>
      <c r="N231" s="62">
        <f>'Flujo de residuos'!N51-'Centro de compostaje'!N43</f>
        <v>0</v>
      </c>
      <c r="O231" s="62">
        <f>'Flujo de residuos'!O51-'Centro de compostaje'!O43</f>
        <v>0</v>
      </c>
      <c r="P231" s="62">
        <f>'Flujo de residuos'!P51-'Centro de compostaje'!P43</f>
        <v>0</v>
      </c>
      <c r="Q231" s="62">
        <f>'Flujo de residuos'!Q51-'Centro de compostaje'!Q43</f>
        <v>0</v>
      </c>
      <c r="R231" s="62">
        <f>'Flujo de residuos'!R51-'Centro de compostaje'!R43</f>
        <v>0</v>
      </c>
      <c r="S231" s="62">
        <f>'Flujo de residuos'!S51-'Centro de compostaje'!S43</f>
        <v>0</v>
      </c>
      <c r="T231" s="62">
        <f>'Flujo de residuos'!T51-'Centro de compostaje'!T43</f>
        <v>0</v>
      </c>
      <c r="U231" s="62">
        <f>'Flujo de residuos'!U51-'Centro de compostaje'!U43</f>
        <v>0</v>
      </c>
      <c r="V231" s="62">
        <f>'Flujo de residuos'!V51-'Centro de compostaje'!V43</f>
        <v>0</v>
      </c>
      <c r="W231" s="62">
        <f>'Flujo de residuos'!W51-'Centro de compostaje'!W43</f>
        <v>0</v>
      </c>
      <c r="X231" s="62">
        <f>'Flujo de residuos'!X51-'Centro de compostaje'!X43</f>
        <v>0</v>
      </c>
      <c r="Y231" s="62">
        <f>'Flujo de residuos'!Y51-'Centro de compostaje'!Y43</f>
        <v>0</v>
      </c>
      <c r="Z231" s="62">
        <f>'Flujo de residuos'!Z51-'Centro de compostaje'!Z43</f>
        <v>0</v>
      </c>
      <c r="AA231" s="62">
        <f>'Flujo de residuos'!AA51-'Centro de compostaje'!AA43</f>
        <v>0</v>
      </c>
      <c r="AB231" s="62">
        <f>'Flujo de residuos'!AB51-'Centro de compostaje'!AB43</f>
        <v>0</v>
      </c>
      <c r="AC231" s="62">
        <f>'Flujo de residuos'!AC51-'Centro de compostaje'!AC43</f>
        <v>0</v>
      </c>
      <c r="AD231" s="62">
        <f>'Flujo de residuos'!AD51-'Centro de compostaje'!AD43</f>
        <v>0</v>
      </c>
      <c r="AE231" s="62">
        <f>'Flujo de residuos'!AE51-'Centro de compostaje'!AE43</f>
        <v>0</v>
      </c>
      <c r="AF231" s="62">
        <f>'Flujo de residuos'!AF51-'Centro de compostaje'!AF43</f>
        <v>0</v>
      </c>
      <c r="AG231" s="62">
        <f>'Flujo de residuos'!AG51-'Centro de compostaje'!AG43</f>
        <v>0</v>
      </c>
      <c r="AH231" s="62">
        <f>'Flujo de residuos'!AH51-'Centro de compostaje'!AH43</f>
        <v>0</v>
      </c>
      <c r="AI231" s="62">
        <f>'Flujo de residuos'!AI51-'Centro de compostaje'!AI43</f>
        <v>0</v>
      </c>
      <c r="AJ231" s="62">
        <f>'Flujo de residuos'!AJ51-'Centro de compostaje'!AJ43</f>
        <v>0</v>
      </c>
    </row>
    <row r="232" spans="2:36" x14ac:dyDescent="0.2">
      <c r="B232" s="27" t="s">
        <v>309</v>
      </c>
      <c r="D232" s="25" t="s">
        <v>24</v>
      </c>
      <c r="F232" s="62">
        <f>'Aprovechamiento de reciclables'!F143</f>
        <v>0</v>
      </c>
      <c r="G232" s="62">
        <f>'Aprovechamiento de reciclables'!G143</f>
        <v>0</v>
      </c>
      <c r="H232" s="62">
        <f>'Aprovechamiento de reciclables'!H143</f>
        <v>0</v>
      </c>
      <c r="I232" s="62">
        <f>'Aprovechamiento de reciclables'!I143</f>
        <v>0</v>
      </c>
      <c r="J232" s="62">
        <f>'Aprovechamiento de reciclables'!J143</f>
        <v>0</v>
      </c>
      <c r="K232" s="62">
        <f>'Aprovechamiento de reciclables'!K143</f>
        <v>0</v>
      </c>
      <c r="L232" s="62">
        <f>'Aprovechamiento de reciclables'!L143</f>
        <v>0</v>
      </c>
      <c r="M232" s="62">
        <f>'Aprovechamiento de reciclables'!M143</f>
        <v>0</v>
      </c>
      <c r="N232" s="62">
        <f>'Aprovechamiento de reciclables'!N143</f>
        <v>0</v>
      </c>
      <c r="O232" s="62">
        <f>'Aprovechamiento de reciclables'!O143</f>
        <v>0</v>
      </c>
      <c r="P232" s="62">
        <f>'Aprovechamiento de reciclables'!P143</f>
        <v>0</v>
      </c>
      <c r="Q232" s="62">
        <f>'Aprovechamiento de reciclables'!Q143</f>
        <v>0</v>
      </c>
      <c r="R232" s="62">
        <f>'Aprovechamiento de reciclables'!R143</f>
        <v>0</v>
      </c>
      <c r="S232" s="62">
        <f>'Aprovechamiento de reciclables'!S143</f>
        <v>0</v>
      </c>
      <c r="T232" s="62">
        <f>'Aprovechamiento de reciclables'!T143</f>
        <v>0</v>
      </c>
      <c r="U232" s="62">
        <f>'Aprovechamiento de reciclables'!U143</f>
        <v>0</v>
      </c>
      <c r="V232" s="62">
        <f>'Aprovechamiento de reciclables'!V143</f>
        <v>0</v>
      </c>
      <c r="W232" s="62">
        <f>'Aprovechamiento de reciclables'!W143</f>
        <v>0</v>
      </c>
      <c r="X232" s="62">
        <f>'Aprovechamiento de reciclables'!X143</f>
        <v>0</v>
      </c>
      <c r="Y232" s="62">
        <f>'Aprovechamiento de reciclables'!Y143</f>
        <v>0</v>
      </c>
      <c r="Z232" s="62">
        <f>'Aprovechamiento de reciclables'!Z143</f>
        <v>0</v>
      </c>
      <c r="AA232" s="62">
        <f>'Aprovechamiento de reciclables'!AA143</f>
        <v>0</v>
      </c>
      <c r="AB232" s="62">
        <f>'Aprovechamiento de reciclables'!AB143</f>
        <v>0</v>
      </c>
      <c r="AC232" s="62">
        <f>'Aprovechamiento de reciclables'!AC143</f>
        <v>0</v>
      </c>
      <c r="AD232" s="62">
        <f>'Aprovechamiento de reciclables'!AD143</f>
        <v>0</v>
      </c>
      <c r="AE232" s="62">
        <f>'Aprovechamiento de reciclables'!AE143</f>
        <v>0</v>
      </c>
      <c r="AF232" s="62">
        <f>'Aprovechamiento de reciclables'!AF143</f>
        <v>0</v>
      </c>
      <c r="AG232" s="62">
        <f>'Aprovechamiento de reciclables'!AG143</f>
        <v>0</v>
      </c>
      <c r="AH232" s="62">
        <f>'Aprovechamiento de reciclables'!AH143</f>
        <v>0</v>
      </c>
      <c r="AI232" s="62">
        <f>'Aprovechamiento de reciclables'!AI143</f>
        <v>0</v>
      </c>
      <c r="AJ232" s="62">
        <f>'Aprovechamiento de reciclables'!AJ143</f>
        <v>0</v>
      </c>
    </row>
    <row r="233" spans="2:36" x14ac:dyDescent="0.2">
      <c r="B233" s="27" t="s">
        <v>27</v>
      </c>
      <c r="D233" s="25" t="s">
        <v>24</v>
      </c>
      <c r="F233" s="62">
        <f>'Flujo de residuos'!F54</f>
        <v>0</v>
      </c>
      <c r="G233" s="62">
        <f>'Flujo de residuos'!G54</f>
        <v>0</v>
      </c>
      <c r="H233" s="62">
        <f>'Flujo de residuos'!H54</f>
        <v>0</v>
      </c>
      <c r="I233" s="62">
        <f>'Flujo de residuos'!I54</f>
        <v>0</v>
      </c>
      <c r="J233" s="62">
        <f>'Flujo de residuos'!J54</f>
        <v>0</v>
      </c>
      <c r="K233" s="62">
        <f>'Flujo de residuos'!K54</f>
        <v>0</v>
      </c>
      <c r="L233" s="62">
        <f>'Flujo de residuos'!L54</f>
        <v>0</v>
      </c>
      <c r="M233" s="62">
        <f>'Flujo de residuos'!M54</f>
        <v>0</v>
      </c>
      <c r="N233" s="62">
        <f>'Flujo de residuos'!N54</f>
        <v>0</v>
      </c>
      <c r="O233" s="62">
        <f>'Flujo de residuos'!O54</f>
        <v>0</v>
      </c>
      <c r="P233" s="62">
        <f>'Flujo de residuos'!P54</f>
        <v>0</v>
      </c>
      <c r="Q233" s="62">
        <f>'Flujo de residuos'!Q54</f>
        <v>0</v>
      </c>
      <c r="R233" s="62">
        <f>'Flujo de residuos'!R54</f>
        <v>0</v>
      </c>
      <c r="S233" s="62">
        <f>'Flujo de residuos'!S54</f>
        <v>0</v>
      </c>
      <c r="T233" s="62">
        <f>'Flujo de residuos'!T54</f>
        <v>0</v>
      </c>
      <c r="U233" s="62">
        <f>'Flujo de residuos'!U54</f>
        <v>0</v>
      </c>
      <c r="V233" s="62">
        <f>'Flujo de residuos'!V54</f>
        <v>0</v>
      </c>
      <c r="W233" s="62">
        <f>'Flujo de residuos'!W54</f>
        <v>0</v>
      </c>
      <c r="X233" s="62">
        <f>'Flujo de residuos'!X54</f>
        <v>0</v>
      </c>
      <c r="Y233" s="62">
        <f>'Flujo de residuos'!Y54</f>
        <v>0</v>
      </c>
      <c r="Z233" s="62">
        <f>'Flujo de residuos'!Z54</f>
        <v>0</v>
      </c>
      <c r="AA233" s="62">
        <f>'Flujo de residuos'!AA54</f>
        <v>0</v>
      </c>
      <c r="AB233" s="62">
        <f>'Flujo de residuos'!AB54</f>
        <v>0</v>
      </c>
      <c r="AC233" s="62">
        <f>'Flujo de residuos'!AC54</f>
        <v>0</v>
      </c>
      <c r="AD233" s="62">
        <f>'Flujo de residuos'!AD54</f>
        <v>0</v>
      </c>
      <c r="AE233" s="62">
        <f>'Flujo de residuos'!AE54</f>
        <v>0</v>
      </c>
      <c r="AF233" s="62">
        <f>'Flujo de residuos'!AF54</f>
        <v>0</v>
      </c>
      <c r="AG233" s="62">
        <f>'Flujo de residuos'!AG54</f>
        <v>0</v>
      </c>
      <c r="AH233" s="62">
        <f>'Flujo de residuos'!AH54</f>
        <v>0</v>
      </c>
      <c r="AI233" s="62">
        <f>'Flujo de residuos'!AI54</f>
        <v>0</v>
      </c>
      <c r="AJ233" s="62">
        <f>'Flujo de residuos'!AJ54</f>
        <v>0</v>
      </c>
    </row>
    <row r="234" spans="2:36" x14ac:dyDescent="0.2">
      <c r="B234" s="27" t="s">
        <v>31</v>
      </c>
      <c r="D234" s="25" t="s">
        <v>24</v>
      </c>
      <c r="F234" s="62">
        <f>'Flujo de residuos'!F57</f>
        <v>0</v>
      </c>
      <c r="G234" s="62">
        <f>'Flujo de residuos'!G57</f>
        <v>0</v>
      </c>
      <c r="H234" s="62">
        <f>'Flujo de residuos'!H57</f>
        <v>0</v>
      </c>
      <c r="I234" s="62">
        <f>'Flujo de residuos'!I57</f>
        <v>0</v>
      </c>
      <c r="J234" s="62">
        <f>'Flujo de residuos'!J57</f>
        <v>0</v>
      </c>
      <c r="K234" s="62">
        <f>'Flujo de residuos'!K57</f>
        <v>0</v>
      </c>
      <c r="L234" s="62">
        <f>'Flujo de residuos'!L57</f>
        <v>0</v>
      </c>
      <c r="M234" s="62">
        <f>'Flujo de residuos'!M57</f>
        <v>0</v>
      </c>
      <c r="N234" s="62">
        <f>'Flujo de residuos'!N57</f>
        <v>0</v>
      </c>
      <c r="O234" s="62">
        <f>'Flujo de residuos'!O57</f>
        <v>0</v>
      </c>
      <c r="P234" s="62">
        <f>'Flujo de residuos'!P57</f>
        <v>0</v>
      </c>
      <c r="Q234" s="62">
        <f>'Flujo de residuos'!Q57</f>
        <v>0</v>
      </c>
      <c r="R234" s="62">
        <f>'Flujo de residuos'!R57</f>
        <v>0</v>
      </c>
      <c r="S234" s="62">
        <f>'Flujo de residuos'!S57</f>
        <v>0</v>
      </c>
      <c r="T234" s="62">
        <f>'Flujo de residuos'!T57</f>
        <v>0</v>
      </c>
      <c r="U234" s="62">
        <f>'Flujo de residuos'!U57</f>
        <v>0</v>
      </c>
      <c r="V234" s="62">
        <f>'Flujo de residuos'!V57</f>
        <v>0</v>
      </c>
      <c r="W234" s="62">
        <f>'Flujo de residuos'!W57</f>
        <v>0</v>
      </c>
      <c r="X234" s="62">
        <f>'Flujo de residuos'!X57</f>
        <v>0</v>
      </c>
      <c r="Y234" s="62">
        <f>'Flujo de residuos'!Y57</f>
        <v>0</v>
      </c>
      <c r="Z234" s="62">
        <f>'Flujo de residuos'!Z57</f>
        <v>0</v>
      </c>
      <c r="AA234" s="62">
        <f>'Flujo de residuos'!AA57</f>
        <v>0</v>
      </c>
      <c r="AB234" s="62">
        <f>'Flujo de residuos'!AB57</f>
        <v>0</v>
      </c>
      <c r="AC234" s="62">
        <f>'Flujo de residuos'!AC57</f>
        <v>0</v>
      </c>
      <c r="AD234" s="62">
        <f>'Flujo de residuos'!AD57</f>
        <v>0</v>
      </c>
      <c r="AE234" s="62">
        <f>'Flujo de residuos'!AE57</f>
        <v>0</v>
      </c>
      <c r="AF234" s="62">
        <f>'Flujo de residuos'!AF57</f>
        <v>0</v>
      </c>
      <c r="AG234" s="62">
        <f>'Flujo de residuos'!AG57</f>
        <v>0</v>
      </c>
      <c r="AH234" s="62">
        <f>'Flujo de residuos'!AH57</f>
        <v>0</v>
      </c>
      <c r="AI234" s="62">
        <f>'Flujo de residuos'!AI57</f>
        <v>0</v>
      </c>
      <c r="AJ234" s="62">
        <f>'Flujo de residuos'!AJ57</f>
        <v>0</v>
      </c>
    </row>
    <row r="235" spans="2:36" x14ac:dyDescent="0.2">
      <c r="B235" s="27" t="s">
        <v>32</v>
      </c>
      <c r="D235" s="25" t="s">
        <v>24</v>
      </c>
      <c r="F235" s="62">
        <f>'Flujo de residuos'!F58</f>
        <v>0</v>
      </c>
      <c r="G235" s="62">
        <f>'Flujo de residuos'!G58</f>
        <v>0</v>
      </c>
      <c r="H235" s="62">
        <f>'Flujo de residuos'!H58</f>
        <v>0</v>
      </c>
      <c r="I235" s="62">
        <f>'Flujo de residuos'!I58</f>
        <v>0</v>
      </c>
      <c r="J235" s="62">
        <f>'Flujo de residuos'!J58</f>
        <v>0</v>
      </c>
      <c r="K235" s="62">
        <f>'Flujo de residuos'!K58</f>
        <v>0</v>
      </c>
      <c r="L235" s="62">
        <f>'Flujo de residuos'!L58</f>
        <v>0</v>
      </c>
      <c r="M235" s="62">
        <f>'Flujo de residuos'!M58</f>
        <v>0</v>
      </c>
      <c r="N235" s="62">
        <f>'Flujo de residuos'!N58</f>
        <v>0</v>
      </c>
      <c r="O235" s="62">
        <f>'Flujo de residuos'!O58</f>
        <v>0</v>
      </c>
      <c r="P235" s="62">
        <f>'Flujo de residuos'!P58</f>
        <v>0</v>
      </c>
      <c r="Q235" s="62">
        <f>'Flujo de residuos'!Q58</f>
        <v>0</v>
      </c>
      <c r="R235" s="62">
        <f>'Flujo de residuos'!R58</f>
        <v>0</v>
      </c>
      <c r="S235" s="62">
        <f>'Flujo de residuos'!S58</f>
        <v>0</v>
      </c>
      <c r="T235" s="62">
        <f>'Flujo de residuos'!T58</f>
        <v>0</v>
      </c>
      <c r="U235" s="62">
        <f>'Flujo de residuos'!U58</f>
        <v>0</v>
      </c>
      <c r="V235" s="62">
        <f>'Flujo de residuos'!V58</f>
        <v>0</v>
      </c>
      <c r="W235" s="62">
        <f>'Flujo de residuos'!W58</f>
        <v>0</v>
      </c>
      <c r="X235" s="62">
        <f>'Flujo de residuos'!X58</f>
        <v>0</v>
      </c>
      <c r="Y235" s="62">
        <f>'Flujo de residuos'!Y58</f>
        <v>0</v>
      </c>
      <c r="Z235" s="62">
        <f>'Flujo de residuos'!Z58</f>
        <v>0</v>
      </c>
      <c r="AA235" s="62">
        <f>'Flujo de residuos'!AA58</f>
        <v>0</v>
      </c>
      <c r="AB235" s="62">
        <f>'Flujo de residuos'!AB58</f>
        <v>0</v>
      </c>
      <c r="AC235" s="62">
        <f>'Flujo de residuos'!AC58</f>
        <v>0</v>
      </c>
      <c r="AD235" s="62">
        <f>'Flujo de residuos'!AD58</f>
        <v>0</v>
      </c>
      <c r="AE235" s="62">
        <f>'Flujo de residuos'!AE58</f>
        <v>0</v>
      </c>
      <c r="AF235" s="62">
        <f>'Flujo de residuos'!AF58</f>
        <v>0</v>
      </c>
      <c r="AG235" s="62">
        <f>'Flujo de residuos'!AG58</f>
        <v>0</v>
      </c>
      <c r="AH235" s="62">
        <f>'Flujo de residuos'!AH58</f>
        <v>0</v>
      </c>
      <c r="AI235" s="62">
        <f>'Flujo de residuos'!AI58</f>
        <v>0</v>
      </c>
      <c r="AJ235" s="62">
        <f>'Flujo de residuos'!AJ58</f>
        <v>0</v>
      </c>
    </row>
    <row r="236" spans="2:36" x14ac:dyDescent="0.2">
      <c r="B236" s="27"/>
      <c r="F236" s="62"/>
      <c r="G236" s="62"/>
      <c r="H236" s="62"/>
      <c r="I236" s="62"/>
      <c r="J236" s="62"/>
      <c r="K236" s="62"/>
      <c r="L236" s="62"/>
      <c r="M236" s="62"/>
      <c r="N236" s="62"/>
      <c r="O236" s="62"/>
      <c r="P236" s="62"/>
      <c r="Q236" s="62"/>
      <c r="R236" s="62"/>
      <c r="S236" s="62"/>
      <c r="T236" s="62"/>
      <c r="U236" s="62"/>
      <c r="V236" s="62"/>
      <c r="W236" s="62"/>
      <c r="X236" s="62"/>
      <c r="Y236" s="62"/>
      <c r="Z236" s="62"/>
      <c r="AA236" s="62"/>
      <c r="AB236" s="62"/>
      <c r="AC236" s="62"/>
      <c r="AD236" s="62"/>
      <c r="AE236" s="62"/>
      <c r="AF236" s="62"/>
      <c r="AG236" s="62"/>
      <c r="AH236" s="62"/>
      <c r="AI236" s="62"/>
      <c r="AJ236" s="62"/>
    </row>
    <row r="237" spans="2:36" x14ac:dyDescent="0.2">
      <c r="B237" s="25" t="s">
        <v>310</v>
      </c>
      <c r="D237" s="25" t="s">
        <v>24</v>
      </c>
      <c r="F237" s="63">
        <f t="shared" ref="F237:AJ237" si="136">SUM(F231:F235)</f>
        <v>0</v>
      </c>
      <c r="G237" s="63">
        <f t="shared" si="136"/>
        <v>0</v>
      </c>
      <c r="H237" s="63">
        <f t="shared" si="136"/>
        <v>0</v>
      </c>
      <c r="I237" s="63">
        <f t="shared" si="136"/>
        <v>0</v>
      </c>
      <c r="J237" s="63">
        <f t="shared" si="136"/>
        <v>0</v>
      </c>
      <c r="K237" s="63">
        <f t="shared" si="136"/>
        <v>0</v>
      </c>
      <c r="L237" s="63">
        <f t="shared" si="136"/>
        <v>0</v>
      </c>
      <c r="M237" s="63">
        <f t="shared" si="136"/>
        <v>0</v>
      </c>
      <c r="N237" s="63">
        <f t="shared" si="136"/>
        <v>0</v>
      </c>
      <c r="O237" s="63">
        <f t="shared" si="136"/>
        <v>0</v>
      </c>
      <c r="P237" s="63">
        <f t="shared" si="136"/>
        <v>0</v>
      </c>
      <c r="Q237" s="63">
        <f t="shared" si="136"/>
        <v>0</v>
      </c>
      <c r="R237" s="63">
        <f t="shared" si="136"/>
        <v>0</v>
      </c>
      <c r="S237" s="63">
        <f t="shared" si="136"/>
        <v>0</v>
      </c>
      <c r="T237" s="63">
        <f t="shared" si="136"/>
        <v>0</v>
      </c>
      <c r="U237" s="63">
        <f t="shared" si="136"/>
        <v>0</v>
      </c>
      <c r="V237" s="63">
        <f t="shared" si="136"/>
        <v>0</v>
      </c>
      <c r="W237" s="63">
        <f t="shared" si="136"/>
        <v>0</v>
      </c>
      <c r="X237" s="63">
        <f t="shared" si="136"/>
        <v>0</v>
      </c>
      <c r="Y237" s="63">
        <f t="shared" si="136"/>
        <v>0</v>
      </c>
      <c r="Z237" s="63">
        <f t="shared" si="136"/>
        <v>0</v>
      </c>
      <c r="AA237" s="63">
        <f t="shared" si="136"/>
        <v>0</v>
      </c>
      <c r="AB237" s="63">
        <f t="shared" si="136"/>
        <v>0</v>
      </c>
      <c r="AC237" s="63">
        <f t="shared" si="136"/>
        <v>0</v>
      </c>
      <c r="AD237" s="63">
        <f t="shared" si="136"/>
        <v>0</v>
      </c>
      <c r="AE237" s="63">
        <f t="shared" si="136"/>
        <v>0</v>
      </c>
      <c r="AF237" s="63">
        <f t="shared" si="136"/>
        <v>0</v>
      </c>
      <c r="AG237" s="63">
        <f t="shared" si="136"/>
        <v>0</v>
      </c>
      <c r="AH237" s="63">
        <f t="shared" si="136"/>
        <v>0</v>
      </c>
      <c r="AI237" s="63">
        <f t="shared" si="136"/>
        <v>0</v>
      </c>
      <c r="AJ237" s="63">
        <f t="shared" si="136"/>
        <v>0</v>
      </c>
    </row>
    <row r="240" spans="2:36" s="23" customFormat="1" x14ac:dyDescent="0.2">
      <c r="B240" s="24" t="s">
        <v>217</v>
      </c>
      <c r="D240" s="37"/>
      <c r="E240" s="37"/>
      <c r="F240" s="37"/>
    </row>
    <row r="242" spans="2:36" x14ac:dyDescent="0.2">
      <c r="B242" s="27" t="s">
        <v>218</v>
      </c>
      <c r="D242" s="25" t="s">
        <v>174</v>
      </c>
      <c r="F242" s="62">
        <f t="shared" ref="F242:AJ242" si="137">$E$11*SUM(F36,F193)</f>
        <v>0</v>
      </c>
      <c r="G242" s="62">
        <f t="shared" si="137"/>
        <v>0</v>
      </c>
      <c r="H242" s="62">
        <f t="shared" si="137"/>
        <v>0</v>
      </c>
      <c r="I242" s="62">
        <f t="shared" si="137"/>
        <v>0</v>
      </c>
      <c r="J242" s="62">
        <f t="shared" si="137"/>
        <v>0</v>
      </c>
      <c r="K242" s="62">
        <f t="shared" si="137"/>
        <v>0</v>
      </c>
      <c r="L242" s="62">
        <f t="shared" si="137"/>
        <v>0</v>
      </c>
      <c r="M242" s="62">
        <f t="shared" si="137"/>
        <v>0</v>
      </c>
      <c r="N242" s="62">
        <f t="shared" si="137"/>
        <v>0</v>
      </c>
      <c r="O242" s="62">
        <f t="shared" si="137"/>
        <v>0</v>
      </c>
      <c r="P242" s="62">
        <f t="shared" si="137"/>
        <v>0</v>
      </c>
      <c r="Q242" s="62">
        <f t="shared" si="137"/>
        <v>0</v>
      </c>
      <c r="R242" s="62">
        <f t="shared" si="137"/>
        <v>0</v>
      </c>
      <c r="S242" s="62">
        <f t="shared" si="137"/>
        <v>0</v>
      </c>
      <c r="T242" s="62">
        <f t="shared" si="137"/>
        <v>0</v>
      </c>
      <c r="U242" s="62">
        <f t="shared" si="137"/>
        <v>0</v>
      </c>
      <c r="V242" s="62">
        <f t="shared" si="137"/>
        <v>0</v>
      </c>
      <c r="W242" s="62">
        <f t="shared" si="137"/>
        <v>0</v>
      </c>
      <c r="X242" s="62">
        <f t="shared" si="137"/>
        <v>0</v>
      </c>
      <c r="Y242" s="62">
        <f t="shared" si="137"/>
        <v>0</v>
      </c>
      <c r="Z242" s="62">
        <f t="shared" si="137"/>
        <v>0</v>
      </c>
      <c r="AA242" s="62">
        <f t="shared" si="137"/>
        <v>0</v>
      </c>
      <c r="AB242" s="62">
        <f t="shared" si="137"/>
        <v>0</v>
      </c>
      <c r="AC242" s="62">
        <f t="shared" si="137"/>
        <v>0</v>
      </c>
      <c r="AD242" s="62">
        <f t="shared" si="137"/>
        <v>0</v>
      </c>
      <c r="AE242" s="62">
        <f t="shared" si="137"/>
        <v>0</v>
      </c>
      <c r="AF242" s="62">
        <f t="shared" si="137"/>
        <v>0</v>
      </c>
      <c r="AG242" s="62">
        <f t="shared" si="137"/>
        <v>0</v>
      </c>
      <c r="AH242" s="62">
        <f t="shared" si="137"/>
        <v>0</v>
      </c>
      <c r="AI242" s="62">
        <f t="shared" si="137"/>
        <v>0</v>
      </c>
      <c r="AJ242" s="62">
        <f t="shared" si="137"/>
        <v>0</v>
      </c>
    </row>
    <row r="243" spans="2:36" x14ac:dyDescent="0.2">
      <c r="B243" s="27" t="s">
        <v>488</v>
      </c>
      <c r="D243" s="25" t="s">
        <v>174</v>
      </c>
      <c r="F243" s="63">
        <f t="shared" ref="F243:AJ243" si="138">F262</f>
        <v>0</v>
      </c>
      <c r="G243" s="63">
        <f t="shared" si="138"/>
        <v>0</v>
      </c>
      <c r="H243" s="63">
        <f t="shared" si="138"/>
        <v>0</v>
      </c>
      <c r="I243" s="63">
        <f t="shared" si="138"/>
        <v>0</v>
      </c>
      <c r="J243" s="63">
        <f t="shared" si="138"/>
        <v>0</v>
      </c>
      <c r="K243" s="63">
        <f t="shared" si="138"/>
        <v>0</v>
      </c>
      <c r="L243" s="63">
        <f t="shared" si="138"/>
        <v>0</v>
      </c>
      <c r="M243" s="63">
        <f t="shared" si="138"/>
        <v>0</v>
      </c>
      <c r="N243" s="63">
        <f t="shared" si="138"/>
        <v>0</v>
      </c>
      <c r="O243" s="63">
        <f t="shared" si="138"/>
        <v>0</v>
      </c>
      <c r="P243" s="63">
        <f t="shared" si="138"/>
        <v>0</v>
      </c>
      <c r="Q243" s="63">
        <f t="shared" si="138"/>
        <v>0</v>
      </c>
      <c r="R243" s="63">
        <f t="shared" si="138"/>
        <v>0</v>
      </c>
      <c r="S243" s="63">
        <f t="shared" si="138"/>
        <v>0</v>
      </c>
      <c r="T243" s="63">
        <f t="shared" si="138"/>
        <v>0</v>
      </c>
      <c r="U243" s="63">
        <f t="shared" si="138"/>
        <v>0</v>
      </c>
      <c r="V243" s="63">
        <f t="shared" si="138"/>
        <v>0</v>
      </c>
      <c r="W243" s="63">
        <f t="shared" si="138"/>
        <v>0</v>
      </c>
      <c r="X243" s="63">
        <f t="shared" si="138"/>
        <v>0</v>
      </c>
      <c r="Y243" s="63">
        <f t="shared" si="138"/>
        <v>0</v>
      </c>
      <c r="Z243" s="63">
        <f t="shared" si="138"/>
        <v>0</v>
      </c>
      <c r="AA243" s="63">
        <f t="shared" si="138"/>
        <v>0</v>
      </c>
      <c r="AB243" s="63">
        <f t="shared" si="138"/>
        <v>0</v>
      </c>
      <c r="AC243" s="63">
        <f t="shared" si="138"/>
        <v>0</v>
      </c>
      <c r="AD243" s="63">
        <f t="shared" si="138"/>
        <v>0</v>
      </c>
      <c r="AE243" s="63">
        <f t="shared" si="138"/>
        <v>0</v>
      </c>
      <c r="AF243" s="63">
        <f t="shared" si="138"/>
        <v>0</v>
      </c>
      <c r="AG243" s="63">
        <f t="shared" si="138"/>
        <v>0</v>
      </c>
      <c r="AH243" s="63">
        <f t="shared" si="138"/>
        <v>0</v>
      </c>
      <c r="AI243" s="63">
        <f t="shared" si="138"/>
        <v>0</v>
      </c>
      <c r="AJ243" s="63">
        <f t="shared" si="138"/>
        <v>0</v>
      </c>
    </row>
    <row r="244" spans="2:36" x14ac:dyDescent="0.2">
      <c r="B244" s="27" t="s">
        <v>219</v>
      </c>
      <c r="D244" s="25" t="s">
        <v>174</v>
      </c>
      <c r="F244" s="63">
        <f t="shared" ref="F244:AJ244" si="139">F269</f>
        <v>0</v>
      </c>
      <c r="G244" s="63">
        <f t="shared" si="139"/>
        <v>0</v>
      </c>
      <c r="H244" s="63">
        <f t="shared" si="139"/>
        <v>0</v>
      </c>
      <c r="I244" s="63">
        <f t="shared" si="139"/>
        <v>0</v>
      </c>
      <c r="J244" s="63">
        <f t="shared" si="139"/>
        <v>0</v>
      </c>
      <c r="K244" s="63">
        <f t="shared" si="139"/>
        <v>0</v>
      </c>
      <c r="L244" s="63">
        <f t="shared" si="139"/>
        <v>0</v>
      </c>
      <c r="M244" s="63">
        <f t="shared" si="139"/>
        <v>0</v>
      </c>
      <c r="N244" s="63">
        <f t="shared" si="139"/>
        <v>0</v>
      </c>
      <c r="O244" s="63">
        <f t="shared" si="139"/>
        <v>0</v>
      </c>
      <c r="P244" s="63">
        <f t="shared" si="139"/>
        <v>0</v>
      </c>
      <c r="Q244" s="63">
        <f t="shared" si="139"/>
        <v>0</v>
      </c>
      <c r="R244" s="63">
        <f t="shared" si="139"/>
        <v>0</v>
      </c>
      <c r="S244" s="63">
        <f t="shared" si="139"/>
        <v>0</v>
      </c>
      <c r="T244" s="63">
        <f t="shared" si="139"/>
        <v>0</v>
      </c>
      <c r="U244" s="63">
        <f t="shared" si="139"/>
        <v>0</v>
      </c>
      <c r="V244" s="63">
        <f t="shared" si="139"/>
        <v>0</v>
      </c>
      <c r="W244" s="63">
        <f t="shared" si="139"/>
        <v>0</v>
      </c>
      <c r="X244" s="63">
        <f t="shared" si="139"/>
        <v>0</v>
      </c>
      <c r="Y244" s="63">
        <f t="shared" si="139"/>
        <v>0</v>
      </c>
      <c r="Z244" s="63">
        <f t="shared" si="139"/>
        <v>0</v>
      </c>
      <c r="AA244" s="63">
        <f t="shared" si="139"/>
        <v>0</v>
      </c>
      <c r="AB244" s="63">
        <f t="shared" si="139"/>
        <v>0</v>
      </c>
      <c r="AC244" s="63">
        <f t="shared" si="139"/>
        <v>0</v>
      </c>
      <c r="AD244" s="63">
        <f t="shared" si="139"/>
        <v>0</v>
      </c>
      <c r="AE244" s="63">
        <f t="shared" si="139"/>
        <v>0</v>
      </c>
      <c r="AF244" s="63">
        <f t="shared" si="139"/>
        <v>0</v>
      </c>
      <c r="AG244" s="63">
        <f t="shared" si="139"/>
        <v>0</v>
      </c>
      <c r="AH244" s="63">
        <f t="shared" si="139"/>
        <v>0</v>
      </c>
      <c r="AI244" s="63">
        <f t="shared" si="139"/>
        <v>0</v>
      </c>
      <c r="AJ244" s="63">
        <f t="shared" si="139"/>
        <v>0</v>
      </c>
    </row>
    <row r="245" spans="2:36" x14ac:dyDescent="0.2">
      <c r="B245" s="55" t="s">
        <v>217</v>
      </c>
      <c r="C245" s="26"/>
      <c r="D245" s="26" t="s">
        <v>174</v>
      </c>
      <c r="F245" s="63">
        <f>F242-F243-F244</f>
        <v>0</v>
      </c>
      <c r="G245" s="63">
        <f t="shared" ref="G245:AJ245" si="140">G242-G243-G244</f>
        <v>0</v>
      </c>
      <c r="H245" s="63">
        <f t="shared" si="140"/>
        <v>0</v>
      </c>
      <c r="I245" s="63">
        <f t="shared" si="140"/>
        <v>0</v>
      </c>
      <c r="J245" s="63">
        <f t="shared" si="140"/>
        <v>0</v>
      </c>
      <c r="K245" s="63">
        <f t="shared" si="140"/>
        <v>0</v>
      </c>
      <c r="L245" s="63">
        <f t="shared" si="140"/>
        <v>0</v>
      </c>
      <c r="M245" s="63">
        <f t="shared" si="140"/>
        <v>0</v>
      </c>
      <c r="N245" s="63">
        <f t="shared" si="140"/>
        <v>0</v>
      </c>
      <c r="O245" s="63">
        <f t="shared" si="140"/>
        <v>0</v>
      </c>
      <c r="P245" s="63">
        <f t="shared" si="140"/>
        <v>0</v>
      </c>
      <c r="Q245" s="63">
        <f t="shared" si="140"/>
        <v>0</v>
      </c>
      <c r="R245" s="63">
        <f t="shared" si="140"/>
        <v>0</v>
      </c>
      <c r="S245" s="63">
        <f t="shared" si="140"/>
        <v>0</v>
      </c>
      <c r="T245" s="63">
        <f t="shared" si="140"/>
        <v>0</v>
      </c>
      <c r="U245" s="63">
        <f t="shared" si="140"/>
        <v>0</v>
      </c>
      <c r="V245" s="63">
        <f t="shared" si="140"/>
        <v>0</v>
      </c>
      <c r="W245" s="63">
        <f t="shared" si="140"/>
        <v>0</v>
      </c>
      <c r="X245" s="63">
        <f t="shared" si="140"/>
        <v>0</v>
      </c>
      <c r="Y245" s="63">
        <f t="shared" si="140"/>
        <v>0</v>
      </c>
      <c r="Z245" s="63">
        <f t="shared" si="140"/>
        <v>0</v>
      </c>
      <c r="AA245" s="63">
        <f t="shared" si="140"/>
        <v>0</v>
      </c>
      <c r="AB245" s="63">
        <f t="shared" si="140"/>
        <v>0</v>
      </c>
      <c r="AC245" s="63">
        <f t="shared" si="140"/>
        <v>0</v>
      </c>
      <c r="AD245" s="63">
        <f t="shared" si="140"/>
        <v>0</v>
      </c>
      <c r="AE245" s="63">
        <f t="shared" si="140"/>
        <v>0</v>
      </c>
      <c r="AF245" s="63">
        <f t="shared" si="140"/>
        <v>0</v>
      </c>
      <c r="AG245" s="63">
        <f t="shared" si="140"/>
        <v>0</v>
      </c>
      <c r="AH245" s="63">
        <f t="shared" si="140"/>
        <v>0</v>
      </c>
      <c r="AI245" s="63">
        <f t="shared" si="140"/>
        <v>0</v>
      </c>
      <c r="AJ245" s="63">
        <f t="shared" si="140"/>
        <v>0</v>
      </c>
    </row>
    <row r="247" spans="2:36" x14ac:dyDescent="0.2">
      <c r="B247" s="54" t="s">
        <v>311</v>
      </c>
    </row>
    <row r="248" spans="2:36" x14ac:dyDescent="0.2">
      <c r="B248" s="38" t="s">
        <v>314</v>
      </c>
      <c r="D248" s="25" t="s">
        <v>174</v>
      </c>
      <c r="F248" s="62">
        <f t="shared" ref="F248:AJ248" si="141">F138*$E$72*$E$10*365/7</f>
        <v>0</v>
      </c>
      <c r="G248" s="62">
        <f t="shared" si="141"/>
        <v>0</v>
      </c>
      <c r="H248" s="62">
        <f t="shared" si="141"/>
        <v>0</v>
      </c>
      <c r="I248" s="62">
        <f t="shared" si="141"/>
        <v>0</v>
      </c>
      <c r="J248" s="62">
        <f t="shared" si="141"/>
        <v>0</v>
      </c>
      <c r="K248" s="62">
        <f t="shared" si="141"/>
        <v>0</v>
      </c>
      <c r="L248" s="62">
        <f t="shared" si="141"/>
        <v>0</v>
      </c>
      <c r="M248" s="62">
        <f t="shared" si="141"/>
        <v>0</v>
      </c>
      <c r="N248" s="62">
        <f t="shared" si="141"/>
        <v>0</v>
      </c>
      <c r="O248" s="62">
        <f t="shared" si="141"/>
        <v>0</v>
      </c>
      <c r="P248" s="62">
        <f t="shared" si="141"/>
        <v>0</v>
      </c>
      <c r="Q248" s="62">
        <f t="shared" si="141"/>
        <v>0</v>
      </c>
      <c r="R248" s="62">
        <f t="shared" si="141"/>
        <v>0</v>
      </c>
      <c r="S248" s="62">
        <f t="shared" si="141"/>
        <v>0</v>
      </c>
      <c r="T248" s="62">
        <f t="shared" si="141"/>
        <v>0</v>
      </c>
      <c r="U248" s="62">
        <f t="shared" si="141"/>
        <v>0</v>
      </c>
      <c r="V248" s="62">
        <f t="shared" si="141"/>
        <v>0</v>
      </c>
      <c r="W248" s="62">
        <f t="shared" si="141"/>
        <v>0</v>
      </c>
      <c r="X248" s="62">
        <f t="shared" si="141"/>
        <v>0</v>
      </c>
      <c r="Y248" s="62">
        <f t="shared" si="141"/>
        <v>0</v>
      </c>
      <c r="Z248" s="62">
        <f t="shared" si="141"/>
        <v>0</v>
      </c>
      <c r="AA248" s="62">
        <f t="shared" si="141"/>
        <v>0</v>
      </c>
      <c r="AB248" s="62">
        <f t="shared" si="141"/>
        <v>0</v>
      </c>
      <c r="AC248" s="62">
        <f t="shared" si="141"/>
        <v>0</v>
      </c>
      <c r="AD248" s="62">
        <f t="shared" si="141"/>
        <v>0</v>
      </c>
      <c r="AE248" s="62">
        <f t="shared" si="141"/>
        <v>0</v>
      </c>
      <c r="AF248" s="62">
        <f t="shared" si="141"/>
        <v>0</v>
      </c>
      <c r="AG248" s="62">
        <f t="shared" si="141"/>
        <v>0</v>
      </c>
      <c r="AH248" s="62">
        <f t="shared" si="141"/>
        <v>0</v>
      </c>
      <c r="AI248" s="62">
        <f t="shared" si="141"/>
        <v>0</v>
      </c>
      <c r="AJ248" s="62">
        <f t="shared" si="141"/>
        <v>0</v>
      </c>
    </row>
    <row r="249" spans="2:36" x14ac:dyDescent="0.2">
      <c r="B249" s="38" t="s">
        <v>315</v>
      </c>
      <c r="D249" s="25" t="s">
        <v>174</v>
      </c>
      <c r="F249" s="62">
        <f t="shared" ref="F249:AJ249" si="142">F221*$E$72</f>
        <v>0</v>
      </c>
      <c r="G249" s="62">
        <f t="shared" si="142"/>
        <v>0</v>
      </c>
      <c r="H249" s="62">
        <f t="shared" si="142"/>
        <v>0</v>
      </c>
      <c r="I249" s="62">
        <f t="shared" si="142"/>
        <v>0</v>
      </c>
      <c r="J249" s="62">
        <f t="shared" si="142"/>
        <v>0</v>
      </c>
      <c r="K249" s="62">
        <f t="shared" si="142"/>
        <v>0</v>
      </c>
      <c r="L249" s="62">
        <f t="shared" si="142"/>
        <v>0</v>
      </c>
      <c r="M249" s="62">
        <f t="shared" si="142"/>
        <v>0</v>
      </c>
      <c r="N249" s="62">
        <f t="shared" si="142"/>
        <v>0</v>
      </c>
      <c r="O249" s="62">
        <f t="shared" si="142"/>
        <v>0</v>
      </c>
      <c r="P249" s="62">
        <f t="shared" si="142"/>
        <v>0</v>
      </c>
      <c r="Q249" s="62">
        <f t="shared" si="142"/>
        <v>0</v>
      </c>
      <c r="R249" s="62">
        <f t="shared" si="142"/>
        <v>0</v>
      </c>
      <c r="S249" s="62">
        <f t="shared" si="142"/>
        <v>0</v>
      </c>
      <c r="T249" s="62">
        <f t="shared" si="142"/>
        <v>0</v>
      </c>
      <c r="U249" s="62">
        <f t="shared" si="142"/>
        <v>0</v>
      </c>
      <c r="V249" s="62">
        <f t="shared" si="142"/>
        <v>0</v>
      </c>
      <c r="W249" s="62">
        <f t="shared" si="142"/>
        <v>0</v>
      </c>
      <c r="X249" s="62">
        <f t="shared" si="142"/>
        <v>0</v>
      </c>
      <c r="Y249" s="62">
        <f t="shared" si="142"/>
        <v>0</v>
      </c>
      <c r="Z249" s="62">
        <f t="shared" si="142"/>
        <v>0</v>
      </c>
      <c r="AA249" s="62">
        <f t="shared" si="142"/>
        <v>0</v>
      </c>
      <c r="AB249" s="62">
        <f t="shared" si="142"/>
        <v>0</v>
      </c>
      <c r="AC249" s="62">
        <f t="shared" si="142"/>
        <v>0</v>
      </c>
      <c r="AD249" s="62">
        <f t="shared" si="142"/>
        <v>0</v>
      </c>
      <c r="AE249" s="62">
        <f t="shared" si="142"/>
        <v>0</v>
      </c>
      <c r="AF249" s="62">
        <f t="shared" si="142"/>
        <v>0</v>
      </c>
      <c r="AG249" s="62">
        <f t="shared" si="142"/>
        <v>0</v>
      </c>
      <c r="AH249" s="62">
        <f t="shared" si="142"/>
        <v>0</v>
      </c>
      <c r="AI249" s="62">
        <f t="shared" si="142"/>
        <v>0</v>
      </c>
      <c r="AJ249" s="62">
        <f t="shared" si="142"/>
        <v>0</v>
      </c>
    </row>
    <row r="250" spans="2:36" x14ac:dyDescent="0.2">
      <c r="B250" s="38" t="s">
        <v>316</v>
      </c>
      <c r="D250" s="25" t="s">
        <v>174</v>
      </c>
      <c r="F250" s="62">
        <f t="shared" ref="F250:AJ250" si="143">F180*$E$72</f>
        <v>0</v>
      </c>
      <c r="G250" s="62">
        <f t="shared" si="143"/>
        <v>0</v>
      </c>
      <c r="H250" s="62">
        <f t="shared" si="143"/>
        <v>0</v>
      </c>
      <c r="I250" s="62">
        <f t="shared" si="143"/>
        <v>0</v>
      </c>
      <c r="J250" s="62">
        <f t="shared" si="143"/>
        <v>0</v>
      </c>
      <c r="K250" s="62">
        <f t="shared" si="143"/>
        <v>0</v>
      </c>
      <c r="L250" s="62">
        <f t="shared" si="143"/>
        <v>0</v>
      </c>
      <c r="M250" s="62">
        <f t="shared" si="143"/>
        <v>0</v>
      </c>
      <c r="N250" s="62">
        <f t="shared" si="143"/>
        <v>0</v>
      </c>
      <c r="O250" s="62">
        <f t="shared" si="143"/>
        <v>0</v>
      </c>
      <c r="P250" s="62">
        <f t="shared" si="143"/>
        <v>0</v>
      </c>
      <c r="Q250" s="62">
        <f t="shared" si="143"/>
        <v>0</v>
      </c>
      <c r="R250" s="62">
        <f t="shared" si="143"/>
        <v>0</v>
      </c>
      <c r="S250" s="62">
        <f t="shared" si="143"/>
        <v>0</v>
      </c>
      <c r="T250" s="62">
        <f t="shared" si="143"/>
        <v>0</v>
      </c>
      <c r="U250" s="62">
        <f t="shared" si="143"/>
        <v>0</v>
      </c>
      <c r="V250" s="62">
        <f t="shared" si="143"/>
        <v>0</v>
      </c>
      <c r="W250" s="62">
        <f t="shared" si="143"/>
        <v>0</v>
      </c>
      <c r="X250" s="62">
        <f t="shared" si="143"/>
        <v>0</v>
      </c>
      <c r="Y250" s="62">
        <f t="shared" si="143"/>
        <v>0</v>
      </c>
      <c r="Z250" s="62">
        <f t="shared" si="143"/>
        <v>0</v>
      </c>
      <c r="AA250" s="62">
        <f t="shared" si="143"/>
        <v>0</v>
      </c>
      <c r="AB250" s="62">
        <f t="shared" si="143"/>
        <v>0</v>
      </c>
      <c r="AC250" s="62">
        <f t="shared" si="143"/>
        <v>0</v>
      </c>
      <c r="AD250" s="62">
        <f t="shared" si="143"/>
        <v>0</v>
      </c>
      <c r="AE250" s="62">
        <f t="shared" si="143"/>
        <v>0</v>
      </c>
      <c r="AF250" s="62">
        <f t="shared" si="143"/>
        <v>0</v>
      </c>
      <c r="AG250" s="62">
        <f t="shared" si="143"/>
        <v>0</v>
      </c>
      <c r="AH250" s="62">
        <f t="shared" si="143"/>
        <v>0</v>
      </c>
      <c r="AI250" s="62">
        <f t="shared" si="143"/>
        <v>0</v>
      </c>
      <c r="AJ250" s="62">
        <f t="shared" si="143"/>
        <v>0</v>
      </c>
    </row>
    <row r="251" spans="2:36" x14ac:dyDescent="0.2">
      <c r="B251" s="38" t="s">
        <v>317</v>
      </c>
      <c r="D251" s="25" t="s">
        <v>174</v>
      </c>
      <c r="F251" s="62">
        <f t="shared" ref="F251:AJ251" si="144">IF(F4&lt;$E$17,0,$E$15*0.1)</f>
        <v>0</v>
      </c>
      <c r="G251" s="62">
        <f t="shared" si="144"/>
        <v>0</v>
      </c>
      <c r="H251" s="62">
        <f t="shared" si="144"/>
        <v>0</v>
      </c>
      <c r="I251" s="62">
        <f t="shared" si="144"/>
        <v>0</v>
      </c>
      <c r="J251" s="62">
        <f t="shared" si="144"/>
        <v>0</v>
      </c>
      <c r="K251" s="62">
        <f t="shared" si="144"/>
        <v>0</v>
      </c>
      <c r="L251" s="62">
        <f t="shared" si="144"/>
        <v>0</v>
      </c>
      <c r="M251" s="62">
        <f t="shared" si="144"/>
        <v>0</v>
      </c>
      <c r="N251" s="62">
        <f t="shared" si="144"/>
        <v>0</v>
      </c>
      <c r="O251" s="62">
        <f t="shared" si="144"/>
        <v>0</v>
      </c>
      <c r="P251" s="62">
        <f t="shared" si="144"/>
        <v>0</v>
      </c>
      <c r="Q251" s="62">
        <f t="shared" si="144"/>
        <v>0</v>
      </c>
      <c r="R251" s="62">
        <f t="shared" si="144"/>
        <v>0</v>
      </c>
      <c r="S251" s="62">
        <f t="shared" si="144"/>
        <v>0</v>
      </c>
      <c r="T251" s="62">
        <f t="shared" si="144"/>
        <v>0</v>
      </c>
      <c r="U251" s="62">
        <f t="shared" si="144"/>
        <v>0</v>
      </c>
      <c r="V251" s="62">
        <f t="shared" si="144"/>
        <v>0</v>
      </c>
      <c r="W251" s="62">
        <f t="shared" si="144"/>
        <v>0</v>
      </c>
      <c r="X251" s="62">
        <f t="shared" si="144"/>
        <v>0</v>
      </c>
      <c r="Y251" s="62">
        <f t="shared" si="144"/>
        <v>0</v>
      </c>
      <c r="Z251" s="62">
        <f t="shared" si="144"/>
        <v>0</v>
      </c>
      <c r="AA251" s="62">
        <f t="shared" si="144"/>
        <v>0</v>
      </c>
      <c r="AB251" s="62">
        <f t="shared" si="144"/>
        <v>0</v>
      </c>
      <c r="AC251" s="62">
        <f t="shared" si="144"/>
        <v>0</v>
      </c>
      <c r="AD251" s="62">
        <f t="shared" si="144"/>
        <v>0</v>
      </c>
      <c r="AE251" s="62">
        <f t="shared" si="144"/>
        <v>0</v>
      </c>
      <c r="AF251" s="62">
        <f t="shared" si="144"/>
        <v>0</v>
      </c>
      <c r="AG251" s="62">
        <f t="shared" si="144"/>
        <v>0</v>
      </c>
      <c r="AH251" s="62">
        <f t="shared" si="144"/>
        <v>0</v>
      </c>
      <c r="AI251" s="62">
        <f t="shared" si="144"/>
        <v>0</v>
      </c>
      <c r="AJ251" s="62">
        <f t="shared" si="144"/>
        <v>0</v>
      </c>
    </row>
    <row r="252" spans="2:36" x14ac:dyDescent="0.2">
      <c r="B252" s="54" t="s">
        <v>312</v>
      </c>
      <c r="F252" s="62"/>
      <c r="G252" s="62"/>
      <c r="H252" s="62"/>
      <c r="I252" s="62"/>
      <c r="J252" s="62"/>
      <c r="K252" s="62"/>
      <c r="L252" s="62"/>
      <c r="M252" s="62"/>
      <c r="N252" s="62"/>
      <c r="O252" s="62"/>
      <c r="P252" s="62"/>
      <c r="Q252" s="62"/>
      <c r="R252" s="62"/>
      <c r="S252" s="62"/>
      <c r="T252" s="62"/>
      <c r="U252" s="62"/>
      <c r="V252" s="62"/>
      <c r="W252" s="62"/>
      <c r="X252" s="62"/>
      <c r="Y252" s="62"/>
      <c r="Z252" s="62"/>
      <c r="AA252" s="62"/>
      <c r="AB252" s="62"/>
      <c r="AC252" s="62"/>
      <c r="AD252" s="62"/>
      <c r="AE252" s="62"/>
      <c r="AF252" s="62"/>
      <c r="AG252" s="62"/>
      <c r="AH252" s="62"/>
      <c r="AI252" s="62"/>
      <c r="AJ252" s="62"/>
    </row>
    <row r="253" spans="2:36" x14ac:dyDescent="0.2">
      <c r="B253" s="38" t="s">
        <v>314</v>
      </c>
      <c r="D253" s="25" t="s">
        <v>174</v>
      </c>
      <c r="F253" s="62">
        <f t="shared" ref="F253:AJ253" si="145">F142*$E$72*$E$10*365/7</f>
        <v>0</v>
      </c>
      <c r="G253" s="62">
        <f t="shared" si="145"/>
        <v>0</v>
      </c>
      <c r="H253" s="62">
        <f t="shared" si="145"/>
        <v>0</v>
      </c>
      <c r="I253" s="62">
        <f t="shared" si="145"/>
        <v>0</v>
      </c>
      <c r="J253" s="62">
        <f t="shared" si="145"/>
        <v>0</v>
      </c>
      <c r="K253" s="62">
        <f t="shared" si="145"/>
        <v>0</v>
      </c>
      <c r="L253" s="62">
        <f t="shared" si="145"/>
        <v>0</v>
      </c>
      <c r="M253" s="62">
        <f t="shared" si="145"/>
        <v>0</v>
      </c>
      <c r="N253" s="62">
        <f t="shared" si="145"/>
        <v>0</v>
      </c>
      <c r="O253" s="62">
        <f t="shared" si="145"/>
        <v>0</v>
      </c>
      <c r="P253" s="62">
        <f t="shared" si="145"/>
        <v>0</v>
      </c>
      <c r="Q253" s="62">
        <f t="shared" si="145"/>
        <v>0</v>
      </c>
      <c r="R253" s="62">
        <f t="shared" si="145"/>
        <v>0</v>
      </c>
      <c r="S253" s="62">
        <f t="shared" si="145"/>
        <v>0</v>
      </c>
      <c r="T253" s="62">
        <f t="shared" si="145"/>
        <v>0</v>
      </c>
      <c r="U253" s="62">
        <f t="shared" si="145"/>
        <v>0</v>
      </c>
      <c r="V253" s="62">
        <f t="shared" si="145"/>
        <v>0</v>
      </c>
      <c r="W253" s="62">
        <f t="shared" si="145"/>
        <v>0</v>
      </c>
      <c r="X253" s="62">
        <f t="shared" si="145"/>
        <v>0</v>
      </c>
      <c r="Y253" s="62">
        <f t="shared" si="145"/>
        <v>0</v>
      </c>
      <c r="Z253" s="62">
        <f t="shared" si="145"/>
        <v>0</v>
      </c>
      <c r="AA253" s="62">
        <f t="shared" si="145"/>
        <v>0</v>
      </c>
      <c r="AB253" s="62">
        <f t="shared" si="145"/>
        <v>0</v>
      </c>
      <c r="AC253" s="62">
        <f t="shared" si="145"/>
        <v>0</v>
      </c>
      <c r="AD253" s="62">
        <f t="shared" si="145"/>
        <v>0</v>
      </c>
      <c r="AE253" s="62">
        <f t="shared" si="145"/>
        <v>0</v>
      </c>
      <c r="AF253" s="62">
        <f t="shared" si="145"/>
        <v>0</v>
      </c>
      <c r="AG253" s="62">
        <f t="shared" si="145"/>
        <v>0</v>
      </c>
      <c r="AH253" s="62">
        <f t="shared" si="145"/>
        <v>0</v>
      </c>
      <c r="AI253" s="62">
        <f t="shared" si="145"/>
        <v>0</v>
      </c>
      <c r="AJ253" s="62">
        <f t="shared" si="145"/>
        <v>0</v>
      </c>
    </row>
    <row r="254" spans="2:36" x14ac:dyDescent="0.2">
      <c r="B254" s="38" t="s">
        <v>315</v>
      </c>
      <c r="D254" s="25" t="s">
        <v>174</v>
      </c>
      <c r="F254" s="62">
        <f t="shared" ref="F254:AJ254" si="146">F225*$E$72</f>
        <v>0</v>
      </c>
      <c r="G254" s="62">
        <f t="shared" si="146"/>
        <v>0</v>
      </c>
      <c r="H254" s="62">
        <f t="shared" si="146"/>
        <v>0</v>
      </c>
      <c r="I254" s="62">
        <f t="shared" si="146"/>
        <v>0</v>
      </c>
      <c r="J254" s="62">
        <f t="shared" si="146"/>
        <v>0</v>
      </c>
      <c r="K254" s="62">
        <f t="shared" si="146"/>
        <v>0</v>
      </c>
      <c r="L254" s="62">
        <f t="shared" si="146"/>
        <v>0</v>
      </c>
      <c r="M254" s="62">
        <f t="shared" si="146"/>
        <v>0</v>
      </c>
      <c r="N254" s="62">
        <f t="shared" si="146"/>
        <v>0</v>
      </c>
      <c r="O254" s="62">
        <f t="shared" si="146"/>
        <v>0</v>
      </c>
      <c r="P254" s="62">
        <f t="shared" si="146"/>
        <v>0</v>
      </c>
      <c r="Q254" s="62">
        <f t="shared" si="146"/>
        <v>0</v>
      </c>
      <c r="R254" s="62">
        <f t="shared" si="146"/>
        <v>0</v>
      </c>
      <c r="S254" s="62">
        <f t="shared" si="146"/>
        <v>0</v>
      </c>
      <c r="T254" s="62">
        <f t="shared" si="146"/>
        <v>0</v>
      </c>
      <c r="U254" s="62">
        <f t="shared" si="146"/>
        <v>0</v>
      </c>
      <c r="V254" s="62">
        <f t="shared" si="146"/>
        <v>0</v>
      </c>
      <c r="W254" s="62">
        <f t="shared" si="146"/>
        <v>0</v>
      </c>
      <c r="X254" s="62">
        <f t="shared" si="146"/>
        <v>0</v>
      </c>
      <c r="Y254" s="62">
        <f t="shared" si="146"/>
        <v>0</v>
      </c>
      <c r="Z254" s="62">
        <f t="shared" si="146"/>
        <v>0</v>
      </c>
      <c r="AA254" s="62">
        <f t="shared" si="146"/>
        <v>0</v>
      </c>
      <c r="AB254" s="62">
        <f t="shared" si="146"/>
        <v>0</v>
      </c>
      <c r="AC254" s="62">
        <f t="shared" si="146"/>
        <v>0</v>
      </c>
      <c r="AD254" s="62">
        <f t="shared" si="146"/>
        <v>0</v>
      </c>
      <c r="AE254" s="62">
        <f t="shared" si="146"/>
        <v>0</v>
      </c>
      <c r="AF254" s="62">
        <f t="shared" si="146"/>
        <v>0</v>
      </c>
      <c r="AG254" s="62">
        <f t="shared" si="146"/>
        <v>0</v>
      </c>
      <c r="AH254" s="62">
        <f t="shared" si="146"/>
        <v>0</v>
      </c>
      <c r="AI254" s="62">
        <f t="shared" si="146"/>
        <v>0</v>
      </c>
      <c r="AJ254" s="62">
        <f t="shared" si="146"/>
        <v>0</v>
      </c>
    </row>
    <row r="255" spans="2:36" x14ac:dyDescent="0.2">
      <c r="B255" s="38" t="s">
        <v>316</v>
      </c>
      <c r="D255" s="25" t="s">
        <v>174</v>
      </c>
      <c r="F255" s="62">
        <f t="shared" ref="F255:AJ255" si="147">F184*$E$72</f>
        <v>0</v>
      </c>
      <c r="G255" s="62">
        <f t="shared" si="147"/>
        <v>0</v>
      </c>
      <c r="H255" s="62">
        <f t="shared" si="147"/>
        <v>0</v>
      </c>
      <c r="I255" s="62">
        <f t="shared" si="147"/>
        <v>0</v>
      </c>
      <c r="J255" s="62">
        <f t="shared" si="147"/>
        <v>0</v>
      </c>
      <c r="K255" s="62">
        <f t="shared" si="147"/>
        <v>0</v>
      </c>
      <c r="L255" s="62">
        <f t="shared" si="147"/>
        <v>0</v>
      </c>
      <c r="M255" s="62">
        <f t="shared" si="147"/>
        <v>0</v>
      </c>
      <c r="N255" s="62">
        <f t="shared" si="147"/>
        <v>0</v>
      </c>
      <c r="O255" s="62">
        <f t="shared" si="147"/>
        <v>0</v>
      </c>
      <c r="P255" s="62">
        <f t="shared" si="147"/>
        <v>0</v>
      </c>
      <c r="Q255" s="62">
        <f t="shared" si="147"/>
        <v>0</v>
      </c>
      <c r="R255" s="62">
        <f t="shared" si="147"/>
        <v>0</v>
      </c>
      <c r="S255" s="62">
        <f t="shared" si="147"/>
        <v>0</v>
      </c>
      <c r="T255" s="62">
        <f t="shared" si="147"/>
        <v>0</v>
      </c>
      <c r="U255" s="62">
        <f t="shared" si="147"/>
        <v>0</v>
      </c>
      <c r="V255" s="62">
        <f t="shared" si="147"/>
        <v>0</v>
      </c>
      <c r="W255" s="62">
        <f t="shared" si="147"/>
        <v>0</v>
      </c>
      <c r="X255" s="62">
        <f t="shared" si="147"/>
        <v>0</v>
      </c>
      <c r="Y255" s="62">
        <f t="shared" si="147"/>
        <v>0</v>
      </c>
      <c r="Z255" s="62">
        <f t="shared" si="147"/>
        <v>0</v>
      </c>
      <c r="AA255" s="62">
        <f t="shared" si="147"/>
        <v>0</v>
      </c>
      <c r="AB255" s="62">
        <f t="shared" si="147"/>
        <v>0</v>
      </c>
      <c r="AC255" s="62">
        <f t="shared" si="147"/>
        <v>0</v>
      </c>
      <c r="AD255" s="62">
        <f t="shared" si="147"/>
        <v>0</v>
      </c>
      <c r="AE255" s="62">
        <f t="shared" si="147"/>
        <v>0</v>
      </c>
      <c r="AF255" s="62">
        <f t="shared" si="147"/>
        <v>0</v>
      </c>
      <c r="AG255" s="62">
        <f t="shared" si="147"/>
        <v>0</v>
      </c>
      <c r="AH255" s="62">
        <f t="shared" si="147"/>
        <v>0</v>
      </c>
      <c r="AI255" s="62">
        <f t="shared" si="147"/>
        <v>0</v>
      </c>
      <c r="AJ255" s="62">
        <f t="shared" si="147"/>
        <v>0</v>
      </c>
    </row>
    <row r="256" spans="2:36" x14ac:dyDescent="0.2">
      <c r="B256" s="38" t="s">
        <v>317</v>
      </c>
      <c r="D256" s="25" t="s">
        <v>174</v>
      </c>
      <c r="F256" s="62">
        <f t="shared" ref="F256:AJ256" si="148">IF(F4&lt;$E$24,0,$E$22*0.1)*$E$21</f>
        <v>0</v>
      </c>
      <c r="G256" s="62">
        <f t="shared" si="148"/>
        <v>0</v>
      </c>
      <c r="H256" s="62">
        <f t="shared" si="148"/>
        <v>0</v>
      </c>
      <c r="I256" s="62">
        <f t="shared" si="148"/>
        <v>0</v>
      </c>
      <c r="J256" s="62">
        <f t="shared" si="148"/>
        <v>0</v>
      </c>
      <c r="K256" s="62">
        <f t="shared" si="148"/>
        <v>0</v>
      </c>
      <c r="L256" s="62">
        <f t="shared" si="148"/>
        <v>0</v>
      </c>
      <c r="M256" s="62">
        <f t="shared" si="148"/>
        <v>0</v>
      </c>
      <c r="N256" s="62">
        <f t="shared" si="148"/>
        <v>0</v>
      </c>
      <c r="O256" s="62">
        <f t="shared" si="148"/>
        <v>0</v>
      </c>
      <c r="P256" s="62">
        <f t="shared" si="148"/>
        <v>0</v>
      </c>
      <c r="Q256" s="62">
        <f t="shared" si="148"/>
        <v>0</v>
      </c>
      <c r="R256" s="62">
        <f t="shared" si="148"/>
        <v>0</v>
      </c>
      <c r="S256" s="62">
        <f t="shared" si="148"/>
        <v>0</v>
      </c>
      <c r="T256" s="62">
        <f t="shared" si="148"/>
        <v>0</v>
      </c>
      <c r="U256" s="62">
        <f t="shared" si="148"/>
        <v>0</v>
      </c>
      <c r="V256" s="62">
        <f t="shared" si="148"/>
        <v>0</v>
      </c>
      <c r="W256" s="62">
        <f t="shared" si="148"/>
        <v>0</v>
      </c>
      <c r="X256" s="62">
        <f t="shared" si="148"/>
        <v>0</v>
      </c>
      <c r="Y256" s="62">
        <f t="shared" si="148"/>
        <v>0</v>
      </c>
      <c r="Z256" s="62">
        <f t="shared" si="148"/>
        <v>0</v>
      </c>
      <c r="AA256" s="62">
        <f t="shared" si="148"/>
        <v>0</v>
      </c>
      <c r="AB256" s="62">
        <f t="shared" si="148"/>
        <v>0</v>
      </c>
      <c r="AC256" s="62">
        <f t="shared" si="148"/>
        <v>0</v>
      </c>
      <c r="AD256" s="62">
        <f t="shared" si="148"/>
        <v>0</v>
      </c>
      <c r="AE256" s="62">
        <f t="shared" si="148"/>
        <v>0</v>
      </c>
      <c r="AF256" s="62">
        <f t="shared" si="148"/>
        <v>0</v>
      </c>
      <c r="AG256" s="62">
        <f t="shared" si="148"/>
        <v>0</v>
      </c>
      <c r="AH256" s="62">
        <f t="shared" si="148"/>
        <v>0</v>
      </c>
      <c r="AI256" s="62">
        <f t="shared" si="148"/>
        <v>0</v>
      </c>
      <c r="AJ256" s="62">
        <f t="shared" si="148"/>
        <v>0</v>
      </c>
    </row>
    <row r="257" spans="2:36" x14ac:dyDescent="0.2">
      <c r="B257" s="54" t="s">
        <v>313</v>
      </c>
      <c r="F257" s="62"/>
      <c r="G257" s="62"/>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c r="AF257" s="62"/>
      <c r="AG257" s="62"/>
      <c r="AH257" s="62"/>
      <c r="AI257" s="62"/>
      <c r="AJ257" s="62"/>
    </row>
    <row r="258" spans="2:36" x14ac:dyDescent="0.2">
      <c r="B258" s="38" t="s">
        <v>318</v>
      </c>
      <c r="D258" s="25" t="s">
        <v>174</v>
      </c>
      <c r="F258" s="62">
        <f>IFERROR($E$10*(365/7)*((SUMPRODUCT('Aporte de datos'!$E$147:$E$150,'Aporte de datos'!$E$13:$E$16)*SUM($E$111:$E$112,$E$126:$E$127)*F124+
SUMPRODUCT('Aporte de datos'!$E$147:$E$150,'Aporte de datos'!$E$13:$E$16)*SUM($E$111:$E$112,$E$126:$E$127)*(F125/$E$21))+
SUM(F105,F120)*SUMPRODUCT('Aporte de datos'!$E$135:$E$138,'Aporte de datos'!$E$13:$E$16)+
F134*SUMPRODUCT('Aporte de datos'!$E$172:$E$175,'Aporte de datos'!$E$13:$E$16)),0)</f>
        <v>0</v>
      </c>
      <c r="G258" s="62">
        <f>IFERROR($E$10*(365/7)*((SUMPRODUCT('Aporte de datos'!$E$147:$E$150,'Aporte de datos'!$E$13:$E$16)*SUM($E$111:$E$112,$E$126:$E$127)*G124+
SUMPRODUCT('Aporte de datos'!$E$147:$E$150,'Aporte de datos'!$E$13:$E$16)*SUM($E$111:$E$112,$E$126:$E$127)*(G125/$E$21))+
SUM(G105,G120)*SUMPRODUCT('Aporte de datos'!$E$135:$E$138,'Aporte de datos'!$E$13:$E$16)+
G134*SUMPRODUCT('Aporte de datos'!$E$172:$E$175,'Aporte de datos'!$E$13:$E$16)),0)</f>
        <v>0</v>
      </c>
      <c r="H258" s="62">
        <f>IFERROR($E$10*(365/7)*((SUMPRODUCT('Aporte de datos'!$E$147:$E$150,'Aporte de datos'!$E$13:$E$16)*SUM($E$111:$E$112,$E$126:$E$127)*H124+
SUMPRODUCT('Aporte de datos'!$E$147:$E$150,'Aporte de datos'!$E$13:$E$16)*SUM($E$111:$E$112,$E$126:$E$127)*(H125/$E$21))+
SUM(H105,H120)*SUMPRODUCT('Aporte de datos'!$E$135:$E$138,'Aporte de datos'!$E$13:$E$16)+
H134*SUMPRODUCT('Aporte de datos'!$E$172:$E$175,'Aporte de datos'!$E$13:$E$16)),0)</f>
        <v>0</v>
      </c>
      <c r="I258" s="62">
        <f>IFERROR($E$10*(365/7)*((SUMPRODUCT('Aporte de datos'!$E$147:$E$150,'Aporte de datos'!$E$13:$E$16)*SUM($E$111:$E$112,$E$126:$E$127)*I124+
SUMPRODUCT('Aporte de datos'!$E$147:$E$150,'Aporte de datos'!$E$13:$E$16)*SUM($E$111:$E$112,$E$126:$E$127)*(I125/$E$21))+
SUM(I105,I120)*SUMPRODUCT('Aporte de datos'!$E$135:$E$138,'Aporte de datos'!$E$13:$E$16)+
I134*SUMPRODUCT('Aporte de datos'!$E$172:$E$175,'Aporte de datos'!$E$13:$E$16)),0)</f>
        <v>0</v>
      </c>
      <c r="J258" s="62">
        <f>IFERROR($E$10*(365/7)*((SUMPRODUCT('Aporte de datos'!$E$147:$E$150,'Aporte de datos'!$E$13:$E$16)*SUM($E$111:$E$112,$E$126:$E$127)*J124+
SUMPRODUCT('Aporte de datos'!$E$147:$E$150,'Aporte de datos'!$E$13:$E$16)*SUM($E$111:$E$112,$E$126:$E$127)*(J125/$E$21))+
SUM(J105,J120)*SUMPRODUCT('Aporte de datos'!$E$135:$E$138,'Aporte de datos'!$E$13:$E$16)+
J134*SUMPRODUCT('Aporte de datos'!$E$172:$E$175,'Aporte de datos'!$E$13:$E$16)),0)</f>
        <v>0</v>
      </c>
      <c r="K258" s="62">
        <f>IFERROR($E$10*(365/7)*((SUMPRODUCT('Aporte de datos'!$E$147:$E$150,'Aporte de datos'!$E$13:$E$16)*SUM($E$111:$E$112,$E$126:$E$127)*K124+
SUMPRODUCT('Aporte de datos'!$E$147:$E$150,'Aporte de datos'!$E$13:$E$16)*SUM($E$111:$E$112,$E$126:$E$127)*(K125/$E$21))+
SUM(K105,K120)*SUMPRODUCT('Aporte de datos'!$E$135:$E$138,'Aporte de datos'!$E$13:$E$16)+
K134*SUMPRODUCT('Aporte de datos'!$E$172:$E$175,'Aporte de datos'!$E$13:$E$16)),0)</f>
        <v>0</v>
      </c>
      <c r="L258" s="62">
        <f>IFERROR($E$10*(365/7)*((SUMPRODUCT('Aporte de datos'!$E$147:$E$150,'Aporte de datos'!$E$13:$E$16)*SUM($E$111:$E$112,$E$126:$E$127)*L124+
SUMPRODUCT('Aporte de datos'!$E$147:$E$150,'Aporte de datos'!$E$13:$E$16)*SUM($E$111:$E$112,$E$126:$E$127)*(L125/$E$21))+
SUM(L105,L120)*SUMPRODUCT('Aporte de datos'!$E$135:$E$138,'Aporte de datos'!$E$13:$E$16)+
L134*SUMPRODUCT('Aporte de datos'!$E$172:$E$175,'Aporte de datos'!$E$13:$E$16)),0)</f>
        <v>0</v>
      </c>
      <c r="M258" s="62">
        <f>IFERROR($E$10*(365/7)*((SUMPRODUCT('Aporte de datos'!$E$147:$E$150,'Aporte de datos'!$E$13:$E$16)*SUM($E$111:$E$112,$E$126:$E$127)*M124+
SUMPRODUCT('Aporte de datos'!$E$147:$E$150,'Aporte de datos'!$E$13:$E$16)*SUM($E$111:$E$112,$E$126:$E$127)*(M125/$E$21))+
SUM(M105,M120)*SUMPRODUCT('Aporte de datos'!$E$135:$E$138,'Aporte de datos'!$E$13:$E$16)+
M134*SUMPRODUCT('Aporte de datos'!$E$172:$E$175,'Aporte de datos'!$E$13:$E$16)),0)</f>
        <v>0</v>
      </c>
      <c r="N258" s="62">
        <f>IFERROR($E$10*(365/7)*((SUMPRODUCT('Aporte de datos'!$E$147:$E$150,'Aporte de datos'!$E$13:$E$16)*SUM($E$111:$E$112,$E$126:$E$127)*N124+
SUMPRODUCT('Aporte de datos'!$E$147:$E$150,'Aporte de datos'!$E$13:$E$16)*SUM($E$111:$E$112,$E$126:$E$127)*(N125/$E$21))+
SUM(N105,N120)*SUMPRODUCT('Aporte de datos'!$E$135:$E$138,'Aporte de datos'!$E$13:$E$16)+
N134*SUMPRODUCT('Aporte de datos'!$E$172:$E$175,'Aporte de datos'!$E$13:$E$16)),0)</f>
        <v>0</v>
      </c>
      <c r="O258" s="62">
        <f>IFERROR($E$10*(365/7)*((SUMPRODUCT('Aporte de datos'!$E$147:$E$150,'Aporte de datos'!$E$13:$E$16)*SUM($E$111:$E$112,$E$126:$E$127)*O124+
SUMPRODUCT('Aporte de datos'!$E$147:$E$150,'Aporte de datos'!$E$13:$E$16)*SUM($E$111:$E$112,$E$126:$E$127)*(O125/$E$21))+
SUM(O105,O120)*SUMPRODUCT('Aporte de datos'!$E$135:$E$138,'Aporte de datos'!$E$13:$E$16)+
O134*SUMPRODUCT('Aporte de datos'!$E$172:$E$175,'Aporte de datos'!$E$13:$E$16)),0)</f>
        <v>0</v>
      </c>
      <c r="P258" s="62">
        <f>IFERROR($E$10*(365/7)*((SUMPRODUCT('Aporte de datos'!$E$147:$E$150,'Aporte de datos'!$E$13:$E$16)*SUM($E$111:$E$112,$E$126:$E$127)*P124+
SUMPRODUCT('Aporte de datos'!$E$147:$E$150,'Aporte de datos'!$E$13:$E$16)*SUM($E$111:$E$112,$E$126:$E$127)*(P125/$E$21))+
SUM(P105,P120)*SUMPRODUCT('Aporte de datos'!$E$135:$E$138,'Aporte de datos'!$E$13:$E$16)+
P134*SUMPRODUCT('Aporte de datos'!$E$172:$E$175,'Aporte de datos'!$E$13:$E$16)),0)</f>
        <v>0</v>
      </c>
      <c r="Q258" s="62">
        <f>IFERROR($E$10*(365/7)*((SUMPRODUCT('Aporte de datos'!$E$147:$E$150,'Aporte de datos'!$E$13:$E$16)*SUM($E$111:$E$112,$E$126:$E$127)*Q124+
SUMPRODUCT('Aporte de datos'!$E$147:$E$150,'Aporte de datos'!$E$13:$E$16)*SUM($E$111:$E$112,$E$126:$E$127)*(Q125/$E$21))+
SUM(Q105,Q120)*SUMPRODUCT('Aporte de datos'!$E$135:$E$138,'Aporte de datos'!$E$13:$E$16)+
Q134*SUMPRODUCT('Aporte de datos'!$E$172:$E$175,'Aporte de datos'!$E$13:$E$16)),0)</f>
        <v>0</v>
      </c>
      <c r="R258" s="62">
        <f>IFERROR($E$10*(365/7)*((SUMPRODUCT('Aporte de datos'!$E$147:$E$150,'Aporte de datos'!$E$13:$E$16)*SUM($E$111:$E$112,$E$126:$E$127)*R124+
SUMPRODUCT('Aporte de datos'!$E$147:$E$150,'Aporte de datos'!$E$13:$E$16)*SUM($E$111:$E$112,$E$126:$E$127)*(R125/$E$21))+
SUM(R105,R120)*SUMPRODUCT('Aporte de datos'!$E$135:$E$138,'Aporte de datos'!$E$13:$E$16)+
R134*SUMPRODUCT('Aporte de datos'!$E$172:$E$175,'Aporte de datos'!$E$13:$E$16)),0)</f>
        <v>0</v>
      </c>
      <c r="S258" s="62">
        <f>IFERROR($E$10*(365/7)*((SUMPRODUCT('Aporte de datos'!$E$147:$E$150,'Aporte de datos'!$E$13:$E$16)*SUM($E$111:$E$112,$E$126:$E$127)*S124+
SUMPRODUCT('Aporte de datos'!$E$147:$E$150,'Aporte de datos'!$E$13:$E$16)*SUM($E$111:$E$112,$E$126:$E$127)*(S125/$E$21))+
SUM(S105,S120)*SUMPRODUCT('Aporte de datos'!$E$135:$E$138,'Aporte de datos'!$E$13:$E$16)+
S134*SUMPRODUCT('Aporte de datos'!$E$172:$E$175,'Aporte de datos'!$E$13:$E$16)),0)</f>
        <v>0</v>
      </c>
      <c r="T258" s="62">
        <f>IFERROR($E$10*(365/7)*((SUMPRODUCT('Aporte de datos'!$E$147:$E$150,'Aporte de datos'!$E$13:$E$16)*SUM($E$111:$E$112,$E$126:$E$127)*T124+
SUMPRODUCT('Aporte de datos'!$E$147:$E$150,'Aporte de datos'!$E$13:$E$16)*SUM($E$111:$E$112,$E$126:$E$127)*(T125/$E$21))+
SUM(T105,T120)*SUMPRODUCT('Aporte de datos'!$E$135:$E$138,'Aporte de datos'!$E$13:$E$16)+
T134*SUMPRODUCT('Aporte de datos'!$E$172:$E$175,'Aporte de datos'!$E$13:$E$16)),0)</f>
        <v>0</v>
      </c>
      <c r="U258" s="62">
        <f>IFERROR($E$10*(365/7)*((SUMPRODUCT('Aporte de datos'!$E$147:$E$150,'Aporte de datos'!$E$13:$E$16)*SUM($E$111:$E$112,$E$126:$E$127)*U124+
SUMPRODUCT('Aporte de datos'!$E$147:$E$150,'Aporte de datos'!$E$13:$E$16)*SUM($E$111:$E$112,$E$126:$E$127)*(U125/$E$21))+
SUM(U105,U120)*SUMPRODUCT('Aporte de datos'!$E$135:$E$138,'Aporte de datos'!$E$13:$E$16)+
U134*SUMPRODUCT('Aporte de datos'!$E$172:$E$175,'Aporte de datos'!$E$13:$E$16)),0)</f>
        <v>0</v>
      </c>
      <c r="V258" s="62">
        <f>IFERROR($E$10*(365/7)*((SUMPRODUCT('Aporte de datos'!$E$147:$E$150,'Aporte de datos'!$E$13:$E$16)*SUM($E$111:$E$112,$E$126:$E$127)*V124+
SUMPRODUCT('Aporte de datos'!$E$147:$E$150,'Aporte de datos'!$E$13:$E$16)*SUM($E$111:$E$112,$E$126:$E$127)*(V125/$E$21))+
SUM(V105,V120)*SUMPRODUCT('Aporte de datos'!$E$135:$E$138,'Aporte de datos'!$E$13:$E$16)+
V134*SUMPRODUCT('Aporte de datos'!$E$172:$E$175,'Aporte de datos'!$E$13:$E$16)),0)</f>
        <v>0</v>
      </c>
      <c r="W258" s="62">
        <f>IFERROR($E$10*(365/7)*((SUMPRODUCT('Aporte de datos'!$E$147:$E$150,'Aporte de datos'!$E$13:$E$16)*SUM($E$111:$E$112,$E$126:$E$127)*W124+
SUMPRODUCT('Aporte de datos'!$E$147:$E$150,'Aporte de datos'!$E$13:$E$16)*SUM($E$111:$E$112,$E$126:$E$127)*(W125/$E$21))+
SUM(W105,W120)*SUMPRODUCT('Aporte de datos'!$E$135:$E$138,'Aporte de datos'!$E$13:$E$16)+
W134*SUMPRODUCT('Aporte de datos'!$E$172:$E$175,'Aporte de datos'!$E$13:$E$16)),0)</f>
        <v>0</v>
      </c>
      <c r="X258" s="62">
        <f>IFERROR($E$10*(365/7)*((SUMPRODUCT('Aporte de datos'!$E$147:$E$150,'Aporte de datos'!$E$13:$E$16)*SUM($E$111:$E$112,$E$126:$E$127)*X124+
SUMPRODUCT('Aporte de datos'!$E$147:$E$150,'Aporte de datos'!$E$13:$E$16)*SUM($E$111:$E$112,$E$126:$E$127)*(X125/$E$21))+
SUM(X105,X120)*SUMPRODUCT('Aporte de datos'!$E$135:$E$138,'Aporte de datos'!$E$13:$E$16)+
X134*SUMPRODUCT('Aporte de datos'!$E$172:$E$175,'Aporte de datos'!$E$13:$E$16)),0)</f>
        <v>0</v>
      </c>
      <c r="Y258" s="62">
        <f>IFERROR($E$10*(365/7)*((SUMPRODUCT('Aporte de datos'!$E$147:$E$150,'Aporte de datos'!$E$13:$E$16)*SUM($E$111:$E$112,$E$126:$E$127)*Y124+
SUMPRODUCT('Aporte de datos'!$E$147:$E$150,'Aporte de datos'!$E$13:$E$16)*SUM($E$111:$E$112,$E$126:$E$127)*(Y125/$E$21))+
SUM(Y105,Y120)*SUMPRODUCT('Aporte de datos'!$E$135:$E$138,'Aporte de datos'!$E$13:$E$16)+
Y134*SUMPRODUCT('Aporte de datos'!$E$172:$E$175,'Aporte de datos'!$E$13:$E$16)),0)</f>
        <v>0</v>
      </c>
      <c r="Z258" s="62">
        <f>IFERROR($E$10*(365/7)*((SUMPRODUCT('Aporte de datos'!$E$147:$E$150,'Aporte de datos'!$E$13:$E$16)*SUM($E$111:$E$112,$E$126:$E$127)*Z124+
SUMPRODUCT('Aporte de datos'!$E$147:$E$150,'Aporte de datos'!$E$13:$E$16)*SUM($E$111:$E$112,$E$126:$E$127)*(Z125/$E$21))+
SUM(Z105,Z120)*SUMPRODUCT('Aporte de datos'!$E$135:$E$138,'Aporte de datos'!$E$13:$E$16)+
Z134*SUMPRODUCT('Aporte de datos'!$E$172:$E$175,'Aporte de datos'!$E$13:$E$16)),0)</f>
        <v>0</v>
      </c>
      <c r="AA258" s="62">
        <f>IFERROR($E$10*(365/7)*((SUMPRODUCT('Aporte de datos'!$E$147:$E$150,'Aporte de datos'!$E$13:$E$16)*SUM($E$111:$E$112,$E$126:$E$127)*AA124+
SUMPRODUCT('Aporte de datos'!$E$147:$E$150,'Aporte de datos'!$E$13:$E$16)*SUM($E$111:$E$112,$E$126:$E$127)*(AA125/$E$21))+
SUM(AA105,AA120)*SUMPRODUCT('Aporte de datos'!$E$135:$E$138,'Aporte de datos'!$E$13:$E$16)+
AA134*SUMPRODUCT('Aporte de datos'!$E$172:$E$175,'Aporte de datos'!$E$13:$E$16)),0)</f>
        <v>0</v>
      </c>
      <c r="AB258" s="62">
        <f>IFERROR($E$10*(365/7)*((SUMPRODUCT('Aporte de datos'!$E$147:$E$150,'Aporte de datos'!$E$13:$E$16)*SUM($E$111:$E$112,$E$126:$E$127)*AB124+
SUMPRODUCT('Aporte de datos'!$E$147:$E$150,'Aporte de datos'!$E$13:$E$16)*SUM($E$111:$E$112,$E$126:$E$127)*(AB125/$E$21))+
SUM(AB105,AB120)*SUMPRODUCT('Aporte de datos'!$E$135:$E$138,'Aporte de datos'!$E$13:$E$16)+
AB134*SUMPRODUCT('Aporte de datos'!$E$172:$E$175,'Aporte de datos'!$E$13:$E$16)),0)</f>
        <v>0</v>
      </c>
      <c r="AC258" s="62">
        <f>IFERROR($E$10*(365/7)*((SUMPRODUCT('Aporte de datos'!$E$147:$E$150,'Aporte de datos'!$E$13:$E$16)*SUM($E$111:$E$112,$E$126:$E$127)*AC124+
SUMPRODUCT('Aporte de datos'!$E$147:$E$150,'Aporte de datos'!$E$13:$E$16)*SUM($E$111:$E$112,$E$126:$E$127)*(AC125/$E$21))+
SUM(AC105,AC120)*SUMPRODUCT('Aporte de datos'!$E$135:$E$138,'Aporte de datos'!$E$13:$E$16)+
AC134*SUMPRODUCT('Aporte de datos'!$E$172:$E$175,'Aporte de datos'!$E$13:$E$16)),0)</f>
        <v>0</v>
      </c>
      <c r="AD258" s="62">
        <f>IFERROR($E$10*(365/7)*((SUMPRODUCT('Aporte de datos'!$E$147:$E$150,'Aporte de datos'!$E$13:$E$16)*SUM($E$111:$E$112,$E$126:$E$127)*AD124+
SUMPRODUCT('Aporte de datos'!$E$147:$E$150,'Aporte de datos'!$E$13:$E$16)*SUM($E$111:$E$112,$E$126:$E$127)*(AD125/$E$21))+
SUM(AD105,AD120)*SUMPRODUCT('Aporte de datos'!$E$135:$E$138,'Aporte de datos'!$E$13:$E$16)+
AD134*SUMPRODUCT('Aporte de datos'!$E$172:$E$175,'Aporte de datos'!$E$13:$E$16)),0)</f>
        <v>0</v>
      </c>
      <c r="AE258" s="62">
        <f>IFERROR($E$10*(365/7)*((SUMPRODUCT('Aporte de datos'!$E$147:$E$150,'Aporte de datos'!$E$13:$E$16)*SUM($E$111:$E$112,$E$126:$E$127)*AE124+
SUMPRODUCT('Aporte de datos'!$E$147:$E$150,'Aporte de datos'!$E$13:$E$16)*SUM($E$111:$E$112,$E$126:$E$127)*(AE125/$E$21))+
SUM(AE105,AE120)*SUMPRODUCT('Aporte de datos'!$E$135:$E$138,'Aporte de datos'!$E$13:$E$16)+
AE134*SUMPRODUCT('Aporte de datos'!$E$172:$E$175,'Aporte de datos'!$E$13:$E$16)),0)</f>
        <v>0</v>
      </c>
      <c r="AF258" s="62">
        <f>IFERROR($E$10*(365/7)*((SUMPRODUCT('Aporte de datos'!$E$147:$E$150,'Aporte de datos'!$E$13:$E$16)*SUM($E$111:$E$112,$E$126:$E$127)*AF124+
SUMPRODUCT('Aporte de datos'!$E$147:$E$150,'Aporte de datos'!$E$13:$E$16)*SUM($E$111:$E$112,$E$126:$E$127)*(AF125/$E$21))+
SUM(AF105,AF120)*SUMPRODUCT('Aporte de datos'!$E$135:$E$138,'Aporte de datos'!$E$13:$E$16)+
AF134*SUMPRODUCT('Aporte de datos'!$E$172:$E$175,'Aporte de datos'!$E$13:$E$16)),0)</f>
        <v>0</v>
      </c>
      <c r="AG258" s="62">
        <f>IFERROR($E$10*(365/7)*((SUMPRODUCT('Aporte de datos'!$E$147:$E$150,'Aporte de datos'!$E$13:$E$16)*SUM($E$111:$E$112,$E$126:$E$127)*AG124+
SUMPRODUCT('Aporte de datos'!$E$147:$E$150,'Aporte de datos'!$E$13:$E$16)*SUM($E$111:$E$112,$E$126:$E$127)*(AG125/$E$21))+
SUM(AG105,AG120)*SUMPRODUCT('Aporte de datos'!$E$135:$E$138,'Aporte de datos'!$E$13:$E$16)+
AG134*SUMPRODUCT('Aporte de datos'!$E$172:$E$175,'Aporte de datos'!$E$13:$E$16)),0)</f>
        <v>0</v>
      </c>
      <c r="AH258" s="62">
        <f>IFERROR($E$10*(365/7)*((SUMPRODUCT('Aporte de datos'!$E$147:$E$150,'Aporte de datos'!$E$13:$E$16)*SUM($E$111:$E$112,$E$126:$E$127)*AH124+
SUMPRODUCT('Aporte de datos'!$E$147:$E$150,'Aporte de datos'!$E$13:$E$16)*SUM($E$111:$E$112,$E$126:$E$127)*(AH125/$E$21))+
SUM(AH105,AH120)*SUMPRODUCT('Aporte de datos'!$E$135:$E$138,'Aporte de datos'!$E$13:$E$16)+
AH134*SUMPRODUCT('Aporte de datos'!$E$172:$E$175,'Aporte de datos'!$E$13:$E$16)),0)</f>
        <v>0</v>
      </c>
      <c r="AI258" s="62">
        <f>IFERROR($E$10*(365/7)*((SUMPRODUCT('Aporte de datos'!$E$147:$E$150,'Aporte de datos'!$E$13:$E$16)*SUM($E$111:$E$112,$E$126:$E$127)*AI124+
SUMPRODUCT('Aporte de datos'!$E$147:$E$150,'Aporte de datos'!$E$13:$E$16)*SUM($E$111:$E$112,$E$126:$E$127)*(AI125/$E$21))+
SUM(AI105,AI120)*SUMPRODUCT('Aporte de datos'!$E$135:$E$138,'Aporte de datos'!$E$13:$E$16)+
AI134*SUMPRODUCT('Aporte de datos'!$E$172:$E$175,'Aporte de datos'!$E$13:$E$16)),0)</f>
        <v>0</v>
      </c>
      <c r="AJ258" s="62">
        <f>IFERROR($E$10*(365/7)*((SUMPRODUCT('Aporte de datos'!$E$147:$E$150,'Aporte de datos'!$E$13:$E$16)*SUM($E$111:$E$112,$E$126:$E$127)*AJ124+
SUMPRODUCT('Aporte de datos'!$E$147:$E$150,'Aporte de datos'!$E$13:$E$16)*SUM($E$111:$E$112,$E$126:$E$127)*(AJ125/$E$21))+
SUM(AJ105,AJ120)*SUMPRODUCT('Aporte de datos'!$E$135:$E$138,'Aporte de datos'!$E$13:$E$16)+
AJ134*SUMPRODUCT('Aporte de datos'!$E$172:$E$175,'Aporte de datos'!$E$13:$E$16)),0)</f>
        <v>0</v>
      </c>
    </row>
    <row r="259" spans="2:36" x14ac:dyDescent="0.2">
      <c r="B259" s="38" t="s">
        <v>319</v>
      </c>
      <c r="D259" s="25" t="s">
        <v>174</v>
      </c>
      <c r="F259" s="62">
        <f>IF($E$199,SUMPRODUCT('Aporte de datos'!$E$287:$E$290,'Aporte de datos'!$E$13:$E$16)*SUM($E$212:$E$214)*365/7*F210+
SUMPRODUCT('Aporte de datos'!$E$287:$E$290,'Aporte de datos'!$E$13:$E$16)*SUM($E$212:$E$214)*365/7*(F211/$E$189),
SUMPRODUCT('Aporte de datos'!$E$287:$E$290,'Aporte de datos'!$E$13:$E$16)*F217*365/7)</f>
        <v>0</v>
      </c>
      <c r="G259" s="62">
        <f>IF($E$199,SUMPRODUCT('Aporte de datos'!$E$287:$E$290,'Aporte de datos'!$E$13:$E$16)*SUM($E$212:$E$214)*365/7*G210+
SUMPRODUCT('Aporte de datos'!$E$287:$E$290,'Aporte de datos'!$E$13:$E$16)*SUM($E$212:$E$214)*365/7*(G211/$E$189),
SUMPRODUCT('Aporte de datos'!$E$287:$E$290,'Aporte de datos'!$E$13:$E$16)*G217*365/7)</f>
        <v>0</v>
      </c>
      <c r="H259" s="62">
        <f>IF($E$199,SUMPRODUCT('Aporte de datos'!$E$287:$E$290,'Aporte de datos'!$E$13:$E$16)*SUM($E$212:$E$214)*365/7*H210+
SUMPRODUCT('Aporte de datos'!$E$287:$E$290,'Aporte de datos'!$E$13:$E$16)*SUM($E$212:$E$214)*365/7*(H211/$E$189),
SUMPRODUCT('Aporte de datos'!$E$287:$E$290,'Aporte de datos'!$E$13:$E$16)*H217*365/7)</f>
        <v>0</v>
      </c>
      <c r="I259" s="62">
        <f>IF($E$199,SUMPRODUCT('Aporte de datos'!$E$287:$E$290,'Aporte de datos'!$E$13:$E$16)*SUM($E$212:$E$214)*365/7*I210+
SUMPRODUCT('Aporte de datos'!$E$287:$E$290,'Aporte de datos'!$E$13:$E$16)*SUM($E$212:$E$214)*365/7*(I211/$E$189),
SUMPRODUCT('Aporte de datos'!$E$287:$E$290,'Aporte de datos'!$E$13:$E$16)*I217*365/7)</f>
        <v>0</v>
      </c>
      <c r="J259" s="62">
        <f>IF($E$199,SUMPRODUCT('Aporte de datos'!$E$287:$E$290,'Aporte de datos'!$E$13:$E$16)*SUM($E$212:$E$214)*365/7*J210+
SUMPRODUCT('Aporte de datos'!$E$287:$E$290,'Aporte de datos'!$E$13:$E$16)*SUM($E$212:$E$214)*365/7*(J211/$E$189),
SUMPRODUCT('Aporte de datos'!$E$287:$E$290,'Aporte de datos'!$E$13:$E$16)*J217*365/7)</f>
        <v>0</v>
      </c>
      <c r="K259" s="62">
        <f>IF($E$199,SUMPRODUCT('Aporte de datos'!$E$287:$E$290,'Aporte de datos'!$E$13:$E$16)*SUM($E$212:$E$214)*365/7*K210+
SUMPRODUCT('Aporte de datos'!$E$287:$E$290,'Aporte de datos'!$E$13:$E$16)*SUM($E$212:$E$214)*365/7*(K211/$E$189),
SUMPRODUCT('Aporte de datos'!$E$287:$E$290,'Aporte de datos'!$E$13:$E$16)*K217*365/7)</f>
        <v>0</v>
      </c>
      <c r="L259" s="62">
        <f>IF($E$199,SUMPRODUCT('Aporte de datos'!$E$287:$E$290,'Aporte de datos'!$E$13:$E$16)*SUM($E$212:$E$214)*365/7*L210+
SUMPRODUCT('Aporte de datos'!$E$287:$E$290,'Aporte de datos'!$E$13:$E$16)*SUM($E$212:$E$214)*365/7*(L211/$E$189),
SUMPRODUCT('Aporte de datos'!$E$287:$E$290,'Aporte de datos'!$E$13:$E$16)*L217*365/7)</f>
        <v>0</v>
      </c>
      <c r="M259" s="62">
        <f>IF($E$199,SUMPRODUCT('Aporte de datos'!$E$287:$E$290,'Aporte de datos'!$E$13:$E$16)*SUM($E$212:$E$214)*365/7*M210+
SUMPRODUCT('Aporte de datos'!$E$287:$E$290,'Aporte de datos'!$E$13:$E$16)*SUM($E$212:$E$214)*365/7*(M211/$E$189),
SUMPRODUCT('Aporte de datos'!$E$287:$E$290,'Aporte de datos'!$E$13:$E$16)*M217*365/7)</f>
        <v>0</v>
      </c>
      <c r="N259" s="62">
        <f>IF($E$199,SUMPRODUCT('Aporte de datos'!$E$287:$E$290,'Aporte de datos'!$E$13:$E$16)*SUM($E$212:$E$214)*365/7*N210+
SUMPRODUCT('Aporte de datos'!$E$287:$E$290,'Aporte de datos'!$E$13:$E$16)*SUM($E$212:$E$214)*365/7*(N211/$E$189),
SUMPRODUCT('Aporte de datos'!$E$287:$E$290,'Aporte de datos'!$E$13:$E$16)*N217*365/7)</f>
        <v>0</v>
      </c>
      <c r="O259" s="62">
        <f>IF($E$199,SUMPRODUCT('Aporte de datos'!$E$287:$E$290,'Aporte de datos'!$E$13:$E$16)*SUM($E$212:$E$214)*365/7*O210+
SUMPRODUCT('Aporte de datos'!$E$287:$E$290,'Aporte de datos'!$E$13:$E$16)*SUM($E$212:$E$214)*365/7*(O211/$E$189),
SUMPRODUCT('Aporte de datos'!$E$287:$E$290,'Aporte de datos'!$E$13:$E$16)*O217*365/7)</f>
        <v>0</v>
      </c>
      <c r="P259" s="62">
        <f>IF($E$199,SUMPRODUCT('Aporte de datos'!$E$287:$E$290,'Aporte de datos'!$E$13:$E$16)*SUM($E$212:$E$214)*365/7*P210+
SUMPRODUCT('Aporte de datos'!$E$287:$E$290,'Aporte de datos'!$E$13:$E$16)*SUM($E$212:$E$214)*365/7*(P211/$E$189),
SUMPRODUCT('Aporte de datos'!$E$287:$E$290,'Aporte de datos'!$E$13:$E$16)*P217*365/7)</f>
        <v>0</v>
      </c>
      <c r="Q259" s="62">
        <f>IF($E$199,SUMPRODUCT('Aporte de datos'!$E$287:$E$290,'Aporte de datos'!$E$13:$E$16)*SUM($E$212:$E$214)*365/7*Q210+
SUMPRODUCT('Aporte de datos'!$E$287:$E$290,'Aporte de datos'!$E$13:$E$16)*SUM($E$212:$E$214)*365/7*(Q211/$E$189),
SUMPRODUCT('Aporte de datos'!$E$287:$E$290,'Aporte de datos'!$E$13:$E$16)*Q217*365/7)</f>
        <v>0</v>
      </c>
      <c r="R259" s="62">
        <f>IF($E$199,SUMPRODUCT('Aporte de datos'!$E$287:$E$290,'Aporte de datos'!$E$13:$E$16)*SUM($E$212:$E$214)*365/7*R210+
SUMPRODUCT('Aporte de datos'!$E$287:$E$290,'Aporte de datos'!$E$13:$E$16)*SUM($E$212:$E$214)*365/7*(R211/$E$189),
SUMPRODUCT('Aporte de datos'!$E$287:$E$290,'Aporte de datos'!$E$13:$E$16)*R217*365/7)</f>
        <v>0</v>
      </c>
      <c r="S259" s="62">
        <f>IF($E$199,SUMPRODUCT('Aporte de datos'!$E$287:$E$290,'Aporte de datos'!$E$13:$E$16)*SUM($E$212:$E$214)*365/7*S210+
SUMPRODUCT('Aporte de datos'!$E$287:$E$290,'Aporte de datos'!$E$13:$E$16)*SUM($E$212:$E$214)*365/7*(S211/$E$189),
SUMPRODUCT('Aporte de datos'!$E$287:$E$290,'Aporte de datos'!$E$13:$E$16)*S217*365/7)</f>
        <v>0</v>
      </c>
      <c r="T259" s="62">
        <f>IF($E$199,SUMPRODUCT('Aporte de datos'!$E$287:$E$290,'Aporte de datos'!$E$13:$E$16)*SUM($E$212:$E$214)*365/7*T210+
SUMPRODUCT('Aporte de datos'!$E$287:$E$290,'Aporte de datos'!$E$13:$E$16)*SUM($E$212:$E$214)*365/7*(T211/$E$189),
SUMPRODUCT('Aporte de datos'!$E$287:$E$290,'Aporte de datos'!$E$13:$E$16)*T217*365/7)</f>
        <v>0</v>
      </c>
      <c r="U259" s="62">
        <f>IF($E$199,SUMPRODUCT('Aporte de datos'!$E$287:$E$290,'Aporte de datos'!$E$13:$E$16)*SUM($E$212:$E$214)*365/7*U210+
SUMPRODUCT('Aporte de datos'!$E$287:$E$290,'Aporte de datos'!$E$13:$E$16)*SUM($E$212:$E$214)*365/7*(U211/$E$189),
SUMPRODUCT('Aporte de datos'!$E$287:$E$290,'Aporte de datos'!$E$13:$E$16)*U217*365/7)</f>
        <v>0</v>
      </c>
      <c r="V259" s="62">
        <f>IF($E$199,SUMPRODUCT('Aporte de datos'!$E$287:$E$290,'Aporte de datos'!$E$13:$E$16)*SUM($E$212:$E$214)*365/7*V210+
SUMPRODUCT('Aporte de datos'!$E$287:$E$290,'Aporte de datos'!$E$13:$E$16)*SUM($E$212:$E$214)*365/7*(V211/$E$189),
SUMPRODUCT('Aporte de datos'!$E$287:$E$290,'Aporte de datos'!$E$13:$E$16)*V217*365/7)</f>
        <v>0</v>
      </c>
      <c r="W259" s="62">
        <f>IF($E$199,SUMPRODUCT('Aporte de datos'!$E$287:$E$290,'Aporte de datos'!$E$13:$E$16)*SUM($E$212:$E$214)*365/7*W210+
SUMPRODUCT('Aporte de datos'!$E$287:$E$290,'Aporte de datos'!$E$13:$E$16)*SUM($E$212:$E$214)*365/7*(W211/$E$189),
SUMPRODUCT('Aporte de datos'!$E$287:$E$290,'Aporte de datos'!$E$13:$E$16)*W217*365/7)</f>
        <v>0</v>
      </c>
      <c r="X259" s="62">
        <f>IF($E$199,SUMPRODUCT('Aporte de datos'!$E$287:$E$290,'Aporte de datos'!$E$13:$E$16)*SUM($E$212:$E$214)*365/7*X210+
SUMPRODUCT('Aporte de datos'!$E$287:$E$290,'Aporte de datos'!$E$13:$E$16)*SUM($E$212:$E$214)*365/7*(X211/$E$189),
SUMPRODUCT('Aporte de datos'!$E$287:$E$290,'Aporte de datos'!$E$13:$E$16)*X217*365/7)</f>
        <v>0</v>
      </c>
      <c r="Y259" s="62">
        <f>IF($E$199,SUMPRODUCT('Aporte de datos'!$E$287:$E$290,'Aporte de datos'!$E$13:$E$16)*SUM($E$212:$E$214)*365/7*Y210+
SUMPRODUCT('Aporte de datos'!$E$287:$E$290,'Aporte de datos'!$E$13:$E$16)*SUM($E$212:$E$214)*365/7*(Y211/$E$189),
SUMPRODUCT('Aporte de datos'!$E$287:$E$290,'Aporte de datos'!$E$13:$E$16)*Y217*365/7)</f>
        <v>0</v>
      </c>
      <c r="Z259" s="62">
        <f>IF($E$199,SUMPRODUCT('Aporte de datos'!$E$287:$E$290,'Aporte de datos'!$E$13:$E$16)*SUM($E$212:$E$214)*365/7*Z210+
SUMPRODUCT('Aporte de datos'!$E$287:$E$290,'Aporte de datos'!$E$13:$E$16)*SUM($E$212:$E$214)*365/7*(Z211/$E$189),
SUMPRODUCT('Aporte de datos'!$E$287:$E$290,'Aporte de datos'!$E$13:$E$16)*Z217*365/7)</f>
        <v>0</v>
      </c>
      <c r="AA259" s="62">
        <f>IF($E$199,SUMPRODUCT('Aporte de datos'!$E$287:$E$290,'Aporte de datos'!$E$13:$E$16)*SUM($E$212:$E$214)*365/7*AA210+
SUMPRODUCT('Aporte de datos'!$E$287:$E$290,'Aporte de datos'!$E$13:$E$16)*SUM($E$212:$E$214)*365/7*(AA211/$E$189),
SUMPRODUCT('Aporte de datos'!$E$287:$E$290,'Aporte de datos'!$E$13:$E$16)*AA217*365/7)</f>
        <v>0</v>
      </c>
      <c r="AB259" s="62">
        <f>IF($E$199,SUMPRODUCT('Aporte de datos'!$E$287:$E$290,'Aporte de datos'!$E$13:$E$16)*SUM($E$212:$E$214)*365/7*AB210+
SUMPRODUCT('Aporte de datos'!$E$287:$E$290,'Aporte de datos'!$E$13:$E$16)*SUM($E$212:$E$214)*365/7*(AB211/$E$189),
SUMPRODUCT('Aporte de datos'!$E$287:$E$290,'Aporte de datos'!$E$13:$E$16)*AB217*365/7)</f>
        <v>0</v>
      </c>
      <c r="AC259" s="62">
        <f>IF($E$199,SUMPRODUCT('Aporte de datos'!$E$287:$E$290,'Aporte de datos'!$E$13:$E$16)*SUM($E$212:$E$214)*365/7*AC210+
SUMPRODUCT('Aporte de datos'!$E$287:$E$290,'Aporte de datos'!$E$13:$E$16)*SUM($E$212:$E$214)*365/7*(AC211/$E$189),
SUMPRODUCT('Aporte de datos'!$E$287:$E$290,'Aporte de datos'!$E$13:$E$16)*AC217*365/7)</f>
        <v>0</v>
      </c>
      <c r="AD259" s="62">
        <f>IF($E$199,SUMPRODUCT('Aporte de datos'!$E$287:$E$290,'Aporte de datos'!$E$13:$E$16)*SUM($E$212:$E$214)*365/7*AD210+
SUMPRODUCT('Aporte de datos'!$E$287:$E$290,'Aporte de datos'!$E$13:$E$16)*SUM($E$212:$E$214)*365/7*(AD211/$E$189),
SUMPRODUCT('Aporte de datos'!$E$287:$E$290,'Aporte de datos'!$E$13:$E$16)*AD217*365/7)</f>
        <v>0</v>
      </c>
      <c r="AE259" s="62">
        <f>IF($E$199,SUMPRODUCT('Aporte de datos'!$E$287:$E$290,'Aporte de datos'!$E$13:$E$16)*SUM($E$212:$E$214)*365/7*AE210+
SUMPRODUCT('Aporte de datos'!$E$287:$E$290,'Aporte de datos'!$E$13:$E$16)*SUM($E$212:$E$214)*365/7*(AE211/$E$189),
SUMPRODUCT('Aporte de datos'!$E$287:$E$290,'Aporte de datos'!$E$13:$E$16)*AE217*365/7)</f>
        <v>0</v>
      </c>
      <c r="AF259" s="62">
        <f>IF($E$199,SUMPRODUCT('Aporte de datos'!$E$287:$E$290,'Aporte de datos'!$E$13:$E$16)*SUM($E$212:$E$214)*365/7*AF210+
SUMPRODUCT('Aporte de datos'!$E$287:$E$290,'Aporte de datos'!$E$13:$E$16)*SUM($E$212:$E$214)*365/7*(AF211/$E$189),
SUMPRODUCT('Aporte de datos'!$E$287:$E$290,'Aporte de datos'!$E$13:$E$16)*AF217*365/7)</f>
        <v>0</v>
      </c>
      <c r="AG259" s="62">
        <f>IF($E$199,SUMPRODUCT('Aporte de datos'!$E$287:$E$290,'Aporte de datos'!$E$13:$E$16)*SUM($E$212:$E$214)*365/7*AG210+
SUMPRODUCT('Aporte de datos'!$E$287:$E$290,'Aporte de datos'!$E$13:$E$16)*SUM($E$212:$E$214)*365/7*(AG211/$E$189),
SUMPRODUCT('Aporte de datos'!$E$287:$E$290,'Aporte de datos'!$E$13:$E$16)*AG217*365/7)</f>
        <v>0</v>
      </c>
      <c r="AH259" s="62">
        <f>IF($E$199,SUMPRODUCT('Aporte de datos'!$E$287:$E$290,'Aporte de datos'!$E$13:$E$16)*SUM($E$212:$E$214)*365/7*AH210+
SUMPRODUCT('Aporte de datos'!$E$287:$E$290,'Aporte de datos'!$E$13:$E$16)*SUM($E$212:$E$214)*365/7*(AH211/$E$189),
SUMPRODUCT('Aporte de datos'!$E$287:$E$290,'Aporte de datos'!$E$13:$E$16)*AH217*365/7)</f>
        <v>0</v>
      </c>
      <c r="AI259" s="62">
        <f>IF($E$199,SUMPRODUCT('Aporte de datos'!$E$287:$E$290,'Aporte de datos'!$E$13:$E$16)*SUM($E$212:$E$214)*365/7*AI210+
SUMPRODUCT('Aporte de datos'!$E$287:$E$290,'Aporte de datos'!$E$13:$E$16)*SUM($E$212:$E$214)*365/7*(AI211/$E$189),
SUMPRODUCT('Aporte de datos'!$E$287:$E$290,'Aporte de datos'!$E$13:$E$16)*AI217*365/7)</f>
        <v>0</v>
      </c>
      <c r="AJ259" s="62">
        <f>IF($E$199,SUMPRODUCT('Aporte de datos'!$E$287:$E$290,'Aporte de datos'!$E$13:$E$16)*SUM($E$212:$E$214)*365/7*AJ210+
SUMPRODUCT('Aporte de datos'!$E$287:$E$290,'Aporte de datos'!$E$13:$E$16)*SUM($E$212:$E$214)*365/7*(AJ211/$E$189),
SUMPRODUCT('Aporte de datos'!$E$287:$E$290,'Aporte de datos'!$E$13:$E$16)*AJ217*365/7)</f>
        <v>0</v>
      </c>
    </row>
    <row r="260" spans="2:36" x14ac:dyDescent="0.2">
      <c r="B260" s="38" t="s">
        <v>147</v>
      </c>
      <c r="D260" s="25" t="s">
        <v>174</v>
      </c>
      <c r="F260" s="62">
        <f>IF($E$150,SUMPRODUCT('Aporte de datos'!$E$463:$E$466,'Aporte de datos'!$E$13:$E$16)*SUM($E$171:$E$173)*365/7*F169+
SUMPRODUCT('Aporte de datos'!$E$463:$E$466,'Aporte de datos'!$E$13:$E$16)*SUM($E$171:$E$173)*365/7*(F170/$E$151),
SUMPRODUCT('Aporte de datos'!$E$463:$E$466,'Aporte de datos'!$E$13:$E$16)*F176*365/7)</f>
        <v>0</v>
      </c>
      <c r="G260" s="62">
        <f>IF($E$150,SUMPRODUCT('Aporte de datos'!$E$463:$E$466,'Aporte de datos'!$E$13:$E$16)*SUM($E$171:$E$173)*365/7*G169+
SUMPRODUCT('Aporte de datos'!$E$463:$E$466,'Aporte de datos'!$E$13:$E$16)*SUM($E$171:$E$173)*365/7*(G170/$E$151),
SUMPRODUCT('Aporte de datos'!$E$463:$E$466,'Aporte de datos'!$E$13:$E$16)*G176*365/7)</f>
        <v>0</v>
      </c>
      <c r="H260" s="62">
        <f>IF($E$150,SUMPRODUCT('Aporte de datos'!$E$463:$E$466,'Aporte de datos'!$E$13:$E$16)*SUM($E$171:$E$173)*365/7*H169+
SUMPRODUCT('Aporte de datos'!$E$463:$E$466,'Aporte de datos'!$E$13:$E$16)*SUM($E$171:$E$173)*365/7*(H170/$E$151),
SUMPRODUCT('Aporte de datos'!$E$463:$E$466,'Aporte de datos'!$E$13:$E$16)*H176*365/7)</f>
        <v>0</v>
      </c>
      <c r="I260" s="62">
        <f>IF($E$150,SUMPRODUCT('Aporte de datos'!$E$463:$E$466,'Aporte de datos'!$E$13:$E$16)*SUM($E$171:$E$173)*365/7*I169+
SUMPRODUCT('Aporte de datos'!$E$463:$E$466,'Aporte de datos'!$E$13:$E$16)*SUM($E$171:$E$173)*365/7*(I170/$E$151),
SUMPRODUCT('Aporte de datos'!$E$463:$E$466,'Aporte de datos'!$E$13:$E$16)*I176*365/7)</f>
        <v>0</v>
      </c>
      <c r="J260" s="62">
        <f>IF($E$150,SUMPRODUCT('Aporte de datos'!$E$463:$E$466,'Aporte de datos'!$E$13:$E$16)*SUM($E$171:$E$173)*365/7*J169+
SUMPRODUCT('Aporte de datos'!$E$463:$E$466,'Aporte de datos'!$E$13:$E$16)*SUM($E$171:$E$173)*365/7*(J170/$E$151),
SUMPRODUCT('Aporte de datos'!$E$463:$E$466,'Aporte de datos'!$E$13:$E$16)*J176*365/7)</f>
        <v>0</v>
      </c>
      <c r="K260" s="62">
        <f>IF($E$150,SUMPRODUCT('Aporte de datos'!$E$463:$E$466,'Aporte de datos'!$E$13:$E$16)*SUM($E$171:$E$173)*365/7*K169+
SUMPRODUCT('Aporte de datos'!$E$463:$E$466,'Aporte de datos'!$E$13:$E$16)*SUM($E$171:$E$173)*365/7*(K170/$E$151),
SUMPRODUCT('Aporte de datos'!$E$463:$E$466,'Aporte de datos'!$E$13:$E$16)*K176*365/7)</f>
        <v>0</v>
      </c>
      <c r="L260" s="62">
        <f>IF($E$150,SUMPRODUCT('Aporte de datos'!$E$463:$E$466,'Aporte de datos'!$E$13:$E$16)*SUM($E$171:$E$173)*365/7*L169+
SUMPRODUCT('Aporte de datos'!$E$463:$E$466,'Aporte de datos'!$E$13:$E$16)*SUM($E$171:$E$173)*365/7*(L170/$E$151),
SUMPRODUCT('Aporte de datos'!$E$463:$E$466,'Aporte de datos'!$E$13:$E$16)*L176*365/7)</f>
        <v>0</v>
      </c>
      <c r="M260" s="62">
        <f>IF($E$150,SUMPRODUCT('Aporte de datos'!$E$463:$E$466,'Aporte de datos'!$E$13:$E$16)*SUM($E$171:$E$173)*365/7*M169+
SUMPRODUCT('Aporte de datos'!$E$463:$E$466,'Aporte de datos'!$E$13:$E$16)*SUM($E$171:$E$173)*365/7*(M170/$E$151),
SUMPRODUCT('Aporte de datos'!$E$463:$E$466,'Aporte de datos'!$E$13:$E$16)*M176*365/7)</f>
        <v>0</v>
      </c>
      <c r="N260" s="62">
        <f>IF($E$150,SUMPRODUCT('Aporte de datos'!$E$463:$E$466,'Aporte de datos'!$E$13:$E$16)*SUM($E$171:$E$173)*365/7*N169+
SUMPRODUCT('Aporte de datos'!$E$463:$E$466,'Aporte de datos'!$E$13:$E$16)*SUM($E$171:$E$173)*365/7*(N170/$E$151),
SUMPRODUCT('Aporte de datos'!$E$463:$E$466,'Aporte de datos'!$E$13:$E$16)*N176*365/7)</f>
        <v>0</v>
      </c>
      <c r="O260" s="62">
        <f>IF($E$150,SUMPRODUCT('Aporte de datos'!$E$463:$E$466,'Aporte de datos'!$E$13:$E$16)*SUM($E$171:$E$173)*365/7*O169+
SUMPRODUCT('Aporte de datos'!$E$463:$E$466,'Aporte de datos'!$E$13:$E$16)*SUM($E$171:$E$173)*365/7*(O170/$E$151),
SUMPRODUCT('Aporte de datos'!$E$463:$E$466,'Aporte de datos'!$E$13:$E$16)*O176*365/7)</f>
        <v>0</v>
      </c>
      <c r="P260" s="62">
        <f>IF($E$150,SUMPRODUCT('Aporte de datos'!$E$463:$E$466,'Aporte de datos'!$E$13:$E$16)*SUM($E$171:$E$173)*365/7*P169+
SUMPRODUCT('Aporte de datos'!$E$463:$E$466,'Aporte de datos'!$E$13:$E$16)*SUM($E$171:$E$173)*365/7*(P170/$E$151),
SUMPRODUCT('Aporte de datos'!$E$463:$E$466,'Aporte de datos'!$E$13:$E$16)*P176*365/7)</f>
        <v>0</v>
      </c>
      <c r="Q260" s="62">
        <f>IF($E$150,SUMPRODUCT('Aporte de datos'!$E$463:$E$466,'Aporte de datos'!$E$13:$E$16)*SUM($E$171:$E$173)*365/7*Q169+
SUMPRODUCT('Aporte de datos'!$E$463:$E$466,'Aporte de datos'!$E$13:$E$16)*SUM($E$171:$E$173)*365/7*(Q170/$E$151),
SUMPRODUCT('Aporte de datos'!$E$463:$E$466,'Aporte de datos'!$E$13:$E$16)*Q176*365/7)</f>
        <v>0</v>
      </c>
      <c r="R260" s="62">
        <f>IF($E$150,SUMPRODUCT('Aporte de datos'!$E$463:$E$466,'Aporte de datos'!$E$13:$E$16)*SUM($E$171:$E$173)*365/7*R169+
SUMPRODUCT('Aporte de datos'!$E$463:$E$466,'Aporte de datos'!$E$13:$E$16)*SUM($E$171:$E$173)*365/7*(R170/$E$151),
SUMPRODUCT('Aporte de datos'!$E$463:$E$466,'Aporte de datos'!$E$13:$E$16)*R176*365/7)</f>
        <v>0</v>
      </c>
      <c r="S260" s="62">
        <f>IF($E$150,SUMPRODUCT('Aporte de datos'!$E$463:$E$466,'Aporte de datos'!$E$13:$E$16)*SUM($E$171:$E$173)*365/7*S169+
SUMPRODUCT('Aporte de datos'!$E$463:$E$466,'Aporte de datos'!$E$13:$E$16)*SUM($E$171:$E$173)*365/7*(S170/$E$151),
SUMPRODUCT('Aporte de datos'!$E$463:$E$466,'Aporte de datos'!$E$13:$E$16)*S176*365/7)</f>
        <v>0</v>
      </c>
      <c r="T260" s="62">
        <f>IF($E$150,SUMPRODUCT('Aporte de datos'!$E$463:$E$466,'Aporte de datos'!$E$13:$E$16)*SUM($E$171:$E$173)*365/7*T169+
SUMPRODUCT('Aporte de datos'!$E$463:$E$466,'Aporte de datos'!$E$13:$E$16)*SUM($E$171:$E$173)*365/7*(T170/$E$151),
SUMPRODUCT('Aporte de datos'!$E$463:$E$466,'Aporte de datos'!$E$13:$E$16)*T176*365/7)</f>
        <v>0</v>
      </c>
      <c r="U260" s="62">
        <f>IF($E$150,SUMPRODUCT('Aporte de datos'!$E$463:$E$466,'Aporte de datos'!$E$13:$E$16)*SUM($E$171:$E$173)*365/7*U169+
SUMPRODUCT('Aporte de datos'!$E$463:$E$466,'Aporte de datos'!$E$13:$E$16)*SUM($E$171:$E$173)*365/7*(U170/$E$151),
SUMPRODUCT('Aporte de datos'!$E$463:$E$466,'Aporte de datos'!$E$13:$E$16)*U176*365/7)</f>
        <v>0</v>
      </c>
      <c r="V260" s="62">
        <f>IF($E$150,SUMPRODUCT('Aporte de datos'!$E$463:$E$466,'Aporte de datos'!$E$13:$E$16)*SUM($E$171:$E$173)*365/7*V169+
SUMPRODUCT('Aporte de datos'!$E$463:$E$466,'Aporte de datos'!$E$13:$E$16)*SUM($E$171:$E$173)*365/7*(V170/$E$151),
SUMPRODUCT('Aporte de datos'!$E$463:$E$466,'Aporte de datos'!$E$13:$E$16)*V176*365/7)</f>
        <v>0</v>
      </c>
      <c r="W260" s="62">
        <f>IF($E$150,SUMPRODUCT('Aporte de datos'!$E$463:$E$466,'Aporte de datos'!$E$13:$E$16)*SUM($E$171:$E$173)*365/7*W169+
SUMPRODUCT('Aporte de datos'!$E$463:$E$466,'Aporte de datos'!$E$13:$E$16)*SUM($E$171:$E$173)*365/7*(W170/$E$151),
SUMPRODUCT('Aporte de datos'!$E$463:$E$466,'Aporte de datos'!$E$13:$E$16)*W176*365/7)</f>
        <v>0</v>
      </c>
      <c r="X260" s="62">
        <f>IF($E$150,SUMPRODUCT('Aporte de datos'!$E$463:$E$466,'Aporte de datos'!$E$13:$E$16)*SUM($E$171:$E$173)*365/7*X169+
SUMPRODUCT('Aporte de datos'!$E$463:$E$466,'Aporte de datos'!$E$13:$E$16)*SUM($E$171:$E$173)*365/7*(X170/$E$151),
SUMPRODUCT('Aporte de datos'!$E$463:$E$466,'Aporte de datos'!$E$13:$E$16)*X176*365/7)</f>
        <v>0</v>
      </c>
      <c r="Y260" s="62">
        <f>IF($E$150,SUMPRODUCT('Aporte de datos'!$E$463:$E$466,'Aporte de datos'!$E$13:$E$16)*SUM($E$171:$E$173)*365/7*Y169+
SUMPRODUCT('Aporte de datos'!$E$463:$E$466,'Aporte de datos'!$E$13:$E$16)*SUM($E$171:$E$173)*365/7*(Y170/$E$151),
SUMPRODUCT('Aporte de datos'!$E$463:$E$466,'Aporte de datos'!$E$13:$E$16)*Y176*365/7)</f>
        <v>0</v>
      </c>
      <c r="Z260" s="62">
        <f>IF($E$150,SUMPRODUCT('Aporte de datos'!$E$463:$E$466,'Aporte de datos'!$E$13:$E$16)*SUM($E$171:$E$173)*365/7*Z169+
SUMPRODUCT('Aporte de datos'!$E$463:$E$466,'Aporte de datos'!$E$13:$E$16)*SUM($E$171:$E$173)*365/7*(Z170/$E$151),
SUMPRODUCT('Aporte de datos'!$E$463:$E$466,'Aporte de datos'!$E$13:$E$16)*Z176*365/7)</f>
        <v>0</v>
      </c>
      <c r="AA260" s="62">
        <f>IF($E$150,SUMPRODUCT('Aporte de datos'!$E$463:$E$466,'Aporte de datos'!$E$13:$E$16)*SUM($E$171:$E$173)*365/7*AA169+
SUMPRODUCT('Aporte de datos'!$E$463:$E$466,'Aporte de datos'!$E$13:$E$16)*SUM($E$171:$E$173)*365/7*(AA170/$E$151),
SUMPRODUCT('Aporte de datos'!$E$463:$E$466,'Aporte de datos'!$E$13:$E$16)*AA176*365/7)</f>
        <v>0</v>
      </c>
      <c r="AB260" s="62">
        <f>IF($E$150,SUMPRODUCT('Aporte de datos'!$E$463:$E$466,'Aporte de datos'!$E$13:$E$16)*SUM($E$171:$E$173)*365/7*AB169+
SUMPRODUCT('Aporte de datos'!$E$463:$E$466,'Aporte de datos'!$E$13:$E$16)*SUM($E$171:$E$173)*365/7*(AB170/$E$151),
SUMPRODUCT('Aporte de datos'!$E$463:$E$466,'Aporte de datos'!$E$13:$E$16)*AB176*365/7)</f>
        <v>0</v>
      </c>
      <c r="AC260" s="62">
        <f>IF($E$150,SUMPRODUCT('Aporte de datos'!$E$463:$E$466,'Aporte de datos'!$E$13:$E$16)*SUM($E$171:$E$173)*365/7*AC169+
SUMPRODUCT('Aporte de datos'!$E$463:$E$466,'Aporte de datos'!$E$13:$E$16)*SUM($E$171:$E$173)*365/7*(AC170/$E$151),
SUMPRODUCT('Aporte de datos'!$E$463:$E$466,'Aporte de datos'!$E$13:$E$16)*AC176*365/7)</f>
        <v>0</v>
      </c>
      <c r="AD260" s="62">
        <f>IF($E$150,SUMPRODUCT('Aporte de datos'!$E$463:$E$466,'Aporte de datos'!$E$13:$E$16)*SUM($E$171:$E$173)*365/7*AD169+
SUMPRODUCT('Aporte de datos'!$E$463:$E$466,'Aporte de datos'!$E$13:$E$16)*SUM($E$171:$E$173)*365/7*(AD170/$E$151),
SUMPRODUCT('Aporte de datos'!$E$463:$E$466,'Aporte de datos'!$E$13:$E$16)*AD176*365/7)</f>
        <v>0</v>
      </c>
      <c r="AE260" s="62">
        <f>IF($E$150,SUMPRODUCT('Aporte de datos'!$E$463:$E$466,'Aporte de datos'!$E$13:$E$16)*SUM($E$171:$E$173)*365/7*AE169+
SUMPRODUCT('Aporte de datos'!$E$463:$E$466,'Aporte de datos'!$E$13:$E$16)*SUM($E$171:$E$173)*365/7*(AE170/$E$151),
SUMPRODUCT('Aporte de datos'!$E$463:$E$466,'Aporte de datos'!$E$13:$E$16)*AE176*365/7)</f>
        <v>0</v>
      </c>
      <c r="AF260" s="62">
        <f>IF($E$150,SUMPRODUCT('Aporte de datos'!$E$463:$E$466,'Aporte de datos'!$E$13:$E$16)*SUM($E$171:$E$173)*365/7*AF169+
SUMPRODUCT('Aporte de datos'!$E$463:$E$466,'Aporte de datos'!$E$13:$E$16)*SUM($E$171:$E$173)*365/7*(AF170/$E$151),
SUMPRODUCT('Aporte de datos'!$E$463:$E$466,'Aporte de datos'!$E$13:$E$16)*AF176*365/7)</f>
        <v>0</v>
      </c>
      <c r="AG260" s="62">
        <f>IF($E$150,SUMPRODUCT('Aporte de datos'!$E$463:$E$466,'Aporte de datos'!$E$13:$E$16)*SUM($E$171:$E$173)*365/7*AG169+
SUMPRODUCT('Aporte de datos'!$E$463:$E$466,'Aporte de datos'!$E$13:$E$16)*SUM($E$171:$E$173)*365/7*(AG170/$E$151),
SUMPRODUCT('Aporte de datos'!$E$463:$E$466,'Aporte de datos'!$E$13:$E$16)*AG176*365/7)</f>
        <v>0</v>
      </c>
      <c r="AH260" s="62">
        <f>IF($E$150,SUMPRODUCT('Aporte de datos'!$E$463:$E$466,'Aporte de datos'!$E$13:$E$16)*SUM($E$171:$E$173)*365/7*AH169+
SUMPRODUCT('Aporte de datos'!$E$463:$E$466,'Aporte de datos'!$E$13:$E$16)*SUM($E$171:$E$173)*365/7*(AH170/$E$151),
SUMPRODUCT('Aporte de datos'!$E$463:$E$466,'Aporte de datos'!$E$13:$E$16)*AH176*365/7)</f>
        <v>0</v>
      </c>
      <c r="AI260" s="62">
        <f>IF($E$150,SUMPRODUCT('Aporte de datos'!$E$463:$E$466,'Aporte de datos'!$E$13:$E$16)*SUM($E$171:$E$173)*365/7*AI169+
SUMPRODUCT('Aporte de datos'!$E$463:$E$466,'Aporte de datos'!$E$13:$E$16)*SUM($E$171:$E$173)*365/7*(AI170/$E$151),
SUMPRODUCT('Aporte de datos'!$E$463:$E$466,'Aporte de datos'!$E$13:$E$16)*AI176*365/7)</f>
        <v>0</v>
      </c>
      <c r="AJ260" s="62">
        <f>IF($E$150,SUMPRODUCT('Aporte de datos'!$E$463:$E$466,'Aporte de datos'!$E$13:$E$16)*SUM($E$171:$E$173)*365/7*AJ169+
SUMPRODUCT('Aporte de datos'!$E$463:$E$466,'Aporte de datos'!$E$13:$E$16)*SUM($E$171:$E$173)*365/7*(AJ170/$E$151),
SUMPRODUCT('Aporte de datos'!$E$463:$E$466,'Aporte de datos'!$E$13:$E$16)*AJ176*365/7)</f>
        <v>0</v>
      </c>
    </row>
    <row r="261" spans="2:36" x14ac:dyDescent="0.2">
      <c r="B261" s="38" t="s">
        <v>322</v>
      </c>
      <c r="D261" s="25" t="s">
        <v>174</v>
      </c>
      <c r="F261" s="62">
        <f>IF(F4&lt;MIN($E$17,$E$24),0,SUM('Aporte de datos'!$E$207:$E$209))</f>
        <v>0</v>
      </c>
      <c r="G261" s="62">
        <f>IF(G4&lt;MIN($E$17,$E$24),0,SUM('Aporte de datos'!$E$207:$E$209))</f>
        <v>0</v>
      </c>
      <c r="H261" s="62">
        <f>IF(H4&lt;MIN($E$17,$E$24),0,SUM('Aporte de datos'!$E$207:$E$209))</f>
        <v>0</v>
      </c>
      <c r="I261" s="62">
        <f>IF(I4&lt;MIN($E$17,$E$24),0,SUM('Aporte de datos'!$E$207:$E$209))</f>
        <v>0</v>
      </c>
      <c r="J261" s="62">
        <f>IF(J4&lt;MIN($E$17,$E$24),0,SUM('Aporte de datos'!$E$207:$E$209))</f>
        <v>0</v>
      </c>
      <c r="K261" s="62">
        <f>IF(K4&lt;MIN($E$17,$E$24),0,SUM('Aporte de datos'!$E$207:$E$209))</f>
        <v>0</v>
      </c>
      <c r="L261" s="62">
        <f>IF(L4&lt;MIN($E$17,$E$24),0,SUM('Aporte de datos'!$E$207:$E$209))</f>
        <v>0</v>
      </c>
      <c r="M261" s="62">
        <f>IF(M4&lt;MIN($E$17,$E$24),0,SUM('Aporte de datos'!$E$207:$E$209))</f>
        <v>0</v>
      </c>
      <c r="N261" s="62">
        <f>IF(N4&lt;MIN($E$17,$E$24),0,SUM('Aporte de datos'!$E$207:$E$209))</f>
        <v>0</v>
      </c>
      <c r="O261" s="62">
        <f>IF(O4&lt;MIN($E$17,$E$24),0,SUM('Aporte de datos'!$E$207:$E$209))</f>
        <v>0</v>
      </c>
      <c r="P261" s="62">
        <f>IF(P4&lt;MIN($E$17,$E$24),0,SUM('Aporte de datos'!$E$207:$E$209))</f>
        <v>0</v>
      </c>
      <c r="Q261" s="62">
        <f>IF(Q4&lt;MIN($E$17,$E$24),0,SUM('Aporte de datos'!$E$207:$E$209))</f>
        <v>0</v>
      </c>
      <c r="R261" s="62">
        <f>IF(R4&lt;MIN($E$17,$E$24),0,SUM('Aporte de datos'!$E$207:$E$209))</f>
        <v>0</v>
      </c>
      <c r="S261" s="62">
        <f>IF(S4&lt;MIN($E$17,$E$24),0,SUM('Aporte de datos'!$E$207:$E$209))</f>
        <v>0</v>
      </c>
      <c r="T261" s="62">
        <f>IF(T4&lt;MIN($E$17,$E$24),0,SUM('Aporte de datos'!$E$207:$E$209))</f>
        <v>0</v>
      </c>
      <c r="U261" s="62">
        <f>IF(U4&lt;MIN($E$17,$E$24),0,SUM('Aporte de datos'!$E$207:$E$209))</f>
        <v>0</v>
      </c>
      <c r="V261" s="62">
        <f>IF(V4&lt;MIN($E$17,$E$24),0,SUM('Aporte de datos'!$E$207:$E$209))</f>
        <v>0</v>
      </c>
      <c r="W261" s="62">
        <f>IF(W4&lt;MIN($E$17,$E$24),0,SUM('Aporte de datos'!$E$207:$E$209))</f>
        <v>0</v>
      </c>
      <c r="X261" s="62">
        <f>IF(X4&lt;MIN($E$17,$E$24),0,SUM('Aporte de datos'!$E$207:$E$209))</f>
        <v>0</v>
      </c>
      <c r="Y261" s="62">
        <f>IF(Y4&lt;MIN($E$17,$E$24),0,SUM('Aporte de datos'!$E$207:$E$209))</f>
        <v>0</v>
      </c>
      <c r="Z261" s="62">
        <f>IF(Z4&lt;MIN($E$17,$E$24),0,SUM('Aporte de datos'!$E$207:$E$209))</f>
        <v>0</v>
      </c>
      <c r="AA261" s="62">
        <f>IF(AA4&lt;MIN($E$17,$E$24),0,SUM('Aporte de datos'!$E$207:$E$209))</f>
        <v>0</v>
      </c>
      <c r="AB261" s="62">
        <f>IF(AB4&lt;MIN($E$17,$E$24),0,SUM('Aporte de datos'!$E$207:$E$209))</f>
        <v>0</v>
      </c>
      <c r="AC261" s="62">
        <f>IF(AC4&lt;MIN($E$17,$E$24),0,SUM('Aporte de datos'!$E$207:$E$209))</f>
        <v>0</v>
      </c>
      <c r="AD261" s="62">
        <f>IF(AD4&lt;MIN($E$17,$E$24),0,SUM('Aporte de datos'!$E$207:$E$209))</f>
        <v>0</v>
      </c>
      <c r="AE261" s="62">
        <f>IF(AE4&lt;MIN($E$17,$E$24),0,SUM('Aporte de datos'!$E$207:$E$209))</f>
        <v>0</v>
      </c>
      <c r="AF261" s="62">
        <f>IF(AF4&lt;MIN($E$17,$E$24),0,SUM('Aporte de datos'!$E$207:$E$209))</f>
        <v>0</v>
      </c>
      <c r="AG261" s="62">
        <f>IF(AG4&lt;MIN($E$17,$E$24),0,SUM('Aporte de datos'!$E$207:$E$209))</f>
        <v>0</v>
      </c>
      <c r="AH261" s="62">
        <f>IF(AH4&lt;MIN($E$17,$E$24),0,SUM('Aporte de datos'!$E$207:$E$209))</f>
        <v>0</v>
      </c>
      <c r="AI261" s="62">
        <f>IF(AI4&lt;MIN($E$17,$E$24),0,SUM('Aporte de datos'!$E$207:$E$209))</f>
        <v>0</v>
      </c>
      <c r="AJ261" s="62">
        <f>IF(AJ4&lt;MIN($E$17,$E$24),0,SUM('Aporte de datos'!$E$207:$E$209))</f>
        <v>0</v>
      </c>
    </row>
    <row r="262" spans="2:36" x14ac:dyDescent="0.2">
      <c r="B262" s="26" t="s">
        <v>320</v>
      </c>
      <c r="C262" s="26"/>
      <c r="D262" s="26" t="s">
        <v>174</v>
      </c>
      <c r="F262" s="63">
        <f t="shared" ref="F262:AJ262" si="149">SUM(F248:F251,F253:F256,F258:F261)</f>
        <v>0</v>
      </c>
      <c r="G262" s="63">
        <f t="shared" si="149"/>
        <v>0</v>
      </c>
      <c r="H262" s="63">
        <f t="shared" si="149"/>
        <v>0</v>
      </c>
      <c r="I262" s="63">
        <f t="shared" si="149"/>
        <v>0</v>
      </c>
      <c r="J262" s="63">
        <f t="shared" si="149"/>
        <v>0</v>
      </c>
      <c r="K262" s="63">
        <f t="shared" si="149"/>
        <v>0</v>
      </c>
      <c r="L262" s="63">
        <f t="shared" si="149"/>
        <v>0</v>
      </c>
      <c r="M262" s="63">
        <f t="shared" si="149"/>
        <v>0</v>
      </c>
      <c r="N262" s="63">
        <f t="shared" si="149"/>
        <v>0</v>
      </c>
      <c r="O262" s="63">
        <f t="shared" si="149"/>
        <v>0</v>
      </c>
      <c r="P262" s="63">
        <f t="shared" si="149"/>
        <v>0</v>
      </c>
      <c r="Q262" s="63">
        <f t="shared" si="149"/>
        <v>0</v>
      </c>
      <c r="R262" s="63">
        <f t="shared" si="149"/>
        <v>0</v>
      </c>
      <c r="S262" s="63">
        <f t="shared" si="149"/>
        <v>0</v>
      </c>
      <c r="T262" s="63">
        <f t="shared" si="149"/>
        <v>0</v>
      </c>
      <c r="U262" s="63">
        <f t="shared" si="149"/>
        <v>0</v>
      </c>
      <c r="V262" s="63">
        <f t="shared" si="149"/>
        <v>0</v>
      </c>
      <c r="W262" s="63">
        <f t="shared" si="149"/>
        <v>0</v>
      </c>
      <c r="X262" s="63">
        <f t="shared" si="149"/>
        <v>0</v>
      </c>
      <c r="Y262" s="63">
        <f t="shared" si="149"/>
        <v>0</v>
      </c>
      <c r="Z262" s="63">
        <f t="shared" si="149"/>
        <v>0</v>
      </c>
      <c r="AA262" s="63">
        <f t="shared" si="149"/>
        <v>0</v>
      </c>
      <c r="AB262" s="63">
        <f t="shared" si="149"/>
        <v>0</v>
      </c>
      <c r="AC262" s="63">
        <f t="shared" si="149"/>
        <v>0</v>
      </c>
      <c r="AD262" s="63">
        <f t="shared" si="149"/>
        <v>0</v>
      </c>
      <c r="AE262" s="63">
        <f t="shared" si="149"/>
        <v>0</v>
      </c>
      <c r="AF262" s="63">
        <f t="shared" si="149"/>
        <v>0</v>
      </c>
      <c r="AG262" s="63">
        <f t="shared" si="149"/>
        <v>0</v>
      </c>
      <c r="AH262" s="63">
        <f t="shared" si="149"/>
        <v>0</v>
      </c>
      <c r="AI262" s="63">
        <f t="shared" si="149"/>
        <v>0</v>
      </c>
      <c r="AJ262" s="63">
        <f t="shared" si="149"/>
        <v>0</v>
      </c>
    </row>
    <row r="264" spans="2:36" x14ac:dyDescent="0.2">
      <c r="B264" s="54" t="s">
        <v>68</v>
      </c>
    </row>
    <row r="265" spans="2:36" x14ac:dyDescent="0.2">
      <c r="B265" s="38" t="s">
        <v>180</v>
      </c>
      <c r="D265" s="25" t="s">
        <v>2</v>
      </c>
      <c r="F265" s="62">
        <f t="shared" ref="F265:AJ265" si="150">IF(F$4=$E$16,$E$14*$E$15,0)</f>
        <v>0</v>
      </c>
      <c r="G265" s="62">
        <f t="shared" si="150"/>
        <v>0</v>
      </c>
      <c r="H265" s="62">
        <f t="shared" si="150"/>
        <v>0</v>
      </c>
      <c r="I265" s="62">
        <f t="shared" si="150"/>
        <v>0</v>
      </c>
      <c r="J265" s="62">
        <f t="shared" si="150"/>
        <v>0</v>
      </c>
      <c r="K265" s="62">
        <f t="shared" si="150"/>
        <v>0</v>
      </c>
      <c r="L265" s="62">
        <f t="shared" si="150"/>
        <v>0</v>
      </c>
      <c r="M265" s="62">
        <f t="shared" si="150"/>
        <v>0</v>
      </c>
      <c r="N265" s="62">
        <f t="shared" si="150"/>
        <v>0</v>
      </c>
      <c r="O265" s="62">
        <f t="shared" si="150"/>
        <v>0</v>
      </c>
      <c r="P265" s="62">
        <f t="shared" si="150"/>
        <v>0</v>
      </c>
      <c r="Q265" s="62">
        <f t="shared" si="150"/>
        <v>0</v>
      </c>
      <c r="R265" s="62">
        <f t="shared" si="150"/>
        <v>0</v>
      </c>
      <c r="S265" s="62">
        <f t="shared" si="150"/>
        <v>0</v>
      </c>
      <c r="T265" s="62">
        <f t="shared" si="150"/>
        <v>0</v>
      </c>
      <c r="U265" s="62">
        <f t="shared" si="150"/>
        <v>0</v>
      </c>
      <c r="V265" s="62">
        <f t="shared" si="150"/>
        <v>0</v>
      </c>
      <c r="W265" s="62">
        <f t="shared" si="150"/>
        <v>0</v>
      </c>
      <c r="X265" s="62">
        <f t="shared" si="150"/>
        <v>0</v>
      </c>
      <c r="Y265" s="62">
        <f t="shared" si="150"/>
        <v>0</v>
      </c>
      <c r="Z265" s="62">
        <f t="shared" si="150"/>
        <v>0</v>
      </c>
      <c r="AA265" s="62">
        <f t="shared" si="150"/>
        <v>0</v>
      </c>
      <c r="AB265" s="62">
        <f t="shared" si="150"/>
        <v>0</v>
      </c>
      <c r="AC265" s="62">
        <f t="shared" si="150"/>
        <v>0</v>
      </c>
      <c r="AD265" s="62">
        <f t="shared" si="150"/>
        <v>0</v>
      </c>
      <c r="AE265" s="62">
        <f t="shared" si="150"/>
        <v>0</v>
      </c>
      <c r="AF265" s="62">
        <f t="shared" si="150"/>
        <v>0</v>
      </c>
      <c r="AG265" s="62">
        <f t="shared" si="150"/>
        <v>0</v>
      </c>
      <c r="AH265" s="62">
        <f t="shared" si="150"/>
        <v>0</v>
      </c>
      <c r="AI265" s="62">
        <f t="shared" si="150"/>
        <v>0</v>
      </c>
      <c r="AJ265" s="62">
        <f t="shared" si="150"/>
        <v>0</v>
      </c>
    </row>
    <row r="266" spans="2:36" x14ac:dyDescent="0.2">
      <c r="B266" s="38" t="s">
        <v>4</v>
      </c>
      <c r="D266" s="25" t="s">
        <v>2</v>
      </c>
      <c r="F266" s="62">
        <f t="shared" ref="F266:AJ266" si="151">IF(F$4=$E$23,$E$20*$E$21*$E$22,0)</f>
        <v>0</v>
      </c>
      <c r="G266" s="62">
        <f t="shared" si="151"/>
        <v>0</v>
      </c>
      <c r="H266" s="62">
        <f t="shared" si="151"/>
        <v>0</v>
      </c>
      <c r="I266" s="62">
        <f t="shared" si="151"/>
        <v>0</v>
      </c>
      <c r="J266" s="62">
        <f t="shared" si="151"/>
        <v>0</v>
      </c>
      <c r="K266" s="62">
        <f t="shared" si="151"/>
        <v>0</v>
      </c>
      <c r="L266" s="62">
        <f t="shared" si="151"/>
        <v>0</v>
      </c>
      <c r="M266" s="62">
        <f t="shared" si="151"/>
        <v>0</v>
      </c>
      <c r="N266" s="62">
        <f t="shared" si="151"/>
        <v>0</v>
      </c>
      <c r="O266" s="62">
        <f t="shared" si="151"/>
        <v>0</v>
      </c>
      <c r="P266" s="62">
        <f t="shared" si="151"/>
        <v>0</v>
      </c>
      <c r="Q266" s="62">
        <f t="shared" si="151"/>
        <v>0</v>
      </c>
      <c r="R266" s="62">
        <f t="shared" si="151"/>
        <v>0</v>
      </c>
      <c r="S266" s="62">
        <f t="shared" si="151"/>
        <v>0</v>
      </c>
      <c r="T266" s="62">
        <f t="shared" si="151"/>
        <v>0</v>
      </c>
      <c r="U266" s="62">
        <f t="shared" si="151"/>
        <v>0</v>
      </c>
      <c r="V266" s="62">
        <f t="shared" si="151"/>
        <v>0</v>
      </c>
      <c r="W266" s="62">
        <f t="shared" si="151"/>
        <v>0</v>
      </c>
      <c r="X266" s="62">
        <f t="shared" si="151"/>
        <v>0</v>
      </c>
      <c r="Y266" s="62">
        <f t="shared" si="151"/>
        <v>0</v>
      </c>
      <c r="Z266" s="62">
        <f t="shared" si="151"/>
        <v>0</v>
      </c>
      <c r="AA266" s="62">
        <f t="shared" si="151"/>
        <v>0</v>
      </c>
      <c r="AB266" s="62">
        <f t="shared" si="151"/>
        <v>0</v>
      </c>
      <c r="AC266" s="62">
        <f t="shared" si="151"/>
        <v>0</v>
      </c>
      <c r="AD266" s="62">
        <f t="shared" si="151"/>
        <v>0</v>
      </c>
      <c r="AE266" s="62">
        <f t="shared" si="151"/>
        <v>0</v>
      </c>
      <c r="AF266" s="62">
        <f t="shared" si="151"/>
        <v>0</v>
      </c>
      <c r="AG266" s="62">
        <f t="shared" si="151"/>
        <v>0</v>
      </c>
      <c r="AH266" s="62">
        <f t="shared" si="151"/>
        <v>0</v>
      </c>
      <c r="AI266" s="62">
        <f t="shared" si="151"/>
        <v>0</v>
      </c>
      <c r="AJ266" s="62">
        <f t="shared" si="151"/>
        <v>0</v>
      </c>
    </row>
    <row r="267" spans="2:36" x14ac:dyDescent="0.2">
      <c r="B267" s="38" t="s">
        <v>140</v>
      </c>
      <c r="D267" s="25" t="s">
        <v>2</v>
      </c>
      <c r="F267" s="62">
        <f t="shared" ref="F267:AJ267" si="152">IF(F$4=$E$28,$E$27*$E$30,0)</f>
        <v>0</v>
      </c>
      <c r="G267" s="62">
        <f t="shared" si="152"/>
        <v>0</v>
      </c>
      <c r="H267" s="62">
        <f t="shared" si="152"/>
        <v>0</v>
      </c>
      <c r="I267" s="62">
        <f t="shared" si="152"/>
        <v>0</v>
      </c>
      <c r="J267" s="62">
        <f t="shared" si="152"/>
        <v>0</v>
      </c>
      <c r="K267" s="62">
        <f t="shared" si="152"/>
        <v>0</v>
      </c>
      <c r="L267" s="62">
        <f t="shared" si="152"/>
        <v>0</v>
      </c>
      <c r="M267" s="62">
        <f t="shared" si="152"/>
        <v>0</v>
      </c>
      <c r="N267" s="62">
        <f t="shared" si="152"/>
        <v>0</v>
      </c>
      <c r="O267" s="62">
        <f t="shared" si="152"/>
        <v>0</v>
      </c>
      <c r="P267" s="62">
        <f t="shared" si="152"/>
        <v>0</v>
      </c>
      <c r="Q267" s="62">
        <f t="shared" si="152"/>
        <v>0</v>
      </c>
      <c r="R267" s="62">
        <f t="shared" si="152"/>
        <v>0</v>
      </c>
      <c r="S267" s="62">
        <f t="shared" si="152"/>
        <v>0</v>
      </c>
      <c r="T267" s="62">
        <f t="shared" si="152"/>
        <v>0</v>
      </c>
      <c r="U267" s="62">
        <f t="shared" si="152"/>
        <v>0</v>
      </c>
      <c r="V267" s="62">
        <f t="shared" si="152"/>
        <v>0</v>
      </c>
      <c r="W267" s="62">
        <f t="shared" si="152"/>
        <v>0</v>
      </c>
      <c r="X267" s="62">
        <f t="shared" si="152"/>
        <v>0</v>
      </c>
      <c r="Y267" s="62">
        <f t="shared" si="152"/>
        <v>0</v>
      </c>
      <c r="Z267" s="62">
        <f t="shared" si="152"/>
        <v>0</v>
      </c>
      <c r="AA267" s="62">
        <f t="shared" si="152"/>
        <v>0</v>
      </c>
      <c r="AB267" s="62">
        <f t="shared" si="152"/>
        <v>0</v>
      </c>
      <c r="AC267" s="62">
        <f t="shared" si="152"/>
        <v>0</v>
      </c>
      <c r="AD267" s="62">
        <f t="shared" si="152"/>
        <v>0</v>
      </c>
      <c r="AE267" s="62">
        <f t="shared" si="152"/>
        <v>0</v>
      </c>
      <c r="AF267" s="62">
        <f t="shared" si="152"/>
        <v>0</v>
      </c>
      <c r="AG267" s="62">
        <f t="shared" si="152"/>
        <v>0</v>
      </c>
      <c r="AH267" s="62">
        <f t="shared" si="152"/>
        <v>0</v>
      </c>
      <c r="AI267" s="62">
        <f t="shared" si="152"/>
        <v>0</v>
      </c>
      <c r="AJ267" s="62">
        <f t="shared" si="152"/>
        <v>0</v>
      </c>
    </row>
    <row r="268" spans="2:36" x14ac:dyDescent="0.2">
      <c r="B268" s="38" t="s">
        <v>321</v>
      </c>
      <c r="D268" s="25" t="s">
        <v>2</v>
      </c>
      <c r="F268" s="62">
        <f>IF(F$4=$E$9,SUM('Aporte de datos'!$E$181:$E$192),0)</f>
        <v>0</v>
      </c>
      <c r="G268" s="62">
        <f>IF(G$4=$E$9,SUM('Aporte de datos'!$E$181:$E$192),0)</f>
        <v>0</v>
      </c>
      <c r="H268" s="62">
        <f>IF(H$4=$E$9,SUM('Aporte de datos'!$E$181:$E$192),0)</f>
        <v>0</v>
      </c>
      <c r="I268" s="62">
        <f>IF(I$4=$E$9,SUM('Aporte de datos'!$E$181:$E$192),0)</f>
        <v>0</v>
      </c>
      <c r="J268" s="62">
        <f>IF(J$4=$E$9,SUM('Aporte de datos'!$E$181:$E$192),0)</f>
        <v>0</v>
      </c>
      <c r="K268" s="62">
        <f>IF(K$4=$E$9,SUM('Aporte de datos'!$E$181:$E$192),0)</f>
        <v>0</v>
      </c>
      <c r="L268" s="62">
        <f>IF(L$4=$E$9,SUM('Aporte de datos'!$E$181:$E$192),0)</f>
        <v>0</v>
      </c>
      <c r="M268" s="62">
        <f>IF(M$4=$E$9,SUM('Aporte de datos'!$E$181:$E$192),0)</f>
        <v>0</v>
      </c>
      <c r="N268" s="62">
        <f>IF(N$4=$E$9,SUM('Aporte de datos'!$E$181:$E$192),0)</f>
        <v>0</v>
      </c>
      <c r="O268" s="62">
        <f>IF(O$4=$E$9,SUM('Aporte de datos'!$E$181:$E$192),0)</f>
        <v>0</v>
      </c>
      <c r="P268" s="62">
        <f>IF(P$4=$E$9,SUM('Aporte de datos'!$E$181:$E$192),0)</f>
        <v>0</v>
      </c>
      <c r="Q268" s="62">
        <f>IF(Q$4=$E$9,SUM('Aporte de datos'!$E$181:$E$192),0)</f>
        <v>0</v>
      </c>
      <c r="R268" s="62">
        <f>IF(R$4=$E$9,SUM('Aporte de datos'!$E$181:$E$192),0)</f>
        <v>0</v>
      </c>
      <c r="S268" s="62">
        <f>IF(S$4=$E$9,SUM('Aporte de datos'!$E$181:$E$192),0)</f>
        <v>0</v>
      </c>
      <c r="T268" s="62">
        <f>IF(T$4=$E$9,SUM('Aporte de datos'!$E$181:$E$192),0)</f>
        <v>0</v>
      </c>
      <c r="U268" s="62">
        <f>IF(U$4=$E$9,SUM('Aporte de datos'!$E$181:$E$192),0)</f>
        <v>0</v>
      </c>
      <c r="V268" s="62">
        <f>IF(V$4=$E$9,SUM('Aporte de datos'!$E$181:$E$192),0)</f>
        <v>0</v>
      </c>
      <c r="W268" s="62">
        <f>IF(W$4=$E$9,SUM('Aporte de datos'!$E$181:$E$192),0)</f>
        <v>0</v>
      </c>
      <c r="X268" s="62">
        <f>IF(X$4=$E$9,SUM('Aporte de datos'!$E$181:$E$192),0)</f>
        <v>0</v>
      </c>
      <c r="Y268" s="62">
        <f>IF(Y$4=$E$9,SUM('Aporte de datos'!$E$181:$E$192),0)</f>
        <v>0</v>
      </c>
      <c r="Z268" s="62">
        <f>IF(Z$4=$E$9,SUM('Aporte de datos'!$E$181:$E$192),0)</f>
        <v>0</v>
      </c>
      <c r="AA268" s="62">
        <f>IF(AA$4=$E$9,SUM('Aporte de datos'!$E$181:$E$192),0)</f>
        <v>0</v>
      </c>
      <c r="AB268" s="62">
        <f>IF(AB$4=$E$9,SUM('Aporte de datos'!$E$181:$E$192),0)</f>
        <v>0</v>
      </c>
      <c r="AC268" s="62">
        <f>IF(AC$4=$E$9,SUM('Aporte de datos'!$E$181:$E$192),0)</f>
        <v>0</v>
      </c>
      <c r="AD268" s="62">
        <f>IF(AD$4=$E$9,SUM('Aporte de datos'!$E$181:$E$192),0)</f>
        <v>0</v>
      </c>
      <c r="AE268" s="62">
        <f>IF(AE$4=$E$9,SUM('Aporte de datos'!$E$181:$E$192),0)</f>
        <v>0</v>
      </c>
      <c r="AF268" s="62">
        <f>IF(AF$4=$E$9,SUM('Aporte de datos'!$E$181:$E$192),0)</f>
        <v>0</v>
      </c>
      <c r="AG268" s="62">
        <f>IF(AG$4=$E$9,SUM('Aporte de datos'!$E$181:$E$192),0)</f>
        <v>0</v>
      </c>
      <c r="AH268" s="62">
        <f>IF(AH$4=$E$9,SUM('Aporte de datos'!$E$181:$E$192),0)</f>
        <v>0</v>
      </c>
      <c r="AI268" s="62">
        <f>IF(AI$4=$E$9,SUM('Aporte de datos'!$E$181:$E$192),0)</f>
        <v>0</v>
      </c>
      <c r="AJ268" s="62">
        <f>IF(AJ$4=$E$9,SUM('Aporte de datos'!$E$181:$E$192),0)</f>
        <v>0</v>
      </c>
    </row>
    <row r="269" spans="2:36" s="26" customFormat="1" x14ac:dyDescent="0.2">
      <c r="B269" s="26" t="s">
        <v>323</v>
      </c>
      <c r="D269" s="26" t="s">
        <v>2</v>
      </c>
      <c r="E269" s="57"/>
      <c r="F269" s="68">
        <f>SUM(F265:F268)</f>
        <v>0</v>
      </c>
      <c r="G269" s="68">
        <f t="shared" ref="G269:AJ269" si="153">SUM(G265:G268)</f>
        <v>0</v>
      </c>
      <c r="H269" s="68">
        <f t="shared" si="153"/>
        <v>0</v>
      </c>
      <c r="I269" s="68">
        <f t="shared" si="153"/>
        <v>0</v>
      </c>
      <c r="J269" s="68">
        <f t="shared" si="153"/>
        <v>0</v>
      </c>
      <c r="K269" s="68">
        <f t="shared" si="153"/>
        <v>0</v>
      </c>
      <c r="L269" s="68">
        <f t="shared" si="153"/>
        <v>0</v>
      </c>
      <c r="M269" s="68">
        <f t="shared" si="153"/>
        <v>0</v>
      </c>
      <c r="N269" s="68">
        <f t="shared" si="153"/>
        <v>0</v>
      </c>
      <c r="O269" s="68">
        <f t="shared" si="153"/>
        <v>0</v>
      </c>
      <c r="P269" s="68">
        <f t="shared" si="153"/>
        <v>0</v>
      </c>
      <c r="Q269" s="68">
        <f t="shared" si="153"/>
        <v>0</v>
      </c>
      <c r="R269" s="68">
        <f t="shared" si="153"/>
        <v>0</v>
      </c>
      <c r="S269" s="68">
        <f t="shared" si="153"/>
        <v>0</v>
      </c>
      <c r="T269" s="68">
        <f t="shared" si="153"/>
        <v>0</v>
      </c>
      <c r="U269" s="68">
        <f t="shared" si="153"/>
        <v>0</v>
      </c>
      <c r="V269" s="68">
        <f t="shared" si="153"/>
        <v>0</v>
      </c>
      <c r="W269" s="68">
        <f t="shared" si="153"/>
        <v>0</v>
      </c>
      <c r="X269" s="68">
        <f t="shared" si="153"/>
        <v>0</v>
      </c>
      <c r="Y269" s="68">
        <f t="shared" si="153"/>
        <v>0</v>
      </c>
      <c r="Z269" s="68">
        <f t="shared" si="153"/>
        <v>0</v>
      </c>
      <c r="AA269" s="68">
        <f t="shared" si="153"/>
        <v>0</v>
      </c>
      <c r="AB269" s="68">
        <f t="shared" si="153"/>
        <v>0</v>
      </c>
      <c r="AC269" s="68">
        <f t="shared" si="153"/>
        <v>0</v>
      </c>
      <c r="AD269" s="68">
        <f t="shared" si="153"/>
        <v>0</v>
      </c>
      <c r="AE269" s="68">
        <f t="shared" si="153"/>
        <v>0</v>
      </c>
      <c r="AF269" s="68">
        <f t="shared" si="153"/>
        <v>0</v>
      </c>
      <c r="AG269" s="68">
        <f t="shared" si="153"/>
        <v>0</v>
      </c>
      <c r="AH269" s="68">
        <f t="shared" si="153"/>
        <v>0</v>
      </c>
      <c r="AI269" s="68">
        <f t="shared" si="153"/>
        <v>0</v>
      </c>
      <c r="AJ269" s="68">
        <f t="shared" si="153"/>
        <v>0</v>
      </c>
    </row>
  </sheetData>
  <sheetProtection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33"/>
  <sheetViews>
    <sheetView zoomScale="85" zoomScaleNormal="85" workbookViewId="0"/>
  </sheetViews>
  <sheetFormatPr defaultRowHeight="11.25" x14ac:dyDescent="0.2"/>
  <cols>
    <col min="1" max="1" width="11.42578125" style="25" customWidth="1"/>
    <col min="2" max="2" width="18.28515625" style="25" customWidth="1"/>
    <col min="3" max="4" width="16" style="25" customWidth="1"/>
    <col min="5" max="5" width="12.7109375" style="36" customWidth="1"/>
    <col min="6" max="36" width="13.85546875" style="25" customWidth="1"/>
    <col min="37" max="16384" width="9.140625" style="25"/>
  </cols>
  <sheetData>
    <row r="2" spans="1:36" s="20" customFormat="1" x14ac:dyDescent="0.2">
      <c r="A2" s="18"/>
      <c r="B2" s="18"/>
      <c r="C2" s="18"/>
      <c r="D2" s="18"/>
      <c r="E2" s="137" t="str">
        <f>'Aporte de datos'!E2</f>
        <v>Unidad de periodo</v>
      </c>
      <c r="F2" s="21" t="str">
        <f>'Aporte de datos'!F2</f>
        <v>Año</v>
      </c>
    </row>
    <row r="3" spans="1:36" s="20" customFormat="1" x14ac:dyDescent="0.2">
      <c r="A3" s="18"/>
      <c r="B3" s="18"/>
      <c r="C3" s="18"/>
      <c r="D3" s="18"/>
      <c r="E3" s="137" t="str">
        <f>'Aporte de datos'!E3</f>
        <v>Periodo</v>
      </c>
      <c r="F3" s="21">
        <f>'Aporte de datos'!F3</f>
        <v>2017</v>
      </c>
      <c r="G3" s="21">
        <f>'Aporte de datos'!G3</f>
        <v>2018</v>
      </c>
      <c r="H3" s="21">
        <f>'Aporte de datos'!H3</f>
        <v>2019</v>
      </c>
      <c r="I3" s="21">
        <f>'Aporte de datos'!I3</f>
        <v>2020</v>
      </c>
      <c r="J3" s="21">
        <f>'Aporte de datos'!J3</f>
        <v>2021</v>
      </c>
      <c r="K3" s="21">
        <f>'Aporte de datos'!K3</f>
        <v>2022</v>
      </c>
      <c r="L3" s="21">
        <f>'Aporte de datos'!L3</f>
        <v>2023</v>
      </c>
      <c r="M3" s="21">
        <f>'Aporte de datos'!M3</f>
        <v>2024</v>
      </c>
      <c r="N3" s="21">
        <f>'Aporte de datos'!N3</f>
        <v>2025</v>
      </c>
      <c r="O3" s="21">
        <f>'Aporte de datos'!O3</f>
        <v>2026</v>
      </c>
      <c r="P3" s="21">
        <f>'Aporte de datos'!P3</f>
        <v>2027</v>
      </c>
      <c r="Q3" s="21">
        <f>'Aporte de datos'!Q3</f>
        <v>2028</v>
      </c>
      <c r="R3" s="21">
        <f>'Aporte de datos'!R3</f>
        <v>2029</v>
      </c>
      <c r="S3" s="21">
        <f>'Aporte de datos'!S3</f>
        <v>2030</v>
      </c>
      <c r="T3" s="21">
        <f>'Aporte de datos'!T3</f>
        <v>2031</v>
      </c>
      <c r="U3" s="21">
        <f>'Aporte de datos'!U3</f>
        <v>2032</v>
      </c>
      <c r="V3" s="21">
        <f>'Aporte de datos'!V3</f>
        <v>2033</v>
      </c>
      <c r="W3" s="21">
        <f>'Aporte de datos'!W3</f>
        <v>2034</v>
      </c>
      <c r="X3" s="21">
        <f>'Aporte de datos'!X3</f>
        <v>2035</v>
      </c>
      <c r="Y3" s="21">
        <f>'Aporte de datos'!Y3</f>
        <v>2036</v>
      </c>
      <c r="Z3" s="21">
        <f>'Aporte de datos'!Z3</f>
        <v>2037</v>
      </c>
      <c r="AA3" s="21">
        <f>'Aporte de datos'!AA3</f>
        <v>2038</v>
      </c>
      <c r="AB3" s="21">
        <f>'Aporte de datos'!AB3</f>
        <v>2039</v>
      </c>
      <c r="AC3" s="21">
        <f>'Aporte de datos'!AC3</f>
        <v>2040</v>
      </c>
      <c r="AD3" s="21">
        <f>'Aporte de datos'!AD3</f>
        <v>2041</v>
      </c>
      <c r="AE3" s="21">
        <f>'Aporte de datos'!AE3</f>
        <v>2042</v>
      </c>
      <c r="AF3" s="21">
        <f>'Aporte de datos'!AF3</f>
        <v>2043</v>
      </c>
      <c r="AG3" s="21">
        <f>'Aporte de datos'!AG3</f>
        <v>2044</v>
      </c>
      <c r="AH3" s="21">
        <f>'Aporte de datos'!AH3</f>
        <v>2045</v>
      </c>
      <c r="AI3" s="21">
        <f>'Aporte de datos'!AI3</f>
        <v>2046</v>
      </c>
      <c r="AJ3" s="21">
        <f>'Aporte de datos'!AJ3</f>
        <v>2047</v>
      </c>
    </row>
    <row r="4" spans="1:36" s="22" customFormat="1" x14ac:dyDescent="0.2">
      <c r="A4" s="19"/>
      <c r="B4" s="19"/>
      <c r="C4" s="19"/>
      <c r="D4" s="19"/>
      <c r="E4" s="19" t="str">
        <f>'Aporte de datos'!E4</f>
        <v>Número del periodo</v>
      </c>
      <c r="F4" s="22">
        <v>1</v>
      </c>
      <c r="G4" s="22">
        <v>2</v>
      </c>
      <c r="H4" s="22">
        <v>3</v>
      </c>
      <c r="I4" s="22">
        <v>4</v>
      </c>
      <c r="J4" s="22">
        <v>5</v>
      </c>
      <c r="K4" s="22">
        <v>6</v>
      </c>
      <c r="L4" s="22">
        <v>7</v>
      </c>
      <c r="M4" s="22">
        <v>8</v>
      </c>
      <c r="N4" s="22">
        <v>9</v>
      </c>
      <c r="O4" s="22">
        <v>10</v>
      </c>
      <c r="P4" s="22">
        <v>11</v>
      </c>
      <c r="Q4" s="22">
        <v>12</v>
      </c>
      <c r="R4" s="22">
        <v>13</v>
      </c>
      <c r="S4" s="22">
        <v>14</v>
      </c>
      <c r="T4" s="22">
        <v>15</v>
      </c>
      <c r="U4" s="22">
        <v>16</v>
      </c>
      <c r="V4" s="22">
        <v>17</v>
      </c>
      <c r="W4" s="22">
        <v>18</v>
      </c>
      <c r="X4" s="22">
        <v>19</v>
      </c>
      <c r="Y4" s="22">
        <v>20</v>
      </c>
      <c r="Z4" s="22">
        <v>21</v>
      </c>
      <c r="AA4" s="22">
        <v>22</v>
      </c>
      <c r="AB4" s="22">
        <v>23</v>
      </c>
      <c r="AC4" s="22">
        <v>24</v>
      </c>
      <c r="AD4" s="22">
        <v>25</v>
      </c>
      <c r="AE4" s="44">
        <v>26</v>
      </c>
      <c r="AF4" s="44">
        <v>27</v>
      </c>
      <c r="AG4" s="44">
        <v>28</v>
      </c>
      <c r="AH4" s="44">
        <v>29</v>
      </c>
      <c r="AI4" s="44">
        <v>30</v>
      </c>
      <c r="AJ4" s="22">
        <v>31</v>
      </c>
    </row>
    <row r="6" spans="1:36" x14ac:dyDescent="0.2">
      <c r="D6" s="25" t="s">
        <v>211</v>
      </c>
      <c r="E6" s="36" t="b">
        <f>IF('El sistema'!K22="ACTIVO", TRUE,FALSE)</f>
        <v>1</v>
      </c>
    </row>
    <row r="8" spans="1:36" s="23" customFormat="1" x14ac:dyDescent="0.2">
      <c r="B8" s="24" t="s">
        <v>212</v>
      </c>
      <c r="D8" s="37"/>
      <c r="E8" s="37"/>
      <c r="F8" s="37"/>
    </row>
    <row r="10" spans="1:36" x14ac:dyDescent="0.2">
      <c r="B10" s="26" t="s">
        <v>78</v>
      </c>
    </row>
    <row r="11" spans="1:36" x14ac:dyDescent="0.2">
      <c r="B11" s="27" t="s">
        <v>456</v>
      </c>
      <c r="E11" s="36">
        <f>'Aporte de datos'!E396</f>
        <v>0</v>
      </c>
    </row>
    <row r="12" spans="1:36" x14ac:dyDescent="0.2">
      <c r="B12" s="27" t="s">
        <v>457</v>
      </c>
      <c r="E12" s="36">
        <f>'Aporte de datos'!E397</f>
        <v>0</v>
      </c>
    </row>
    <row r="13" spans="1:36" x14ac:dyDescent="0.2">
      <c r="B13" s="27" t="s">
        <v>475</v>
      </c>
      <c r="E13" s="41">
        <f>'Aporte de datos'!E398</f>
        <v>0</v>
      </c>
    </row>
    <row r="16" spans="1:36" s="23" customFormat="1" x14ac:dyDescent="0.2">
      <c r="B16" s="24" t="s">
        <v>306</v>
      </c>
      <c r="D16" s="37"/>
      <c r="E16" s="37"/>
      <c r="F16" s="37"/>
    </row>
    <row r="18" spans="2:36" x14ac:dyDescent="0.2">
      <c r="B18" s="26" t="s">
        <v>307</v>
      </c>
    </row>
    <row r="19" spans="2:36" x14ac:dyDescent="0.2">
      <c r="B19" s="27" t="s">
        <v>308</v>
      </c>
      <c r="D19" s="25" t="s">
        <v>24</v>
      </c>
      <c r="F19" s="62">
        <f>$E$6*IF(F4&lt;$E$12,'Recoleccion y transporte'!F231,'Recoleccion y transporte'!F231*$E$13)</f>
        <v>0</v>
      </c>
      <c r="G19" s="62">
        <f>$E$6*IF(G4&lt;$E$12,'Recoleccion y transporte'!G231,'Recoleccion y transporte'!G231*$E$13)</f>
        <v>0</v>
      </c>
      <c r="H19" s="62">
        <f>$E$6*IF(H4&lt;$E$12,'Recoleccion y transporte'!H231,'Recoleccion y transporte'!H231*$E$13)</f>
        <v>0</v>
      </c>
      <c r="I19" s="62">
        <f>$E$6*IF(I4&lt;$E$12,'Recoleccion y transporte'!I231,'Recoleccion y transporte'!I231*$E$13)</f>
        <v>0</v>
      </c>
      <c r="J19" s="62">
        <f>$E$6*IF(J4&lt;$E$12,'Recoleccion y transporte'!J231,'Recoleccion y transporte'!J231*$E$13)</f>
        <v>0</v>
      </c>
      <c r="K19" s="62">
        <f>$E$6*IF(K4&lt;$E$12,'Recoleccion y transporte'!K231,'Recoleccion y transporte'!K231*$E$13)</f>
        <v>0</v>
      </c>
      <c r="L19" s="62">
        <f>$E$6*IF(L4&lt;$E$12,'Recoleccion y transporte'!L231,'Recoleccion y transporte'!L231*$E$13)</f>
        <v>0</v>
      </c>
      <c r="M19" s="62">
        <f>$E$6*IF(M4&lt;$E$12,'Recoleccion y transporte'!M231,'Recoleccion y transporte'!M231*$E$13)</f>
        <v>0</v>
      </c>
      <c r="N19" s="62">
        <f>$E$6*IF(N4&lt;$E$12,'Recoleccion y transporte'!N231,'Recoleccion y transporte'!N231*$E$13)</f>
        <v>0</v>
      </c>
      <c r="O19" s="62">
        <f>$E$6*IF(O4&lt;$E$12,'Recoleccion y transporte'!O231,'Recoleccion y transporte'!O231*$E$13)</f>
        <v>0</v>
      </c>
      <c r="P19" s="62">
        <f>$E$6*IF(P4&lt;$E$12,'Recoleccion y transporte'!P231,'Recoleccion y transporte'!P231*$E$13)</f>
        <v>0</v>
      </c>
      <c r="Q19" s="62">
        <f>$E$6*IF(Q4&lt;$E$12,'Recoleccion y transporte'!Q231,'Recoleccion y transporte'!Q231*$E$13)</f>
        <v>0</v>
      </c>
      <c r="R19" s="62">
        <f>$E$6*IF(R4&lt;$E$12,'Recoleccion y transporte'!R231,'Recoleccion y transporte'!R231*$E$13)</f>
        <v>0</v>
      </c>
      <c r="S19" s="62">
        <f>$E$6*IF(S4&lt;$E$12,'Recoleccion y transporte'!S231,'Recoleccion y transporte'!S231*$E$13)</f>
        <v>0</v>
      </c>
      <c r="T19" s="62">
        <f>$E$6*IF(T4&lt;$E$12,'Recoleccion y transporte'!T231,'Recoleccion y transporte'!T231*$E$13)</f>
        <v>0</v>
      </c>
      <c r="U19" s="62">
        <f>$E$6*IF(U4&lt;$E$12,'Recoleccion y transporte'!U231,'Recoleccion y transporte'!U231*$E$13)</f>
        <v>0</v>
      </c>
      <c r="V19" s="62">
        <f>$E$6*IF(V4&lt;$E$12,'Recoleccion y transporte'!V231,'Recoleccion y transporte'!V231*$E$13)</f>
        <v>0</v>
      </c>
      <c r="W19" s="62">
        <f>$E$6*IF(W4&lt;$E$12,'Recoleccion y transporte'!W231,'Recoleccion y transporte'!W231*$E$13)</f>
        <v>0</v>
      </c>
      <c r="X19" s="62">
        <f>$E$6*IF(X4&lt;$E$12,'Recoleccion y transporte'!X231,'Recoleccion y transporte'!X231*$E$13)</f>
        <v>0</v>
      </c>
      <c r="Y19" s="62">
        <f>$E$6*IF(Y4&lt;$E$12,'Recoleccion y transporte'!Y231,'Recoleccion y transporte'!Y231*$E$13)</f>
        <v>0</v>
      </c>
      <c r="Z19" s="62">
        <f>$E$6*IF(Z4&lt;$E$12,'Recoleccion y transporte'!Z231,'Recoleccion y transporte'!Z231*$E$13)</f>
        <v>0</v>
      </c>
      <c r="AA19" s="62">
        <f>$E$6*IF(AA4&lt;$E$12,'Recoleccion y transporte'!AA231,'Recoleccion y transporte'!AA231*$E$13)</f>
        <v>0</v>
      </c>
      <c r="AB19" s="62">
        <f>$E$6*IF(AB4&lt;$E$12,'Recoleccion y transporte'!AB231,'Recoleccion y transporte'!AB231*$E$13)</f>
        <v>0</v>
      </c>
      <c r="AC19" s="62">
        <f>$E$6*IF(AC4&lt;$E$12,'Recoleccion y transporte'!AC231,'Recoleccion y transporte'!AC231*$E$13)</f>
        <v>0</v>
      </c>
      <c r="AD19" s="62">
        <f>$E$6*IF(AD4&lt;$E$12,'Recoleccion y transporte'!AD231,'Recoleccion y transporte'!AD231*$E$13)</f>
        <v>0</v>
      </c>
      <c r="AE19" s="62">
        <f>$E$6*IF(AE4&lt;$E$12,'Recoleccion y transporte'!AE231,'Recoleccion y transporte'!AE231*$E$13)</f>
        <v>0</v>
      </c>
      <c r="AF19" s="62">
        <f>$E$6*IF(AF4&lt;$E$12,'Recoleccion y transporte'!AF231,'Recoleccion y transporte'!AF231*$E$13)</f>
        <v>0</v>
      </c>
      <c r="AG19" s="62">
        <f>$E$6*IF(AG4&lt;$E$12,'Recoleccion y transporte'!AG231,'Recoleccion y transporte'!AG231*$E$13)</f>
        <v>0</v>
      </c>
      <c r="AH19" s="62">
        <f>$E$6*IF(AH4&lt;$E$12,'Recoleccion y transporte'!AH231,'Recoleccion y transporte'!AH231*$E$13)</f>
        <v>0</v>
      </c>
      <c r="AI19" s="62">
        <f>$E$6*IF(AI4&lt;$E$12,'Recoleccion y transporte'!AI231,'Recoleccion y transporte'!AI231*$E$13)</f>
        <v>0</v>
      </c>
      <c r="AJ19" s="62">
        <f>$E$6*IF(AJ4&lt;$E$12,'Recoleccion y transporte'!AJ231,'Recoleccion y transporte'!AJ231*$E$13)</f>
        <v>0</v>
      </c>
    </row>
    <row r="20" spans="2:36" x14ac:dyDescent="0.2">
      <c r="B20" s="27" t="s">
        <v>309</v>
      </c>
      <c r="D20" s="25" t="s">
        <v>24</v>
      </c>
      <c r="F20" s="62">
        <f>$E$6*'Recoleccion y transporte'!F232</f>
        <v>0</v>
      </c>
      <c r="G20" s="62">
        <f>$E$6*'Recoleccion y transporte'!G232</f>
        <v>0</v>
      </c>
      <c r="H20" s="62">
        <f>$E$6*'Recoleccion y transporte'!H232</f>
        <v>0</v>
      </c>
      <c r="I20" s="62">
        <f>$E$6*'Recoleccion y transporte'!I232</f>
        <v>0</v>
      </c>
      <c r="J20" s="62">
        <f>$E$6*'Recoleccion y transporte'!J232</f>
        <v>0</v>
      </c>
      <c r="K20" s="62">
        <f>$E$6*'Recoleccion y transporte'!K232</f>
        <v>0</v>
      </c>
      <c r="L20" s="62">
        <f>$E$6*'Recoleccion y transporte'!L232</f>
        <v>0</v>
      </c>
      <c r="M20" s="62">
        <f>$E$6*'Recoleccion y transporte'!M232</f>
        <v>0</v>
      </c>
      <c r="N20" s="62">
        <f>$E$6*'Recoleccion y transporte'!N232</f>
        <v>0</v>
      </c>
      <c r="O20" s="62">
        <f>$E$6*'Recoleccion y transporte'!O232</f>
        <v>0</v>
      </c>
      <c r="P20" s="62">
        <f>$E$6*'Recoleccion y transporte'!P232</f>
        <v>0</v>
      </c>
      <c r="Q20" s="62">
        <f>$E$6*'Recoleccion y transporte'!Q232</f>
        <v>0</v>
      </c>
      <c r="R20" s="62">
        <f>$E$6*'Recoleccion y transporte'!R232</f>
        <v>0</v>
      </c>
      <c r="S20" s="62">
        <f>$E$6*'Recoleccion y transporte'!S232</f>
        <v>0</v>
      </c>
      <c r="T20" s="62">
        <f>$E$6*'Recoleccion y transporte'!T232</f>
        <v>0</v>
      </c>
      <c r="U20" s="62">
        <f>$E$6*'Recoleccion y transporte'!U232</f>
        <v>0</v>
      </c>
      <c r="V20" s="62">
        <f>$E$6*'Recoleccion y transporte'!V232</f>
        <v>0</v>
      </c>
      <c r="W20" s="62">
        <f>$E$6*'Recoleccion y transporte'!W232</f>
        <v>0</v>
      </c>
      <c r="X20" s="62">
        <f>$E$6*'Recoleccion y transporte'!X232</f>
        <v>0</v>
      </c>
      <c r="Y20" s="62">
        <f>$E$6*'Recoleccion y transporte'!Y232</f>
        <v>0</v>
      </c>
      <c r="Z20" s="62">
        <f>$E$6*'Recoleccion y transporte'!Z232</f>
        <v>0</v>
      </c>
      <c r="AA20" s="62">
        <f>$E$6*'Recoleccion y transporte'!AA232</f>
        <v>0</v>
      </c>
      <c r="AB20" s="62">
        <f>$E$6*'Recoleccion y transporte'!AB232</f>
        <v>0</v>
      </c>
      <c r="AC20" s="62">
        <f>$E$6*'Recoleccion y transporte'!AC232</f>
        <v>0</v>
      </c>
      <c r="AD20" s="62">
        <f>$E$6*'Recoleccion y transporte'!AD232</f>
        <v>0</v>
      </c>
      <c r="AE20" s="62">
        <f>$E$6*'Recoleccion y transporte'!AE232</f>
        <v>0</v>
      </c>
      <c r="AF20" s="62">
        <f>$E$6*'Recoleccion y transporte'!AF232</f>
        <v>0</v>
      </c>
      <c r="AG20" s="62">
        <f>$E$6*'Recoleccion y transporte'!AG232</f>
        <v>0</v>
      </c>
      <c r="AH20" s="62">
        <f>$E$6*'Recoleccion y transporte'!AH232</f>
        <v>0</v>
      </c>
      <c r="AI20" s="62">
        <f>$E$6*'Recoleccion y transporte'!AI232</f>
        <v>0</v>
      </c>
      <c r="AJ20" s="62">
        <f>$E$6*'Recoleccion y transporte'!AJ232</f>
        <v>0</v>
      </c>
    </row>
    <row r="21" spans="2:36" x14ac:dyDescent="0.2">
      <c r="B21" s="27" t="s">
        <v>27</v>
      </c>
      <c r="D21" s="25" t="s">
        <v>24</v>
      </c>
      <c r="F21" s="62">
        <f>$E$6*'Recoleccion y transporte'!F233</f>
        <v>0</v>
      </c>
      <c r="G21" s="62">
        <f>$E$6*'Recoleccion y transporte'!G233</f>
        <v>0</v>
      </c>
      <c r="H21" s="62">
        <f>$E$6*'Recoleccion y transporte'!H233</f>
        <v>0</v>
      </c>
      <c r="I21" s="62">
        <f>$E$6*'Recoleccion y transporte'!I233</f>
        <v>0</v>
      </c>
      <c r="J21" s="62">
        <f>$E$6*'Recoleccion y transporte'!J233</f>
        <v>0</v>
      </c>
      <c r="K21" s="62">
        <f>$E$6*'Recoleccion y transporte'!K233</f>
        <v>0</v>
      </c>
      <c r="L21" s="62">
        <f>$E$6*'Recoleccion y transporte'!L233</f>
        <v>0</v>
      </c>
      <c r="M21" s="62">
        <f>$E$6*'Recoleccion y transporte'!M233</f>
        <v>0</v>
      </c>
      <c r="N21" s="62">
        <f>$E$6*'Recoleccion y transporte'!N233</f>
        <v>0</v>
      </c>
      <c r="O21" s="62">
        <f>$E$6*'Recoleccion y transporte'!O233</f>
        <v>0</v>
      </c>
      <c r="P21" s="62">
        <f>$E$6*'Recoleccion y transporte'!P233</f>
        <v>0</v>
      </c>
      <c r="Q21" s="62">
        <f>$E$6*'Recoleccion y transporte'!Q233</f>
        <v>0</v>
      </c>
      <c r="R21" s="62">
        <f>$E$6*'Recoleccion y transporte'!R233</f>
        <v>0</v>
      </c>
      <c r="S21" s="62">
        <f>$E$6*'Recoleccion y transporte'!S233</f>
        <v>0</v>
      </c>
      <c r="T21" s="62">
        <f>$E$6*'Recoleccion y transporte'!T233</f>
        <v>0</v>
      </c>
      <c r="U21" s="62">
        <f>$E$6*'Recoleccion y transporte'!U233</f>
        <v>0</v>
      </c>
      <c r="V21" s="62">
        <f>$E$6*'Recoleccion y transporte'!V233</f>
        <v>0</v>
      </c>
      <c r="W21" s="62">
        <f>$E$6*'Recoleccion y transporte'!W233</f>
        <v>0</v>
      </c>
      <c r="X21" s="62">
        <f>$E$6*'Recoleccion y transporte'!X233</f>
        <v>0</v>
      </c>
      <c r="Y21" s="62">
        <f>$E$6*'Recoleccion y transporte'!Y233</f>
        <v>0</v>
      </c>
      <c r="Z21" s="62">
        <f>$E$6*'Recoleccion y transporte'!Z233</f>
        <v>0</v>
      </c>
      <c r="AA21" s="62">
        <f>$E$6*'Recoleccion y transporte'!AA233</f>
        <v>0</v>
      </c>
      <c r="AB21" s="62">
        <f>$E$6*'Recoleccion y transporte'!AB233</f>
        <v>0</v>
      </c>
      <c r="AC21" s="62">
        <f>$E$6*'Recoleccion y transporte'!AC233</f>
        <v>0</v>
      </c>
      <c r="AD21" s="62">
        <f>$E$6*'Recoleccion y transporte'!AD233</f>
        <v>0</v>
      </c>
      <c r="AE21" s="62">
        <f>$E$6*'Recoleccion y transporte'!AE233</f>
        <v>0</v>
      </c>
      <c r="AF21" s="62">
        <f>$E$6*'Recoleccion y transporte'!AF233</f>
        <v>0</v>
      </c>
      <c r="AG21" s="62">
        <f>$E$6*'Recoleccion y transporte'!AG233</f>
        <v>0</v>
      </c>
      <c r="AH21" s="62">
        <f>$E$6*'Recoleccion y transporte'!AH233</f>
        <v>0</v>
      </c>
      <c r="AI21" s="62">
        <f>$E$6*'Recoleccion y transporte'!AI233</f>
        <v>0</v>
      </c>
      <c r="AJ21" s="62">
        <f>$E$6*'Recoleccion y transporte'!AJ233</f>
        <v>0</v>
      </c>
    </row>
    <row r="22" spans="2:36" x14ac:dyDescent="0.2">
      <c r="B22" s="27" t="s">
        <v>31</v>
      </c>
      <c r="D22" s="25" t="s">
        <v>24</v>
      </c>
      <c r="F22" s="62">
        <f>$E$6*'Recoleccion y transporte'!F234</f>
        <v>0</v>
      </c>
      <c r="G22" s="62">
        <f>$E$6*'Recoleccion y transporte'!G234</f>
        <v>0</v>
      </c>
      <c r="H22" s="62">
        <f>$E$6*'Recoleccion y transporte'!H234</f>
        <v>0</v>
      </c>
      <c r="I22" s="62">
        <f>$E$6*'Recoleccion y transporte'!I234</f>
        <v>0</v>
      </c>
      <c r="J22" s="62">
        <f>$E$6*'Recoleccion y transporte'!J234</f>
        <v>0</v>
      </c>
      <c r="K22" s="62">
        <f>$E$6*'Recoleccion y transporte'!K234</f>
        <v>0</v>
      </c>
      <c r="L22" s="62">
        <f>$E$6*'Recoleccion y transporte'!L234</f>
        <v>0</v>
      </c>
      <c r="M22" s="62">
        <f>$E$6*'Recoleccion y transporte'!M234</f>
        <v>0</v>
      </c>
      <c r="N22" s="62">
        <f>$E$6*'Recoleccion y transporte'!N234</f>
        <v>0</v>
      </c>
      <c r="O22" s="62">
        <f>$E$6*'Recoleccion y transporte'!O234</f>
        <v>0</v>
      </c>
      <c r="P22" s="62">
        <f>$E$6*'Recoleccion y transporte'!P234</f>
        <v>0</v>
      </c>
      <c r="Q22" s="62">
        <f>$E$6*'Recoleccion y transporte'!Q234</f>
        <v>0</v>
      </c>
      <c r="R22" s="62">
        <f>$E$6*'Recoleccion y transporte'!R234</f>
        <v>0</v>
      </c>
      <c r="S22" s="62">
        <f>$E$6*'Recoleccion y transporte'!S234</f>
        <v>0</v>
      </c>
      <c r="T22" s="62">
        <f>$E$6*'Recoleccion y transporte'!T234</f>
        <v>0</v>
      </c>
      <c r="U22" s="62">
        <f>$E$6*'Recoleccion y transporte'!U234</f>
        <v>0</v>
      </c>
      <c r="V22" s="62">
        <f>$E$6*'Recoleccion y transporte'!V234</f>
        <v>0</v>
      </c>
      <c r="W22" s="62">
        <f>$E$6*'Recoleccion y transporte'!W234</f>
        <v>0</v>
      </c>
      <c r="X22" s="62">
        <f>$E$6*'Recoleccion y transporte'!X234</f>
        <v>0</v>
      </c>
      <c r="Y22" s="62">
        <f>$E$6*'Recoleccion y transporte'!Y234</f>
        <v>0</v>
      </c>
      <c r="Z22" s="62">
        <f>$E$6*'Recoleccion y transporte'!Z234</f>
        <v>0</v>
      </c>
      <c r="AA22" s="62">
        <f>$E$6*'Recoleccion y transporte'!AA234</f>
        <v>0</v>
      </c>
      <c r="AB22" s="62">
        <f>$E$6*'Recoleccion y transporte'!AB234</f>
        <v>0</v>
      </c>
      <c r="AC22" s="62">
        <f>$E$6*'Recoleccion y transporte'!AC234</f>
        <v>0</v>
      </c>
      <c r="AD22" s="62">
        <f>$E$6*'Recoleccion y transporte'!AD234</f>
        <v>0</v>
      </c>
      <c r="AE22" s="62">
        <f>$E$6*'Recoleccion y transporte'!AE234</f>
        <v>0</v>
      </c>
      <c r="AF22" s="62">
        <f>$E$6*'Recoleccion y transporte'!AF234</f>
        <v>0</v>
      </c>
      <c r="AG22" s="62">
        <f>$E$6*'Recoleccion y transporte'!AG234</f>
        <v>0</v>
      </c>
      <c r="AH22" s="62">
        <f>$E$6*'Recoleccion y transporte'!AH234</f>
        <v>0</v>
      </c>
      <c r="AI22" s="62">
        <f>$E$6*'Recoleccion y transporte'!AI234</f>
        <v>0</v>
      </c>
      <c r="AJ22" s="62">
        <f>$E$6*'Recoleccion y transporte'!AJ234</f>
        <v>0</v>
      </c>
    </row>
    <row r="23" spans="2:36" x14ac:dyDescent="0.2">
      <c r="B23" s="27" t="s">
        <v>32</v>
      </c>
      <c r="D23" s="25" t="s">
        <v>24</v>
      </c>
      <c r="F23" s="62">
        <f>$E$6*'Recoleccion y transporte'!F235</f>
        <v>0</v>
      </c>
      <c r="G23" s="62">
        <f>$E$6*'Recoleccion y transporte'!G235</f>
        <v>0</v>
      </c>
      <c r="H23" s="62">
        <f>$E$6*'Recoleccion y transporte'!H235</f>
        <v>0</v>
      </c>
      <c r="I23" s="62">
        <f>$E$6*'Recoleccion y transporte'!I235</f>
        <v>0</v>
      </c>
      <c r="J23" s="62">
        <f>$E$6*'Recoleccion y transporte'!J235</f>
        <v>0</v>
      </c>
      <c r="K23" s="62">
        <f>$E$6*'Recoleccion y transporte'!K235</f>
        <v>0</v>
      </c>
      <c r="L23" s="62">
        <f>$E$6*'Recoleccion y transporte'!L235</f>
        <v>0</v>
      </c>
      <c r="M23" s="62">
        <f>$E$6*'Recoleccion y transporte'!M235</f>
        <v>0</v>
      </c>
      <c r="N23" s="62">
        <f>$E$6*'Recoleccion y transporte'!N235</f>
        <v>0</v>
      </c>
      <c r="O23" s="62">
        <f>$E$6*'Recoleccion y transporte'!O235</f>
        <v>0</v>
      </c>
      <c r="P23" s="62">
        <f>$E$6*'Recoleccion y transporte'!P235</f>
        <v>0</v>
      </c>
      <c r="Q23" s="62">
        <f>$E$6*'Recoleccion y transporte'!Q235</f>
        <v>0</v>
      </c>
      <c r="R23" s="62">
        <f>$E$6*'Recoleccion y transporte'!R235</f>
        <v>0</v>
      </c>
      <c r="S23" s="62">
        <f>$E$6*'Recoleccion y transporte'!S235</f>
        <v>0</v>
      </c>
      <c r="T23" s="62">
        <f>$E$6*'Recoleccion y transporte'!T235</f>
        <v>0</v>
      </c>
      <c r="U23" s="62">
        <f>$E$6*'Recoleccion y transporte'!U235</f>
        <v>0</v>
      </c>
      <c r="V23" s="62">
        <f>$E$6*'Recoleccion y transporte'!V235</f>
        <v>0</v>
      </c>
      <c r="W23" s="62">
        <f>$E$6*'Recoleccion y transporte'!W235</f>
        <v>0</v>
      </c>
      <c r="X23" s="62">
        <f>$E$6*'Recoleccion y transporte'!X235</f>
        <v>0</v>
      </c>
      <c r="Y23" s="62">
        <f>$E$6*'Recoleccion y transporte'!Y235</f>
        <v>0</v>
      </c>
      <c r="Z23" s="62">
        <f>$E$6*'Recoleccion y transporte'!Z235</f>
        <v>0</v>
      </c>
      <c r="AA23" s="62">
        <f>$E$6*'Recoleccion y transporte'!AA235</f>
        <v>0</v>
      </c>
      <c r="AB23" s="62">
        <f>$E$6*'Recoleccion y transporte'!AB235</f>
        <v>0</v>
      </c>
      <c r="AC23" s="62">
        <f>$E$6*'Recoleccion y transporte'!AC235</f>
        <v>0</v>
      </c>
      <c r="AD23" s="62">
        <f>$E$6*'Recoleccion y transporte'!AD235</f>
        <v>0</v>
      </c>
      <c r="AE23" s="62">
        <f>$E$6*'Recoleccion y transporte'!AE235</f>
        <v>0</v>
      </c>
      <c r="AF23" s="62">
        <f>$E$6*'Recoleccion y transporte'!AF235</f>
        <v>0</v>
      </c>
      <c r="AG23" s="62">
        <f>$E$6*'Recoleccion y transporte'!AG235</f>
        <v>0</v>
      </c>
      <c r="AH23" s="62">
        <f>$E$6*'Recoleccion y transporte'!AH235</f>
        <v>0</v>
      </c>
      <c r="AI23" s="62">
        <f>$E$6*'Recoleccion y transporte'!AI235</f>
        <v>0</v>
      </c>
      <c r="AJ23" s="62">
        <f>$E$6*'Recoleccion y transporte'!AJ235</f>
        <v>0</v>
      </c>
    </row>
    <row r="24" spans="2:36" x14ac:dyDescent="0.2">
      <c r="B24" s="27"/>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row>
    <row r="25" spans="2:36" x14ac:dyDescent="0.2">
      <c r="B25" s="25" t="s">
        <v>310</v>
      </c>
      <c r="D25" s="25" t="s">
        <v>24</v>
      </c>
      <c r="F25" s="63">
        <f>SUM(F19:F23)</f>
        <v>0</v>
      </c>
      <c r="G25" s="63">
        <f t="shared" ref="G25:AJ25" si="0">SUM(G19:G23)</f>
        <v>0</v>
      </c>
      <c r="H25" s="63">
        <f t="shared" si="0"/>
        <v>0</v>
      </c>
      <c r="I25" s="63">
        <f t="shared" si="0"/>
        <v>0</v>
      </c>
      <c r="J25" s="63">
        <f t="shared" si="0"/>
        <v>0</v>
      </c>
      <c r="K25" s="63">
        <f t="shared" si="0"/>
        <v>0</v>
      </c>
      <c r="L25" s="63">
        <f t="shared" si="0"/>
        <v>0</v>
      </c>
      <c r="M25" s="63">
        <f t="shared" si="0"/>
        <v>0</v>
      </c>
      <c r="N25" s="63">
        <f t="shared" si="0"/>
        <v>0</v>
      </c>
      <c r="O25" s="63">
        <f t="shared" si="0"/>
        <v>0</v>
      </c>
      <c r="P25" s="63">
        <f t="shared" si="0"/>
        <v>0</v>
      </c>
      <c r="Q25" s="63">
        <f t="shared" si="0"/>
        <v>0</v>
      </c>
      <c r="R25" s="63">
        <f t="shared" si="0"/>
        <v>0</v>
      </c>
      <c r="S25" s="63">
        <f t="shared" si="0"/>
        <v>0</v>
      </c>
      <c r="T25" s="63">
        <f t="shared" si="0"/>
        <v>0</v>
      </c>
      <c r="U25" s="63">
        <f t="shared" si="0"/>
        <v>0</v>
      </c>
      <c r="V25" s="63">
        <f t="shared" si="0"/>
        <v>0</v>
      </c>
      <c r="W25" s="63">
        <f t="shared" si="0"/>
        <v>0</v>
      </c>
      <c r="X25" s="63">
        <f t="shared" si="0"/>
        <v>0</v>
      </c>
      <c r="Y25" s="63">
        <f t="shared" si="0"/>
        <v>0</v>
      </c>
      <c r="Z25" s="63">
        <f t="shared" si="0"/>
        <v>0</v>
      </c>
      <c r="AA25" s="63">
        <f t="shared" si="0"/>
        <v>0</v>
      </c>
      <c r="AB25" s="63">
        <f t="shared" si="0"/>
        <v>0</v>
      </c>
      <c r="AC25" s="63">
        <f t="shared" si="0"/>
        <v>0</v>
      </c>
      <c r="AD25" s="63">
        <f t="shared" si="0"/>
        <v>0</v>
      </c>
      <c r="AE25" s="63">
        <f t="shared" si="0"/>
        <v>0</v>
      </c>
      <c r="AF25" s="63">
        <f t="shared" si="0"/>
        <v>0</v>
      </c>
      <c r="AG25" s="63">
        <f t="shared" si="0"/>
        <v>0</v>
      </c>
      <c r="AH25" s="63">
        <f t="shared" si="0"/>
        <v>0</v>
      </c>
      <c r="AI25" s="63">
        <f t="shared" si="0"/>
        <v>0</v>
      </c>
      <c r="AJ25" s="63">
        <f t="shared" si="0"/>
        <v>0</v>
      </c>
    </row>
    <row r="28" spans="2:36" s="23" customFormat="1" x14ac:dyDescent="0.2">
      <c r="B28" s="24" t="s">
        <v>217</v>
      </c>
      <c r="D28" s="37"/>
      <c r="E28" s="37"/>
      <c r="F28" s="37"/>
    </row>
    <row r="30" spans="2:36" x14ac:dyDescent="0.2">
      <c r="B30" s="27" t="s">
        <v>218</v>
      </c>
      <c r="D30" s="25" t="s">
        <v>174</v>
      </c>
    </row>
    <row r="31" spans="2:36" x14ac:dyDescent="0.2">
      <c r="B31" s="27" t="s">
        <v>488</v>
      </c>
      <c r="D31" s="25" t="s">
        <v>174</v>
      </c>
      <c r="F31" s="62">
        <f>IF(F$4&lt;$E$12,0,'Aporte de datos'!$E$428)</f>
        <v>0</v>
      </c>
      <c r="G31" s="62">
        <f>IF(G$4&lt;$E$12,0,'Aporte de datos'!$E$428)</f>
        <v>0</v>
      </c>
      <c r="H31" s="62">
        <f>IF(H$4&lt;$E$12,0,'Aporte de datos'!$E$428)</f>
        <v>0</v>
      </c>
      <c r="I31" s="62">
        <f>IF(I$4&lt;$E$12,0,'Aporte de datos'!$E$428)</f>
        <v>0</v>
      </c>
      <c r="J31" s="62">
        <f>IF(J$4&lt;$E$12,0,'Aporte de datos'!$E$428)</f>
        <v>0</v>
      </c>
      <c r="K31" s="62">
        <f>IF(K$4&lt;$E$12,0,'Aporte de datos'!$E$428)</f>
        <v>0</v>
      </c>
      <c r="L31" s="62">
        <f>IF(L$4&lt;$E$12,0,'Aporte de datos'!$E$428)</f>
        <v>0</v>
      </c>
      <c r="M31" s="62">
        <f>IF(M$4&lt;$E$12,0,'Aporte de datos'!$E$428)</f>
        <v>0</v>
      </c>
      <c r="N31" s="62">
        <f>IF(N$4&lt;$E$12,0,'Aporte de datos'!$E$428)</f>
        <v>0</v>
      </c>
      <c r="O31" s="62">
        <f>IF(O$4&lt;$E$12,0,'Aporte de datos'!$E$428)</f>
        <v>0</v>
      </c>
      <c r="P31" s="62">
        <f>IF(P$4&lt;$E$12,0,'Aporte de datos'!$E$428)</f>
        <v>0</v>
      </c>
      <c r="Q31" s="62">
        <f>IF(Q$4&lt;$E$12,0,'Aporte de datos'!$E$428)</f>
        <v>0</v>
      </c>
      <c r="R31" s="62">
        <f>IF(R$4&lt;$E$12,0,'Aporte de datos'!$E$428)</f>
        <v>0</v>
      </c>
      <c r="S31" s="62">
        <f>IF(S$4&lt;$E$12,0,'Aporte de datos'!$E$428)</f>
        <v>0</v>
      </c>
      <c r="T31" s="62">
        <f>IF(T$4&lt;$E$12,0,'Aporte de datos'!$E$428)</f>
        <v>0</v>
      </c>
      <c r="U31" s="62">
        <f>IF(U$4&lt;$E$12,0,'Aporte de datos'!$E$428)</f>
        <v>0</v>
      </c>
      <c r="V31" s="62">
        <f>IF(V$4&lt;$E$12,0,'Aporte de datos'!$E$428)</f>
        <v>0</v>
      </c>
      <c r="W31" s="62">
        <f>IF(W$4&lt;$E$12,0,'Aporte de datos'!$E$428)</f>
        <v>0</v>
      </c>
      <c r="X31" s="62">
        <f>IF(X$4&lt;$E$12,0,'Aporte de datos'!$E$428)</f>
        <v>0</v>
      </c>
      <c r="Y31" s="62">
        <f>IF(Y$4&lt;$E$12,0,'Aporte de datos'!$E$428)</f>
        <v>0</v>
      </c>
      <c r="Z31" s="62">
        <f>IF(Z$4&lt;$E$12,0,'Aporte de datos'!$E$428)</f>
        <v>0</v>
      </c>
      <c r="AA31" s="62">
        <f>IF(AA$4&lt;$E$12,0,'Aporte de datos'!$E$428)</f>
        <v>0</v>
      </c>
      <c r="AB31" s="62">
        <f>IF(AB$4&lt;$E$12,0,'Aporte de datos'!$E$428)</f>
        <v>0</v>
      </c>
      <c r="AC31" s="62">
        <f>IF(AC$4&lt;$E$12,0,'Aporte de datos'!$E$428)</f>
        <v>0</v>
      </c>
      <c r="AD31" s="62">
        <f>IF(AD$4&lt;$E$12,0,'Aporte de datos'!$E$428)</f>
        <v>0</v>
      </c>
      <c r="AE31" s="62">
        <f>IF(AE$4&lt;$E$12,0,'Aporte de datos'!$E$428)</f>
        <v>0</v>
      </c>
      <c r="AF31" s="62">
        <f>IF(AF$4&lt;$E$12,0,'Aporte de datos'!$E$428)</f>
        <v>0</v>
      </c>
      <c r="AG31" s="62">
        <f>IF(AG$4&lt;$E$12,0,'Aporte de datos'!$E$428)</f>
        <v>0</v>
      </c>
      <c r="AH31" s="62">
        <f>IF(AH$4&lt;$E$12,0,'Aporte de datos'!$E$428)</f>
        <v>0</v>
      </c>
      <c r="AI31" s="62">
        <f>IF(AI$4&lt;$E$12,0,'Aporte de datos'!$E$428)</f>
        <v>0</v>
      </c>
      <c r="AJ31" s="62">
        <f>IF(AJ$4&lt;$E$12,0,'Aporte de datos'!$E$428)</f>
        <v>0</v>
      </c>
    </row>
    <row r="32" spans="2:36" x14ac:dyDescent="0.2">
      <c r="B32" s="27" t="s">
        <v>219</v>
      </c>
      <c r="D32" s="25" t="s">
        <v>174</v>
      </c>
      <c r="F32" s="62">
        <f>IF(F$4=$E$11,'Aporte de datos'!$E$411,0)</f>
        <v>0</v>
      </c>
      <c r="G32" s="62">
        <f>IF(G$4=$E$11,'Aporte de datos'!$E$411,0)</f>
        <v>0</v>
      </c>
      <c r="H32" s="62">
        <f>IF(H$4=$E$11,'Aporte de datos'!$E$411,0)</f>
        <v>0</v>
      </c>
      <c r="I32" s="62">
        <f>IF(I$4=$E$11,'Aporte de datos'!$E$411,0)</f>
        <v>0</v>
      </c>
      <c r="J32" s="62">
        <f>IF(J$4=$E$11,'Aporte de datos'!$E$411,0)</f>
        <v>0</v>
      </c>
      <c r="K32" s="62">
        <f>IF(K$4=$E$11,'Aporte de datos'!$E$411,0)</f>
        <v>0</v>
      </c>
      <c r="L32" s="62">
        <f>IF(L$4=$E$11,'Aporte de datos'!$E$411,0)</f>
        <v>0</v>
      </c>
      <c r="M32" s="62">
        <f>IF(M$4=$E$11,'Aporte de datos'!$E$411,0)</f>
        <v>0</v>
      </c>
      <c r="N32" s="62">
        <f>IF(N$4=$E$11,'Aporte de datos'!$E$411,0)</f>
        <v>0</v>
      </c>
      <c r="O32" s="62">
        <f>IF(O$4=$E$11,'Aporte de datos'!$E$411,0)</f>
        <v>0</v>
      </c>
      <c r="P32" s="62">
        <f>IF(P$4=$E$11,'Aporte de datos'!$E$411,0)</f>
        <v>0</v>
      </c>
      <c r="Q32" s="62">
        <f>IF(Q$4=$E$11,'Aporte de datos'!$E$411,0)</f>
        <v>0</v>
      </c>
      <c r="R32" s="62">
        <f>IF(R$4=$E$11,'Aporte de datos'!$E$411,0)</f>
        <v>0</v>
      </c>
      <c r="S32" s="62">
        <f>IF(S$4=$E$11,'Aporte de datos'!$E$411,0)</f>
        <v>0</v>
      </c>
      <c r="T32" s="62">
        <f>IF(T$4=$E$11,'Aporte de datos'!$E$411,0)</f>
        <v>0</v>
      </c>
      <c r="U32" s="62">
        <f>IF(U$4=$E$11,'Aporte de datos'!$E$411,0)</f>
        <v>0</v>
      </c>
      <c r="V32" s="62">
        <f>IF(V$4=$E$11,'Aporte de datos'!$E$411,0)</f>
        <v>0</v>
      </c>
      <c r="W32" s="62">
        <f>IF(W$4=$E$11,'Aporte de datos'!$E$411,0)</f>
        <v>0</v>
      </c>
      <c r="X32" s="62">
        <f>IF(X$4=$E$11,'Aporte de datos'!$E$411,0)</f>
        <v>0</v>
      </c>
      <c r="Y32" s="62">
        <f>IF(Y$4=$E$11,'Aporte de datos'!$E$411,0)</f>
        <v>0</v>
      </c>
      <c r="Z32" s="62">
        <f>IF(Z$4=$E$11,'Aporte de datos'!$E$411,0)</f>
        <v>0</v>
      </c>
      <c r="AA32" s="62">
        <f>IF(AA$4=$E$11,'Aporte de datos'!$E$411,0)</f>
        <v>0</v>
      </c>
      <c r="AB32" s="62">
        <f>IF(AB$4=$E$11,'Aporte de datos'!$E$411,0)</f>
        <v>0</v>
      </c>
      <c r="AC32" s="62">
        <f>IF(AC$4=$E$11,'Aporte de datos'!$E$411,0)</f>
        <v>0</v>
      </c>
      <c r="AD32" s="62">
        <f>IF(AD$4=$E$11,'Aporte de datos'!$E$411,0)</f>
        <v>0</v>
      </c>
      <c r="AE32" s="62">
        <f>IF(AE$4=$E$11,'Aporte de datos'!$E$411,0)</f>
        <v>0</v>
      </c>
      <c r="AF32" s="62">
        <f>IF(AF$4=$E$11,'Aporte de datos'!$E$411,0)</f>
        <v>0</v>
      </c>
      <c r="AG32" s="62">
        <f>IF(AG$4=$E$11,'Aporte de datos'!$E$411,0)</f>
        <v>0</v>
      </c>
      <c r="AH32" s="62">
        <f>IF(AH$4=$E$11,'Aporte de datos'!$E$411,0)</f>
        <v>0</v>
      </c>
      <c r="AI32" s="62">
        <f>IF(AI$4=$E$11,'Aporte de datos'!$E$411,0)</f>
        <v>0</v>
      </c>
      <c r="AJ32" s="62">
        <f>IF(AJ$4=$E$11,'Aporte de datos'!$E$411,0)</f>
        <v>0</v>
      </c>
    </row>
    <row r="33" spans="2:36" s="26" customFormat="1" x14ac:dyDescent="0.2">
      <c r="B33" s="55" t="s">
        <v>217</v>
      </c>
      <c r="D33" s="26" t="s">
        <v>174</v>
      </c>
      <c r="E33" s="57"/>
      <c r="F33" s="71">
        <f t="shared" ref="F33:AJ33" si="1">F30-F31-F32</f>
        <v>0</v>
      </c>
      <c r="G33" s="71">
        <f t="shared" si="1"/>
        <v>0</v>
      </c>
      <c r="H33" s="71">
        <f t="shared" si="1"/>
        <v>0</v>
      </c>
      <c r="I33" s="71">
        <f t="shared" si="1"/>
        <v>0</v>
      </c>
      <c r="J33" s="71">
        <f t="shared" si="1"/>
        <v>0</v>
      </c>
      <c r="K33" s="71">
        <f t="shared" si="1"/>
        <v>0</v>
      </c>
      <c r="L33" s="71">
        <f t="shared" si="1"/>
        <v>0</v>
      </c>
      <c r="M33" s="71">
        <f t="shared" si="1"/>
        <v>0</v>
      </c>
      <c r="N33" s="71">
        <f t="shared" si="1"/>
        <v>0</v>
      </c>
      <c r="O33" s="71">
        <f t="shared" si="1"/>
        <v>0</v>
      </c>
      <c r="P33" s="71">
        <f t="shared" si="1"/>
        <v>0</v>
      </c>
      <c r="Q33" s="71">
        <f t="shared" si="1"/>
        <v>0</v>
      </c>
      <c r="R33" s="71">
        <f t="shared" si="1"/>
        <v>0</v>
      </c>
      <c r="S33" s="71">
        <f t="shared" si="1"/>
        <v>0</v>
      </c>
      <c r="T33" s="71">
        <f t="shared" si="1"/>
        <v>0</v>
      </c>
      <c r="U33" s="71">
        <f t="shared" si="1"/>
        <v>0</v>
      </c>
      <c r="V33" s="71">
        <f t="shared" si="1"/>
        <v>0</v>
      </c>
      <c r="W33" s="71">
        <f t="shared" si="1"/>
        <v>0</v>
      </c>
      <c r="X33" s="71">
        <f t="shared" si="1"/>
        <v>0</v>
      </c>
      <c r="Y33" s="71">
        <f t="shared" si="1"/>
        <v>0</v>
      </c>
      <c r="Z33" s="71">
        <f t="shared" si="1"/>
        <v>0</v>
      </c>
      <c r="AA33" s="71">
        <f t="shared" si="1"/>
        <v>0</v>
      </c>
      <c r="AB33" s="71">
        <f t="shared" si="1"/>
        <v>0</v>
      </c>
      <c r="AC33" s="71">
        <f t="shared" si="1"/>
        <v>0</v>
      </c>
      <c r="AD33" s="71">
        <f t="shared" si="1"/>
        <v>0</v>
      </c>
      <c r="AE33" s="71">
        <f t="shared" si="1"/>
        <v>0</v>
      </c>
      <c r="AF33" s="71">
        <f t="shared" si="1"/>
        <v>0</v>
      </c>
      <c r="AG33" s="71">
        <f t="shared" si="1"/>
        <v>0</v>
      </c>
      <c r="AH33" s="71">
        <f t="shared" si="1"/>
        <v>0</v>
      </c>
      <c r="AI33" s="71">
        <f t="shared" si="1"/>
        <v>0</v>
      </c>
      <c r="AJ33" s="71">
        <f t="shared" si="1"/>
        <v>0</v>
      </c>
    </row>
  </sheetData>
  <sheetProtection sheet="1" objects="1" scenarios="1"/>
  <conditionalFormatting sqref="A8:XFD8">
    <cfRule type="expression" dxfId="8" priority="3">
      <formula>IF($E$6=FALSE,TRUE,FALSE)</formula>
    </cfRule>
  </conditionalFormatting>
  <conditionalFormatting sqref="A16:XFD16">
    <cfRule type="expression" dxfId="7" priority="2">
      <formula>IF($E$6=FALSE,TRUE,FALSE)</formula>
    </cfRule>
  </conditionalFormatting>
  <conditionalFormatting sqref="A28:XFD28">
    <cfRule type="expression" dxfId="6" priority="1">
      <formula>IF($E$6=FALSE,TRUE,FALSE)</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69"/>
  <sheetViews>
    <sheetView zoomScale="85" zoomScaleNormal="85" workbookViewId="0"/>
  </sheetViews>
  <sheetFormatPr defaultRowHeight="11.25" x14ac:dyDescent="0.2"/>
  <cols>
    <col min="1" max="1" width="11.42578125" style="25" customWidth="1"/>
    <col min="2" max="2" width="18.28515625" style="25" customWidth="1"/>
    <col min="3" max="4" width="16" style="25" customWidth="1"/>
    <col min="5" max="5" width="12.7109375" style="36" customWidth="1"/>
    <col min="6" max="36" width="13.85546875" style="25" customWidth="1"/>
    <col min="37" max="16384" width="9.140625" style="25"/>
  </cols>
  <sheetData>
    <row r="2" spans="1:36" s="20" customFormat="1" x14ac:dyDescent="0.2">
      <c r="A2" s="18"/>
      <c r="B2" s="18"/>
      <c r="C2" s="18"/>
      <c r="D2" s="18"/>
      <c r="E2" s="137" t="str">
        <f>'Aporte de datos'!E2</f>
        <v>Unidad de periodo</v>
      </c>
      <c r="F2" s="21" t="str">
        <f>'Aporte de datos'!F2</f>
        <v>Año</v>
      </c>
    </row>
    <row r="3" spans="1:36" s="20" customFormat="1" x14ac:dyDescent="0.2">
      <c r="A3" s="18"/>
      <c r="B3" s="18"/>
      <c r="C3" s="18"/>
      <c r="D3" s="18"/>
      <c r="E3" s="137" t="str">
        <f>'Aporte de datos'!E3</f>
        <v>Periodo</v>
      </c>
      <c r="F3" s="21">
        <f>'Aporte de datos'!F3</f>
        <v>2017</v>
      </c>
      <c r="G3" s="21">
        <f>'Aporte de datos'!G3</f>
        <v>2018</v>
      </c>
      <c r="H3" s="21">
        <f>'Aporte de datos'!H3</f>
        <v>2019</v>
      </c>
      <c r="I3" s="21">
        <f>'Aporte de datos'!I3</f>
        <v>2020</v>
      </c>
      <c r="J3" s="21">
        <f>'Aporte de datos'!J3</f>
        <v>2021</v>
      </c>
      <c r="K3" s="21">
        <f>'Aporte de datos'!K3</f>
        <v>2022</v>
      </c>
      <c r="L3" s="21">
        <f>'Aporte de datos'!L3</f>
        <v>2023</v>
      </c>
      <c r="M3" s="21">
        <f>'Aporte de datos'!M3</f>
        <v>2024</v>
      </c>
      <c r="N3" s="21">
        <f>'Aporte de datos'!N3</f>
        <v>2025</v>
      </c>
      <c r="O3" s="21">
        <f>'Aporte de datos'!O3</f>
        <v>2026</v>
      </c>
      <c r="P3" s="21">
        <f>'Aporte de datos'!P3</f>
        <v>2027</v>
      </c>
      <c r="Q3" s="21">
        <f>'Aporte de datos'!Q3</f>
        <v>2028</v>
      </c>
      <c r="R3" s="21">
        <f>'Aporte de datos'!R3</f>
        <v>2029</v>
      </c>
      <c r="S3" s="21">
        <f>'Aporte de datos'!S3</f>
        <v>2030</v>
      </c>
      <c r="T3" s="21">
        <f>'Aporte de datos'!T3</f>
        <v>2031</v>
      </c>
      <c r="U3" s="21">
        <f>'Aporte de datos'!U3</f>
        <v>2032</v>
      </c>
      <c r="V3" s="21">
        <f>'Aporte de datos'!V3</f>
        <v>2033</v>
      </c>
      <c r="W3" s="21">
        <f>'Aporte de datos'!W3</f>
        <v>2034</v>
      </c>
      <c r="X3" s="21">
        <f>'Aporte de datos'!X3</f>
        <v>2035</v>
      </c>
      <c r="Y3" s="21">
        <f>'Aporte de datos'!Y3</f>
        <v>2036</v>
      </c>
      <c r="Z3" s="21">
        <f>'Aporte de datos'!Z3</f>
        <v>2037</v>
      </c>
      <c r="AA3" s="21">
        <f>'Aporte de datos'!AA3</f>
        <v>2038</v>
      </c>
      <c r="AB3" s="21">
        <f>'Aporte de datos'!AB3</f>
        <v>2039</v>
      </c>
      <c r="AC3" s="21">
        <f>'Aporte de datos'!AC3</f>
        <v>2040</v>
      </c>
      <c r="AD3" s="21">
        <f>'Aporte de datos'!AD3</f>
        <v>2041</v>
      </c>
      <c r="AE3" s="21">
        <f>'Aporte de datos'!AE3</f>
        <v>2042</v>
      </c>
      <c r="AF3" s="21">
        <f>'Aporte de datos'!AF3</f>
        <v>2043</v>
      </c>
      <c r="AG3" s="21">
        <f>'Aporte de datos'!AG3</f>
        <v>2044</v>
      </c>
      <c r="AH3" s="21">
        <f>'Aporte de datos'!AH3</f>
        <v>2045</v>
      </c>
      <c r="AI3" s="21">
        <f>'Aporte de datos'!AI3</f>
        <v>2046</v>
      </c>
      <c r="AJ3" s="21">
        <f>'Aporte de datos'!AJ3</f>
        <v>2047</v>
      </c>
    </row>
    <row r="4" spans="1:36" s="22" customFormat="1" x14ac:dyDescent="0.2">
      <c r="A4" s="19"/>
      <c r="B4" s="19"/>
      <c r="C4" s="19"/>
      <c r="D4" s="19"/>
      <c r="E4" s="19" t="str">
        <f>'Aporte de datos'!E4</f>
        <v>Número del periodo</v>
      </c>
      <c r="F4" s="22">
        <v>1</v>
      </c>
      <c r="G4" s="22">
        <v>2</v>
      </c>
      <c r="H4" s="22">
        <v>3</v>
      </c>
      <c r="I4" s="22">
        <v>4</v>
      </c>
      <c r="J4" s="22">
        <v>5</v>
      </c>
      <c r="K4" s="22">
        <v>6</v>
      </c>
      <c r="L4" s="22">
        <v>7</v>
      </c>
      <c r="M4" s="22">
        <v>8</v>
      </c>
      <c r="N4" s="22">
        <v>9</v>
      </c>
      <c r="O4" s="22">
        <v>10</v>
      </c>
      <c r="P4" s="22">
        <v>11</v>
      </c>
      <c r="Q4" s="22">
        <v>12</v>
      </c>
      <c r="R4" s="22">
        <v>13</v>
      </c>
      <c r="S4" s="22">
        <v>14</v>
      </c>
      <c r="T4" s="22">
        <v>15</v>
      </c>
      <c r="U4" s="22">
        <v>16</v>
      </c>
      <c r="V4" s="22">
        <v>17</v>
      </c>
      <c r="W4" s="22">
        <v>18</v>
      </c>
      <c r="X4" s="22">
        <v>19</v>
      </c>
      <c r="Y4" s="22">
        <v>20</v>
      </c>
      <c r="Z4" s="22">
        <v>21</v>
      </c>
      <c r="AA4" s="22">
        <v>22</v>
      </c>
      <c r="AB4" s="22">
        <v>23</v>
      </c>
      <c r="AC4" s="22">
        <v>24</v>
      </c>
      <c r="AD4" s="22">
        <v>25</v>
      </c>
      <c r="AE4" s="44">
        <v>26</v>
      </c>
      <c r="AF4" s="44">
        <v>27</v>
      </c>
      <c r="AG4" s="44">
        <v>28</v>
      </c>
      <c r="AH4" s="44">
        <v>29</v>
      </c>
      <c r="AI4" s="44">
        <v>30</v>
      </c>
      <c r="AJ4" s="22">
        <v>31</v>
      </c>
    </row>
    <row r="6" spans="1:36" x14ac:dyDescent="0.2">
      <c r="D6" s="25" t="s">
        <v>211</v>
      </c>
      <c r="E6" s="36" t="b">
        <f>IF('El sistema'!M22="ACTIVO", TRUE,FALSE)</f>
        <v>1</v>
      </c>
    </row>
    <row r="8" spans="1:36" s="23" customFormat="1" x14ac:dyDescent="0.2">
      <c r="B8" s="24" t="s">
        <v>212</v>
      </c>
      <c r="D8" s="37"/>
      <c r="E8" s="37"/>
      <c r="F8" s="37"/>
    </row>
    <row r="10" spans="1:36" x14ac:dyDescent="0.2">
      <c r="B10" s="26" t="s">
        <v>78</v>
      </c>
    </row>
    <row r="11" spans="1:36" x14ac:dyDescent="0.2">
      <c r="B11" s="27" t="s">
        <v>456</v>
      </c>
      <c r="E11" s="60">
        <f>'Aporte de datos'!E449</f>
        <v>0</v>
      </c>
    </row>
    <row r="12" spans="1:36" x14ac:dyDescent="0.2">
      <c r="B12" s="27" t="s">
        <v>457</v>
      </c>
      <c r="E12" s="60">
        <f>'Aporte de datos'!E450</f>
        <v>0</v>
      </c>
    </row>
    <row r="13" spans="1:36" x14ac:dyDescent="0.2">
      <c r="B13" s="27" t="s">
        <v>156</v>
      </c>
      <c r="D13" s="25" t="s">
        <v>2</v>
      </c>
      <c r="E13" s="60">
        <f>'Aporte de datos'!E451</f>
        <v>0</v>
      </c>
    </row>
    <row r="15" spans="1:36" x14ac:dyDescent="0.2">
      <c r="B15" s="25" t="s">
        <v>25</v>
      </c>
      <c r="D15" s="25" t="s">
        <v>23</v>
      </c>
      <c r="E15" s="39">
        <f>'Aporte de datos'!E42</f>
        <v>0</v>
      </c>
    </row>
    <row r="17" spans="2:36" x14ac:dyDescent="0.2">
      <c r="B17" s="55" t="s">
        <v>108</v>
      </c>
    </row>
    <row r="18" spans="2:36" x14ac:dyDescent="0.2">
      <c r="B18" s="27" t="s">
        <v>109</v>
      </c>
      <c r="D18" s="25" t="s">
        <v>111</v>
      </c>
      <c r="E18" s="46">
        <f>'Aporte de datos'!E469</f>
        <v>0</v>
      </c>
    </row>
    <row r="19" spans="2:36" x14ac:dyDescent="0.2">
      <c r="B19" s="27" t="s">
        <v>110</v>
      </c>
      <c r="D19" s="25" t="s">
        <v>112</v>
      </c>
      <c r="E19" s="46">
        <f>'Aporte de datos'!E470</f>
        <v>0</v>
      </c>
    </row>
    <row r="21" spans="2:36" x14ac:dyDescent="0.2">
      <c r="B21" s="26" t="s">
        <v>149</v>
      </c>
    </row>
    <row r="22" spans="2:36" x14ac:dyDescent="0.2">
      <c r="B22" s="27" t="s">
        <v>150</v>
      </c>
      <c r="D22" s="25" t="s">
        <v>151</v>
      </c>
      <c r="E22" s="40">
        <f>'Aporte de datos'!E473</f>
        <v>0</v>
      </c>
    </row>
    <row r="23" spans="2:36" x14ac:dyDescent="0.2">
      <c r="B23" s="27" t="s">
        <v>160</v>
      </c>
      <c r="D23" s="25" t="s">
        <v>152</v>
      </c>
      <c r="E23" s="40">
        <f>'Aporte de datos'!E474</f>
        <v>0</v>
      </c>
    </row>
    <row r="24" spans="2:36" x14ac:dyDescent="0.2">
      <c r="B24" s="27" t="s">
        <v>476</v>
      </c>
      <c r="E24" s="41">
        <f>'Aporte de datos'!E475</f>
        <v>0</v>
      </c>
    </row>
    <row r="25" spans="2:36" x14ac:dyDescent="0.2">
      <c r="B25" s="27" t="s">
        <v>477</v>
      </c>
      <c r="E25" s="41">
        <f>'Aporte de datos'!E476</f>
        <v>0</v>
      </c>
    </row>
    <row r="27" spans="2:36" x14ac:dyDescent="0.2">
      <c r="B27" s="25" t="s">
        <v>324</v>
      </c>
      <c r="E27" s="36" t="b">
        <f>IF('El sistema'!K22="ACTIVE", TRUE,FALSE)</f>
        <v>0</v>
      </c>
    </row>
    <row r="29" spans="2:36" x14ac:dyDescent="0.2">
      <c r="B29" s="26" t="s">
        <v>307</v>
      </c>
    </row>
    <row r="30" spans="2:36" x14ac:dyDescent="0.2">
      <c r="B30" s="27" t="s">
        <v>308</v>
      </c>
      <c r="D30" s="25" t="s">
        <v>24</v>
      </c>
      <c r="F30" s="62">
        <f>IF($E$27,Estabilizacion!F19,'Recoleccion y transporte'!F231)</f>
        <v>0</v>
      </c>
      <c r="G30" s="62">
        <f>IF($E$27,Estabilizacion!G19,'Recoleccion y transporte'!G231)</f>
        <v>0</v>
      </c>
      <c r="H30" s="62">
        <f>IF($E$27,Estabilizacion!H19,'Recoleccion y transporte'!H231)</f>
        <v>0</v>
      </c>
      <c r="I30" s="62">
        <f>IF($E$27,Estabilizacion!I19,'Recoleccion y transporte'!I231)</f>
        <v>0</v>
      </c>
      <c r="J30" s="62">
        <f>IF($E$27,Estabilizacion!J19,'Recoleccion y transporte'!J231)</f>
        <v>0</v>
      </c>
      <c r="K30" s="62">
        <f>IF($E$27,Estabilizacion!K19,'Recoleccion y transporte'!K231)</f>
        <v>0</v>
      </c>
      <c r="L30" s="62">
        <f>IF($E$27,Estabilizacion!L19,'Recoleccion y transporte'!L231)</f>
        <v>0</v>
      </c>
      <c r="M30" s="62">
        <f>IF($E$27,Estabilizacion!M19,'Recoleccion y transporte'!M231)</f>
        <v>0</v>
      </c>
      <c r="N30" s="62">
        <f>IF($E$27,Estabilizacion!N19,'Recoleccion y transporte'!N231)</f>
        <v>0</v>
      </c>
      <c r="O30" s="62">
        <f>IF($E$27,Estabilizacion!O19,'Recoleccion y transporte'!O231)</f>
        <v>0</v>
      </c>
      <c r="P30" s="62">
        <f>IF($E$27,Estabilizacion!P19,'Recoleccion y transporte'!P231)</f>
        <v>0</v>
      </c>
      <c r="Q30" s="62">
        <f>IF($E$27,Estabilizacion!Q19,'Recoleccion y transporte'!Q231)</f>
        <v>0</v>
      </c>
      <c r="R30" s="62">
        <f>IF($E$27,Estabilizacion!R19,'Recoleccion y transporte'!R231)</f>
        <v>0</v>
      </c>
      <c r="S30" s="62">
        <f>IF($E$27,Estabilizacion!S19,'Recoleccion y transporte'!S231)</f>
        <v>0</v>
      </c>
      <c r="T30" s="62">
        <f>IF($E$27,Estabilizacion!T19,'Recoleccion y transporte'!T231)</f>
        <v>0</v>
      </c>
      <c r="U30" s="62">
        <f>IF($E$27,Estabilizacion!U19,'Recoleccion y transporte'!U231)</f>
        <v>0</v>
      </c>
      <c r="V30" s="62">
        <f>IF($E$27,Estabilizacion!V19,'Recoleccion y transporte'!V231)</f>
        <v>0</v>
      </c>
      <c r="W30" s="62">
        <f>IF($E$27,Estabilizacion!W19,'Recoleccion y transporte'!W231)</f>
        <v>0</v>
      </c>
      <c r="X30" s="62">
        <f>IF($E$27,Estabilizacion!X19,'Recoleccion y transporte'!X231)</f>
        <v>0</v>
      </c>
      <c r="Y30" s="62">
        <f>IF($E$27,Estabilizacion!Y19,'Recoleccion y transporte'!Y231)</f>
        <v>0</v>
      </c>
      <c r="Z30" s="62">
        <f>IF($E$27,Estabilizacion!Z19,'Recoleccion y transporte'!Z231)</f>
        <v>0</v>
      </c>
      <c r="AA30" s="62">
        <f>IF($E$27,Estabilizacion!AA19,'Recoleccion y transporte'!AA231)</f>
        <v>0</v>
      </c>
      <c r="AB30" s="62">
        <f>IF($E$27,Estabilizacion!AB19,'Recoleccion y transporte'!AB231)</f>
        <v>0</v>
      </c>
      <c r="AC30" s="62">
        <f>IF($E$27,Estabilizacion!AC19,'Recoleccion y transporte'!AC231)</f>
        <v>0</v>
      </c>
      <c r="AD30" s="62">
        <f>IF($E$27,Estabilizacion!AD19,'Recoleccion y transporte'!AD231)</f>
        <v>0</v>
      </c>
      <c r="AE30" s="62">
        <f>IF($E$27,Estabilizacion!AE19,'Recoleccion y transporte'!AE231)</f>
        <v>0</v>
      </c>
      <c r="AF30" s="62">
        <f>IF($E$27,Estabilizacion!AF19,'Recoleccion y transporte'!AF231)</f>
        <v>0</v>
      </c>
      <c r="AG30" s="62">
        <f>IF($E$27,Estabilizacion!AG19,'Recoleccion y transporte'!AG231)</f>
        <v>0</v>
      </c>
      <c r="AH30" s="62">
        <f>IF($E$27,Estabilizacion!AH19,'Recoleccion y transporte'!AH231)</f>
        <v>0</v>
      </c>
      <c r="AI30" s="62">
        <f>IF($E$27,Estabilizacion!AI19,'Recoleccion y transporte'!AI231)</f>
        <v>0</v>
      </c>
      <c r="AJ30" s="62">
        <f>IF($E$27,Estabilizacion!AJ19,'Recoleccion y transporte'!AJ231)</f>
        <v>0</v>
      </c>
    </row>
    <row r="31" spans="2:36" x14ac:dyDescent="0.2">
      <c r="B31" s="27" t="s">
        <v>309</v>
      </c>
      <c r="D31" s="25" t="s">
        <v>24</v>
      </c>
      <c r="F31" s="62">
        <f>IF($E$27,Estabilizacion!F20,'Recoleccion y transporte'!F232)</f>
        <v>0</v>
      </c>
      <c r="G31" s="62">
        <f>IF($E$27,Estabilizacion!G20,'Recoleccion y transporte'!G232)</f>
        <v>0</v>
      </c>
      <c r="H31" s="62">
        <f>IF($E$27,Estabilizacion!H20,'Recoleccion y transporte'!H232)</f>
        <v>0</v>
      </c>
      <c r="I31" s="62">
        <f>IF($E$27,Estabilizacion!I20,'Recoleccion y transporte'!I232)</f>
        <v>0</v>
      </c>
      <c r="J31" s="62">
        <f>IF($E$27,Estabilizacion!J20,'Recoleccion y transporte'!J232)</f>
        <v>0</v>
      </c>
      <c r="K31" s="62">
        <f>IF($E$27,Estabilizacion!K20,'Recoleccion y transporte'!K232)</f>
        <v>0</v>
      </c>
      <c r="L31" s="62">
        <f>IF($E$27,Estabilizacion!L20,'Recoleccion y transporte'!L232)</f>
        <v>0</v>
      </c>
      <c r="M31" s="62">
        <f>IF($E$27,Estabilizacion!M20,'Recoleccion y transporte'!M232)</f>
        <v>0</v>
      </c>
      <c r="N31" s="62">
        <f>IF($E$27,Estabilizacion!N20,'Recoleccion y transporte'!N232)</f>
        <v>0</v>
      </c>
      <c r="O31" s="62">
        <f>IF($E$27,Estabilizacion!O20,'Recoleccion y transporte'!O232)</f>
        <v>0</v>
      </c>
      <c r="P31" s="62">
        <f>IF($E$27,Estabilizacion!P20,'Recoleccion y transporte'!P232)</f>
        <v>0</v>
      </c>
      <c r="Q31" s="62">
        <f>IF($E$27,Estabilizacion!Q20,'Recoleccion y transporte'!Q232)</f>
        <v>0</v>
      </c>
      <c r="R31" s="62">
        <f>IF($E$27,Estabilizacion!R20,'Recoleccion y transporte'!R232)</f>
        <v>0</v>
      </c>
      <c r="S31" s="62">
        <f>IF($E$27,Estabilizacion!S20,'Recoleccion y transporte'!S232)</f>
        <v>0</v>
      </c>
      <c r="T31" s="62">
        <f>IF($E$27,Estabilizacion!T20,'Recoleccion y transporte'!T232)</f>
        <v>0</v>
      </c>
      <c r="U31" s="62">
        <f>IF($E$27,Estabilizacion!U20,'Recoleccion y transporte'!U232)</f>
        <v>0</v>
      </c>
      <c r="V31" s="62">
        <f>IF($E$27,Estabilizacion!V20,'Recoleccion y transporte'!V232)</f>
        <v>0</v>
      </c>
      <c r="W31" s="62">
        <f>IF($E$27,Estabilizacion!W20,'Recoleccion y transporte'!W232)</f>
        <v>0</v>
      </c>
      <c r="X31" s="62">
        <f>IF($E$27,Estabilizacion!X20,'Recoleccion y transporte'!X232)</f>
        <v>0</v>
      </c>
      <c r="Y31" s="62">
        <f>IF($E$27,Estabilizacion!Y20,'Recoleccion y transporte'!Y232)</f>
        <v>0</v>
      </c>
      <c r="Z31" s="62">
        <f>IF($E$27,Estabilizacion!Z20,'Recoleccion y transporte'!Z232)</f>
        <v>0</v>
      </c>
      <c r="AA31" s="62">
        <f>IF($E$27,Estabilizacion!AA20,'Recoleccion y transporte'!AA232)</f>
        <v>0</v>
      </c>
      <c r="AB31" s="62">
        <f>IF($E$27,Estabilizacion!AB20,'Recoleccion y transporte'!AB232)</f>
        <v>0</v>
      </c>
      <c r="AC31" s="62">
        <f>IF($E$27,Estabilizacion!AC20,'Recoleccion y transporte'!AC232)</f>
        <v>0</v>
      </c>
      <c r="AD31" s="62">
        <f>IF($E$27,Estabilizacion!AD20,'Recoleccion y transporte'!AD232)</f>
        <v>0</v>
      </c>
      <c r="AE31" s="62">
        <f>IF($E$27,Estabilizacion!AE20,'Recoleccion y transporte'!AE232)</f>
        <v>0</v>
      </c>
      <c r="AF31" s="62">
        <f>IF($E$27,Estabilizacion!AF20,'Recoleccion y transporte'!AF232)</f>
        <v>0</v>
      </c>
      <c r="AG31" s="62">
        <f>IF($E$27,Estabilizacion!AG20,'Recoleccion y transporte'!AG232)</f>
        <v>0</v>
      </c>
      <c r="AH31" s="62">
        <f>IF($E$27,Estabilizacion!AH20,'Recoleccion y transporte'!AH232)</f>
        <v>0</v>
      </c>
      <c r="AI31" s="62">
        <f>IF($E$27,Estabilizacion!AI20,'Recoleccion y transporte'!AI232)</f>
        <v>0</v>
      </c>
      <c r="AJ31" s="62">
        <f>IF($E$27,Estabilizacion!AJ20,'Recoleccion y transporte'!AJ232)</f>
        <v>0</v>
      </c>
    </row>
    <row r="32" spans="2:36" x14ac:dyDescent="0.2">
      <c r="B32" s="27" t="s">
        <v>27</v>
      </c>
      <c r="D32" s="25" t="s">
        <v>24</v>
      </c>
      <c r="F32" s="62">
        <f>IF($E$27,Estabilizacion!F21,'Recoleccion y transporte'!F233)</f>
        <v>0</v>
      </c>
      <c r="G32" s="62">
        <f>IF($E$27,Estabilizacion!G21,'Recoleccion y transporte'!G233)</f>
        <v>0</v>
      </c>
      <c r="H32" s="62">
        <f>IF($E$27,Estabilizacion!H21,'Recoleccion y transporte'!H233)</f>
        <v>0</v>
      </c>
      <c r="I32" s="62">
        <f>IF($E$27,Estabilizacion!I21,'Recoleccion y transporte'!I233)</f>
        <v>0</v>
      </c>
      <c r="J32" s="62">
        <f>IF($E$27,Estabilizacion!J21,'Recoleccion y transporte'!J233)</f>
        <v>0</v>
      </c>
      <c r="K32" s="62">
        <f>IF($E$27,Estabilizacion!K21,'Recoleccion y transporte'!K233)</f>
        <v>0</v>
      </c>
      <c r="L32" s="62">
        <f>IF($E$27,Estabilizacion!L21,'Recoleccion y transporte'!L233)</f>
        <v>0</v>
      </c>
      <c r="M32" s="62">
        <f>IF($E$27,Estabilizacion!M21,'Recoleccion y transporte'!M233)</f>
        <v>0</v>
      </c>
      <c r="N32" s="62">
        <f>IF($E$27,Estabilizacion!N21,'Recoleccion y transporte'!N233)</f>
        <v>0</v>
      </c>
      <c r="O32" s="62">
        <f>IF($E$27,Estabilizacion!O21,'Recoleccion y transporte'!O233)</f>
        <v>0</v>
      </c>
      <c r="P32" s="62">
        <f>IF($E$27,Estabilizacion!P21,'Recoleccion y transporte'!P233)</f>
        <v>0</v>
      </c>
      <c r="Q32" s="62">
        <f>IF($E$27,Estabilizacion!Q21,'Recoleccion y transporte'!Q233)</f>
        <v>0</v>
      </c>
      <c r="R32" s="62">
        <f>IF($E$27,Estabilizacion!R21,'Recoleccion y transporte'!R233)</f>
        <v>0</v>
      </c>
      <c r="S32" s="62">
        <f>IF($E$27,Estabilizacion!S21,'Recoleccion y transporte'!S233)</f>
        <v>0</v>
      </c>
      <c r="T32" s="62">
        <f>IF($E$27,Estabilizacion!T21,'Recoleccion y transporte'!T233)</f>
        <v>0</v>
      </c>
      <c r="U32" s="62">
        <f>IF($E$27,Estabilizacion!U21,'Recoleccion y transporte'!U233)</f>
        <v>0</v>
      </c>
      <c r="V32" s="62">
        <f>IF($E$27,Estabilizacion!V21,'Recoleccion y transporte'!V233)</f>
        <v>0</v>
      </c>
      <c r="W32" s="62">
        <f>IF($E$27,Estabilizacion!W21,'Recoleccion y transporte'!W233)</f>
        <v>0</v>
      </c>
      <c r="X32" s="62">
        <f>IF($E$27,Estabilizacion!X21,'Recoleccion y transporte'!X233)</f>
        <v>0</v>
      </c>
      <c r="Y32" s="62">
        <f>IF($E$27,Estabilizacion!Y21,'Recoleccion y transporte'!Y233)</f>
        <v>0</v>
      </c>
      <c r="Z32" s="62">
        <f>IF($E$27,Estabilizacion!Z21,'Recoleccion y transporte'!Z233)</f>
        <v>0</v>
      </c>
      <c r="AA32" s="62">
        <f>IF($E$27,Estabilizacion!AA21,'Recoleccion y transporte'!AA233)</f>
        <v>0</v>
      </c>
      <c r="AB32" s="62">
        <f>IF($E$27,Estabilizacion!AB21,'Recoleccion y transporte'!AB233)</f>
        <v>0</v>
      </c>
      <c r="AC32" s="62">
        <f>IF($E$27,Estabilizacion!AC21,'Recoleccion y transporte'!AC233)</f>
        <v>0</v>
      </c>
      <c r="AD32" s="62">
        <f>IF($E$27,Estabilizacion!AD21,'Recoleccion y transporte'!AD233)</f>
        <v>0</v>
      </c>
      <c r="AE32" s="62">
        <f>IF($E$27,Estabilizacion!AE21,'Recoleccion y transporte'!AE233)</f>
        <v>0</v>
      </c>
      <c r="AF32" s="62">
        <f>IF($E$27,Estabilizacion!AF21,'Recoleccion y transporte'!AF233)</f>
        <v>0</v>
      </c>
      <c r="AG32" s="62">
        <f>IF($E$27,Estabilizacion!AG21,'Recoleccion y transporte'!AG233)</f>
        <v>0</v>
      </c>
      <c r="AH32" s="62">
        <f>IF($E$27,Estabilizacion!AH21,'Recoleccion y transporte'!AH233)</f>
        <v>0</v>
      </c>
      <c r="AI32" s="62">
        <f>IF($E$27,Estabilizacion!AI21,'Recoleccion y transporte'!AI233)</f>
        <v>0</v>
      </c>
      <c r="AJ32" s="62">
        <f>IF($E$27,Estabilizacion!AJ21,'Recoleccion y transporte'!AJ233)</f>
        <v>0</v>
      </c>
    </row>
    <row r="33" spans="2:36" x14ac:dyDescent="0.2">
      <c r="B33" s="27" t="s">
        <v>31</v>
      </c>
      <c r="D33" s="25" t="s">
        <v>24</v>
      </c>
      <c r="F33" s="62">
        <f>IF($E$27,Estabilizacion!F22,'Recoleccion y transporte'!F234)</f>
        <v>0</v>
      </c>
      <c r="G33" s="62">
        <f>IF($E$27,Estabilizacion!G22,'Recoleccion y transporte'!G234)</f>
        <v>0</v>
      </c>
      <c r="H33" s="62">
        <f>IF($E$27,Estabilizacion!H22,'Recoleccion y transporte'!H234)</f>
        <v>0</v>
      </c>
      <c r="I33" s="62">
        <f>IF($E$27,Estabilizacion!I22,'Recoleccion y transporte'!I234)</f>
        <v>0</v>
      </c>
      <c r="J33" s="62">
        <f>IF($E$27,Estabilizacion!J22,'Recoleccion y transporte'!J234)</f>
        <v>0</v>
      </c>
      <c r="K33" s="62">
        <f>IF($E$27,Estabilizacion!K22,'Recoleccion y transporte'!K234)</f>
        <v>0</v>
      </c>
      <c r="L33" s="62">
        <f>IF($E$27,Estabilizacion!L22,'Recoleccion y transporte'!L234)</f>
        <v>0</v>
      </c>
      <c r="M33" s="62">
        <f>IF($E$27,Estabilizacion!M22,'Recoleccion y transporte'!M234)</f>
        <v>0</v>
      </c>
      <c r="N33" s="62">
        <f>IF($E$27,Estabilizacion!N22,'Recoleccion y transporte'!N234)</f>
        <v>0</v>
      </c>
      <c r="O33" s="62">
        <f>IF($E$27,Estabilizacion!O22,'Recoleccion y transporte'!O234)</f>
        <v>0</v>
      </c>
      <c r="P33" s="62">
        <f>IF($E$27,Estabilizacion!P22,'Recoleccion y transporte'!P234)</f>
        <v>0</v>
      </c>
      <c r="Q33" s="62">
        <f>IF($E$27,Estabilizacion!Q22,'Recoleccion y transporte'!Q234)</f>
        <v>0</v>
      </c>
      <c r="R33" s="62">
        <f>IF($E$27,Estabilizacion!R22,'Recoleccion y transporte'!R234)</f>
        <v>0</v>
      </c>
      <c r="S33" s="62">
        <f>IF($E$27,Estabilizacion!S22,'Recoleccion y transporte'!S234)</f>
        <v>0</v>
      </c>
      <c r="T33" s="62">
        <f>IF($E$27,Estabilizacion!T22,'Recoleccion y transporte'!T234)</f>
        <v>0</v>
      </c>
      <c r="U33" s="62">
        <f>IF($E$27,Estabilizacion!U22,'Recoleccion y transporte'!U234)</f>
        <v>0</v>
      </c>
      <c r="V33" s="62">
        <f>IF($E$27,Estabilizacion!V22,'Recoleccion y transporte'!V234)</f>
        <v>0</v>
      </c>
      <c r="W33" s="62">
        <f>IF($E$27,Estabilizacion!W22,'Recoleccion y transporte'!W234)</f>
        <v>0</v>
      </c>
      <c r="X33" s="62">
        <f>IF($E$27,Estabilizacion!X22,'Recoleccion y transporte'!X234)</f>
        <v>0</v>
      </c>
      <c r="Y33" s="62">
        <f>IF($E$27,Estabilizacion!Y22,'Recoleccion y transporte'!Y234)</f>
        <v>0</v>
      </c>
      <c r="Z33" s="62">
        <f>IF($E$27,Estabilizacion!Z22,'Recoleccion y transporte'!Z234)</f>
        <v>0</v>
      </c>
      <c r="AA33" s="62">
        <f>IF($E$27,Estabilizacion!AA22,'Recoleccion y transporte'!AA234)</f>
        <v>0</v>
      </c>
      <c r="AB33" s="62">
        <f>IF($E$27,Estabilizacion!AB22,'Recoleccion y transporte'!AB234)</f>
        <v>0</v>
      </c>
      <c r="AC33" s="62">
        <f>IF($E$27,Estabilizacion!AC22,'Recoleccion y transporte'!AC234)</f>
        <v>0</v>
      </c>
      <c r="AD33" s="62">
        <f>IF($E$27,Estabilizacion!AD22,'Recoleccion y transporte'!AD234)</f>
        <v>0</v>
      </c>
      <c r="AE33" s="62">
        <f>IF($E$27,Estabilizacion!AE22,'Recoleccion y transporte'!AE234)</f>
        <v>0</v>
      </c>
      <c r="AF33" s="62">
        <f>IF($E$27,Estabilizacion!AF22,'Recoleccion y transporte'!AF234)</f>
        <v>0</v>
      </c>
      <c r="AG33" s="62">
        <f>IF($E$27,Estabilizacion!AG22,'Recoleccion y transporte'!AG234)</f>
        <v>0</v>
      </c>
      <c r="AH33" s="62">
        <f>IF($E$27,Estabilizacion!AH22,'Recoleccion y transporte'!AH234)</f>
        <v>0</v>
      </c>
      <c r="AI33" s="62">
        <f>IF($E$27,Estabilizacion!AI22,'Recoleccion y transporte'!AI234)</f>
        <v>0</v>
      </c>
      <c r="AJ33" s="62">
        <f>IF($E$27,Estabilizacion!AJ22,'Recoleccion y transporte'!AJ234)</f>
        <v>0</v>
      </c>
    </row>
    <row r="34" spans="2:36" x14ac:dyDescent="0.2">
      <c r="B34" s="27" t="s">
        <v>32</v>
      </c>
      <c r="D34" s="25" t="s">
        <v>24</v>
      </c>
      <c r="F34" s="62">
        <f>IF($E$27,Estabilizacion!F23,'Recoleccion y transporte'!F235)</f>
        <v>0</v>
      </c>
      <c r="G34" s="62">
        <f>IF($E$27,Estabilizacion!G23,'Recoleccion y transporte'!G235)</f>
        <v>0</v>
      </c>
      <c r="H34" s="62">
        <f>IF($E$27,Estabilizacion!H23,'Recoleccion y transporte'!H235)</f>
        <v>0</v>
      </c>
      <c r="I34" s="62">
        <f>IF($E$27,Estabilizacion!I23,'Recoleccion y transporte'!I235)</f>
        <v>0</v>
      </c>
      <c r="J34" s="62">
        <f>IF($E$27,Estabilizacion!J23,'Recoleccion y transporte'!J235)</f>
        <v>0</v>
      </c>
      <c r="K34" s="62">
        <f>IF($E$27,Estabilizacion!K23,'Recoleccion y transporte'!K235)</f>
        <v>0</v>
      </c>
      <c r="L34" s="62">
        <f>IF($E$27,Estabilizacion!L23,'Recoleccion y transporte'!L235)</f>
        <v>0</v>
      </c>
      <c r="M34" s="62">
        <f>IF($E$27,Estabilizacion!M23,'Recoleccion y transporte'!M235)</f>
        <v>0</v>
      </c>
      <c r="N34" s="62">
        <f>IF($E$27,Estabilizacion!N23,'Recoleccion y transporte'!N235)</f>
        <v>0</v>
      </c>
      <c r="O34" s="62">
        <f>IF($E$27,Estabilizacion!O23,'Recoleccion y transporte'!O235)</f>
        <v>0</v>
      </c>
      <c r="P34" s="62">
        <f>IF($E$27,Estabilizacion!P23,'Recoleccion y transporte'!P235)</f>
        <v>0</v>
      </c>
      <c r="Q34" s="62">
        <f>IF($E$27,Estabilizacion!Q23,'Recoleccion y transporte'!Q235)</f>
        <v>0</v>
      </c>
      <c r="R34" s="62">
        <f>IF($E$27,Estabilizacion!R23,'Recoleccion y transporte'!R235)</f>
        <v>0</v>
      </c>
      <c r="S34" s="62">
        <f>IF($E$27,Estabilizacion!S23,'Recoleccion y transporte'!S235)</f>
        <v>0</v>
      </c>
      <c r="T34" s="62">
        <f>IF($E$27,Estabilizacion!T23,'Recoleccion y transporte'!T235)</f>
        <v>0</v>
      </c>
      <c r="U34" s="62">
        <f>IF($E$27,Estabilizacion!U23,'Recoleccion y transporte'!U235)</f>
        <v>0</v>
      </c>
      <c r="V34" s="62">
        <f>IF($E$27,Estabilizacion!V23,'Recoleccion y transporte'!V235)</f>
        <v>0</v>
      </c>
      <c r="W34" s="62">
        <f>IF($E$27,Estabilizacion!W23,'Recoleccion y transporte'!W235)</f>
        <v>0</v>
      </c>
      <c r="X34" s="62">
        <f>IF($E$27,Estabilizacion!X23,'Recoleccion y transporte'!X235)</f>
        <v>0</v>
      </c>
      <c r="Y34" s="62">
        <f>IF($E$27,Estabilizacion!Y23,'Recoleccion y transporte'!Y235)</f>
        <v>0</v>
      </c>
      <c r="Z34" s="62">
        <f>IF($E$27,Estabilizacion!Z23,'Recoleccion y transporte'!Z235)</f>
        <v>0</v>
      </c>
      <c r="AA34" s="62">
        <f>IF($E$27,Estabilizacion!AA23,'Recoleccion y transporte'!AA235)</f>
        <v>0</v>
      </c>
      <c r="AB34" s="62">
        <f>IF($E$27,Estabilizacion!AB23,'Recoleccion y transporte'!AB235)</f>
        <v>0</v>
      </c>
      <c r="AC34" s="62">
        <f>IF($E$27,Estabilizacion!AC23,'Recoleccion y transporte'!AC235)</f>
        <v>0</v>
      </c>
      <c r="AD34" s="62">
        <f>IF($E$27,Estabilizacion!AD23,'Recoleccion y transporte'!AD235)</f>
        <v>0</v>
      </c>
      <c r="AE34" s="62">
        <f>IF($E$27,Estabilizacion!AE23,'Recoleccion y transporte'!AE235)</f>
        <v>0</v>
      </c>
      <c r="AF34" s="62">
        <f>IF($E$27,Estabilizacion!AF23,'Recoleccion y transporte'!AF235)</f>
        <v>0</v>
      </c>
      <c r="AG34" s="62">
        <f>IF($E$27,Estabilizacion!AG23,'Recoleccion y transporte'!AG235)</f>
        <v>0</v>
      </c>
      <c r="AH34" s="62">
        <f>IF($E$27,Estabilizacion!AH23,'Recoleccion y transporte'!AH235)</f>
        <v>0</v>
      </c>
      <c r="AI34" s="62">
        <f>IF($E$27,Estabilizacion!AI23,'Recoleccion y transporte'!AI235)</f>
        <v>0</v>
      </c>
      <c r="AJ34" s="62">
        <f>IF($E$27,Estabilizacion!AJ23,'Recoleccion y transporte'!AJ235)</f>
        <v>0</v>
      </c>
    </row>
    <row r="35" spans="2:36" x14ac:dyDescent="0.2">
      <c r="B35" s="27"/>
    </row>
    <row r="36" spans="2:36" x14ac:dyDescent="0.2">
      <c r="B36" s="26" t="s">
        <v>325</v>
      </c>
    </row>
    <row r="37" spans="2:36" x14ac:dyDescent="0.2">
      <c r="B37" s="27" t="s">
        <v>326</v>
      </c>
      <c r="D37" s="25" t="s">
        <v>24</v>
      </c>
      <c r="F37" s="63">
        <f t="shared" ref="F37:AJ37" si="0">SUM(F30:F34)</f>
        <v>0</v>
      </c>
      <c r="G37" s="63">
        <f t="shared" si="0"/>
        <v>0</v>
      </c>
      <c r="H37" s="63">
        <f t="shared" si="0"/>
        <v>0</v>
      </c>
      <c r="I37" s="63">
        <f t="shared" si="0"/>
        <v>0</v>
      </c>
      <c r="J37" s="63">
        <f t="shared" si="0"/>
        <v>0</v>
      </c>
      <c r="K37" s="63">
        <f t="shared" si="0"/>
        <v>0</v>
      </c>
      <c r="L37" s="63">
        <f t="shared" si="0"/>
        <v>0</v>
      </c>
      <c r="M37" s="63">
        <f t="shared" si="0"/>
        <v>0</v>
      </c>
      <c r="N37" s="63">
        <f t="shared" si="0"/>
        <v>0</v>
      </c>
      <c r="O37" s="63">
        <f t="shared" si="0"/>
        <v>0</v>
      </c>
      <c r="P37" s="63">
        <f t="shared" si="0"/>
        <v>0</v>
      </c>
      <c r="Q37" s="63">
        <f t="shared" si="0"/>
        <v>0</v>
      </c>
      <c r="R37" s="63">
        <f t="shared" si="0"/>
        <v>0</v>
      </c>
      <c r="S37" s="63">
        <f t="shared" si="0"/>
        <v>0</v>
      </c>
      <c r="T37" s="63">
        <f t="shared" si="0"/>
        <v>0</v>
      </c>
      <c r="U37" s="63">
        <f t="shared" si="0"/>
        <v>0</v>
      </c>
      <c r="V37" s="63">
        <f t="shared" si="0"/>
        <v>0</v>
      </c>
      <c r="W37" s="63">
        <f t="shared" si="0"/>
        <v>0</v>
      </c>
      <c r="X37" s="63">
        <f t="shared" si="0"/>
        <v>0</v>
      </c>
      <c r="Y37" s="63">
        <f t="shared" si="0"/>
        <v>0</v>
      </c>
      <c r="Z37" s="63">
        <f t="shared" si="0"/>
        <v>0</v>
      </c>
      <c r="AA37" s="63">
        <f t="shared" si="0"/>
        <v>0</v>
      </c>
      <c r="AB37" s="63">
        <f t="shared" si="0"/>
        <v>0</v>
      </c>
      <c r="AC37" s="63">
        <f t="shared" si="0"/>
        <v>0</v>
      </c>
      <c r="AD37" s="63">
        <f t="shared" si="0"/>
        <v>0</v>
      </c>
      <c r="AE37" s="63">
        <f t="shared" si="0"/>
        <v>0</v>
      </c>
      <c r="AF37" s="63">
        <f t="shared" si="0"/>
        <v>0</v>
      </c>
      <c r="AG37" s="63">
        <f t="shared" si="0"/>
        <v>0</v>
      </c>
      <c r="AH37" s="63">
        <f t="shared" si="0"/>
        <v>0</v>
      </c>
      <c r="AI37" s="63">
        <f t="shared" si="0"/>
        <v>0</v>
      </c>
      <c r="AJ37" s="63">
        <f t="shared" si="0"/>
        <v>0</v>
      </c>
    </row>
    <row r="38" spans="2:36" x14ac:dyDescent="0.2">
      <c r="B38" s="27" t="s">
        <v>327</v>
      </c>
      <c r="D38" s="25" t="s">
        <v>232</v>
      </c>
      <c r="F38" s="62">
        <f>F37*7/365</f>
        <v>0</v>
      </c>
      <c r="G38" s="62">
        <f t="shared" ref="G38:AJ38" si="1">G37*7/365</f>
        <v>0</v>
      </c>
      <c r="H38" s="62">
        <f t="shared" si="1"/>
        <v>0</v>
      </c>
      <c r="I38" s="62">
        <f t="shared" si="1"/>
        <v>0</v>
      </c>
      <c r="J38" s="62">
        <f t="shared" si="1"/>
        <v>0</v>
      </c>
      <c r="K38" s="62">
        <f t="shared" si="1"/>
        <v>0</v>
      </c>
      <c r="L38" s="62">
        <f t="shared" si="1"/>
        <v>0</v>
      </c>
      <c r="M38" s="62">
        <f t="shared" si="1"/>
        <v>0</v>
      </c>
      <c r="N38" s="62">
        <f t="shared" si="1"/>
        <v>0</v>
      </c>
      <c r="O38" s="62">
        <f t="shared" si="1"/>
        <v>0</v>
      </c>
      <c r="P38" s="62">
        <f t="shared" si="1"/>
        <v>0</v>
      </c>
      <c r="Q38" s="62">
        <f t="shared" si="1"/>
        <v>0</v>
      </c>
      <c r="R38" s="62">
        <f t="shared" si="1"/>
        <v>0</v>
      </c>
      <c r="S38" s="62">
        <f t="shared" si="1"/>
        <v>0</v>
      </c>
      <c r="T38" s="62">
        <f t="shared" si="1"/>
        <v>0</v>
      </c>
      <c r="U38" s="62">
        <f t="shared" si="1"/>
        <v>0</v>
      </c>
      <c r="V38" s="62">
        <f t="shared" si="1"/>
        <v>0</v>
      </c>
      <c r="W38" s="62">
        <f t="shared" si="1"/>
        <v>0</v>
      </c>
      <c r="X38" s="62">
        <f t="shared" si="1"/>
        <v>0</v>
      </c>
      <c r="Y38" s="62">
        <f t="shared" si="1"/>
        <v>0</v>
      </c>
      <c r="Z38" s="62">
        <f t="shared" si="1"/>
        <v>0</v>
      </c>
      <c r="AA38" s="62">
        <f t="shared" si="1"/>
        <v>0</v>
      </c>
      <c r="AB38" s="62">
        <f t="shared" si="1"/>
        <v>0</v>
      </c>
      <c r="AC38" s="62">
        <f t="shared" si="1"/>
        <v>0</v>
      </c>
      <c r="AD38" s="62">
        <f t="shared" si="1"/>
        <v>0</v>
      </c>
      <c r="AE38" s="62">
        <f t="shared" si="1"/>
        <v>0</v>
      </c>
      <c r="AF38" s="62">
        <f t="shared" si="1"/>
        <v>0</v>
      </c>
      <c r="AG38" s="62">
        <f t="shared" si="1"/>
        <v>0</v>
      </c>
      <c r="AH38" s="62">
        <f t="shared" si="1"/>
        <v>0</v>
      </c>
      <c r="AI38" s="62">
        <f t="shared" si="1"/>
        <v>0</v>
      </c>
      <c r="AJ38" s="62">
        <f t="shared" si="1"/>
        <v>0</v>
      </c>
    </row>
    <row r="40" spans="2:36" x14ac:dyDescent="0.2">
      <c r="B40" s="26" t="s">
        <v>153</v>
      </c>
    </row>
    <row r="41" spans="2:36" x14ac:dyDescent="0.2">
      <c r="B41" s="27" t="s">
        <v>127</v>
      </c>
      <c r="F41" s="25" t="b">
        <f t="shared" ref="F41:AJ41" si="2">IF(F$4&gt;=$E$12,TRUE,FALSE)</f>
        <v>1</v>
      </c>
      <c r="G41" s="25" t="b">
        <f t="shared" si="2"/>
        <v>1</v>
      </c>
      <c r="H41" s="25" t="b">
        <f t="shared" si="2"/>
        <v>1</v>
      </c>
      <c r="I41" s="25" t="b">
        <f t="shared" si="2"/>
        <v>1</v>
      </c>
      <c r="J41" s="25" t="b">
        <f t="shared" si="2"/>
        <v>1</v>
      </c>
      <c r="K41" s="25" t="b">
        <f t="shared" si="2"/>
        <v>1</v>
      </c>
      <c r="L41" s="25" t="b">
        <f t="shared" si="2"/>
        <v>1</v>
      </c>
      <c r="M41" s="25" t="b">
        <f t="shared" si="2"/>
        <v>1</v>
      </c>
      <c r="N41" s="25" t="b">
        <f t="shared" si="2"/>
        <v>1</v>
      </c>
      <c r="O41" s="25" t="b">
        <f t="shared" si="2"/>
        <v>1</v>
      </c>
      <c r="P41" s="25" t="b">
        <f t="shared" si="2"/>
        <v>1</v>
      </c>
      <c r="Q41" s="25" t="b">
        <f t="shared" si="2"/>
        <v>1</v>
      </c>
      <c r="R41" s="25" t="b">
        <f t="shared" si="2"/>
        <v>1</v>
      </c>
      <c r="S41" s="25" t="b">
        <f t="shared" si="2"/>
        <v>1</v>
      </c>
      <c r="T41" s="25" t="b">
        <f t="shared" si="2"/>
        <v>1</v>
      </c>
      <c r="U41" s="25" t="b">
        <f t="shared" si="2"/>
        <v>1</v>
      </c>
      <c r="V41" s="25" t="b">
        <f t="shared" si="2"/>
        <v>1</v>
      </c>
      <c r="W41" s="25" t="b">
        <f t="shared" si="2"/>
        <v>1</v>
      </c>
      <c r="X41" s="25" t="b">
        <f t="shared" si="2"/>
        <v>1</v>
      </c>
      <c r="Y41" s="25" t="b">
        <f t="shared" si="2"/>
        <v>1</v>
      </c>
      <c r="Z41" s="25" t="b">
        <f t="shared" si="2"/>
        <v>1</v>
      </c>
      <c r="AA41" s="25" t="b">
        <f t="shared" si="2"/>
        <v>1</v>
      </c>
      <c r="AB41" s="25" t="b">
        <f t="shared" si="2"/>
        <v>1</v>
      </c>
      <c r="AC41" s="25" t="b">
        <f t="shared" si="2"/>
        <v>1</v>
      </c>
      <c r="AD41" s="25" t="b">
        <f t="shared" si="2"/>
        <v>1</v>
      </c>
      <c r="AE41" s="25" t="b">
        <f t="shared" si="2"/>
        <v>1</v>
      </c>
      <c r="AF41" s="25" t="b">
        <f t="shared" si="2"/>
        <v>1</v>
      </c>
      <c r="AG41" s="25" t="b">
        <f t="shared" si="2"/>
        <v>1</v>
      </c>
      <c r="AH41" s="25" t="b">
        <f t="shared" si="2"/>
        <v>1</v>
      </c>
      <c r="AI41" s="25" t="b">
        <f t="shared" si="2"/>
        <v>1</v>
      </c>
      <c r="AJ41" s="25" t="b">
        <f t="shared" si="2"/>
        <v>1</v>
      </c>
    </row>
    <row r="42" spans="2:36" x14ac:dyDescent="0.2">
      <c r="B42" s="27" t="s">
        <v>328</v>
      </c>
      <c r="D42" s="25" t="s">
        <v>155</v>
      </c>
      <c r="F42" s="62">
        <f t="shared" ref="F42:AJ42" si="3">IFERROR($E$6*F41*F38/($E$22/1000),0)</f>
        <v>0</v>
      </c>
      <c r="G42" s="62">
        <f t="shared" si="3"/>
        <v>0</v>
      </c>
      <c r="H42" s="62">
        <f t="shared" si="3"/>
        <v>0</v>
      </c>
      <c r="I42" s="62">
        <f t="shared" si="3"/>
        <v>0</v>
      </c>
      <c r="J42" s="62">
        <f t="shared" si="3"/>
        <v>0</v>
      </c>
      <c r="K42" s="62">
        <f t="shared" si="3"/>
        <v>0</v>
      </c>
      <c r="L42" s="62">
        <f t="shared" si="3"/>
        <v>0</v>
      </c>
      <c r="M42" s="62">
        <f t="shared" si="3"/>
        <v>0</v>
      </c>
      <c r="N42" s="62">
        <f t="shared" si="3"/>
        <v>0</v>
      </c>
      <c r="O42" s="62">
        <f t="shared" si="3"/>
        <v>0</v>
      </c>
      <c r="P42" s="62">
        <f t="shared" si="3"/>
        <v>0</v>
      </c>
      <c r="Q42" s="62">
        <f t="shared" si="3"/>
        <v>0</v>
      </c>
      <c r="R42" s="62">
        <f t="shared" si="3"/>
        <v>0</v>
      </c>
      <c r="S42" s="62">
        <f t="shared" si="3"/>
        <v>0</v>
      </c>
      <c r="T42" s="62">
        <f t="shared" si="3"/>
        <v>0</v>
      </c>
      <c r="U42" s="62">
        <f t="shared" si="3"/>
        <v>0</v>
      </c>
      <c r="V42" s="62">
        <f t="shared" si="3"/>
        <v>0</v>
      </c>
      <c r="W42" s="62">
        <f t="shared" si="3"/>
        <v>0</v>
      </c>
      <c r="X42" s="62">
        <f t="shared" si="3"/>
        <v>0</v>
      </c>
      <c r="Y42" s="62">
        <f t="shared" si="3"/>
        <v>0</v>
      </c>
      <c r="Z42" s="62">
        <f t="shared" si="3"/>
        <v>0</v>
      </c>
      <c r="AA42" s="62">
        <f t="shared" si="3"/>
        <v>0</v>
      </c>
      <c r="AB42" s="62">
        <f t="shared" si="3"/>
        <v>0</v>
      </c>
      <c r="AC42" s="62">
        <f t="shared" si="3"/>
        <v>0</v>
      </c>
      <c r="AD42" s="62">
        <f t="shared" si="3"/>
        <v>0</v>
      </c>
      <c r="AE42" s="62">
        <f t="shared" si="3"/>
        <v>0</v>
      </c>
      <c r="AF42" s="62">
        <f t="shared" si="3"/>
        <v>0</v>
      </c>
      <c r="AG42" s="62">
        <f t="shared" si="3"/>
        <v>0</v>
      </c>
      <c r="AH42" s="62">
        <f t="shared" si="3"/>
        <v>0</v>
      </c>
      <c r="AI42" s="62">
        <f t="shared" si="3"/>
        <v>0</v>
      </c>
      <c r="AJ42" s="62">
        <f t="shared" si="3"/>
        <v>0</v>
      </c>
    </row>
    <row r="43" spans="2:36" x14ac:dyDescent="0.2">
      <c r="B43" s="25" t="s">
        <v>329</v>
      </c>
      <c r="D43" s="25" t="s">
        <v>154</v>
      </c>
      <c r="F43" s="69">
        <f>F42/24</f>
        <v>0</v>
      </c>
      <c r="G43" s="69">
        <f t="shared" ref="G43:AJ43" si="4">G42/24</f>
        <v>0</v>
      </c>
      <c r="H43" s="69">
        <f t="shared" si="4"/>
        <v>0</v>
      </c>
      <c r="I43" s="69">
        <f t="shared" si="4"/>
        <v>0</v>
      </c>
      <c r="J43" s="69">
        <f t="shared" si="4"/>
        <v>0</v>
      </c>
      <c r="K43" s="69">
        <f t="shared" si="4"/>
        <v>0</v>
      </c>
      <c r="L43" s="69">
        <f t="shared" si="4"/>
        <v>0</v>
      </c>
      <c r="M43" s="69">
        <f t="shared" si="4"/>
        <v>0</v>
      </c>
      <c r="N43" s="69">
        <f t="shared" si="4"/>
        <v>0</v>
      </c>
      <c r="O43" s="69">
        <f t="shared" si="4"/>
        <v>0</v>
      </c>
      <c r="P43" s="69">
        <f t="shared" si="4"/>
        <v>0</v>
      </c>
      <c r="Q43" s="69">
        <f t="shared" si="4"/>
        <v>0</v>
      </c>
      <c r="R43" s="69">
        <f t="shared" si="4"/>
        <v>0</v>
      </c>
      <c r="S43" s="69">
        <f t="shared" si="4"/>
        <v>0</v>
      </c>
      <c r="T43" s="69">
        <f t="shared" si="4"/>
        <v>0</v>
      </c>
      <c r="U43" s="69">
        <f t="shared" si="4"/>
        <v>0</v>
      </c>
      <c r="V43" s="69">
        <f t="shared" si="4"/>
        <v>0</v>
      </c>
      <c r="W43" s="69">
        <f t="shared" si="4"/>
        <v>0</v>
      </c>
      <c r="X43" s="69">
        <f t="shared" si="4"/>
        <v>0</v>
      </c>
      <c r="Y43" s="69">
        <f t="shared" si="4"/>
        <v>0</v>
      </c>
      <c r="Z43" s="69">
        <f t="shared" si="4"/>
        <v>0</v>
      </c>
      <c r="AA43" s="69">
        <f t="shared" si="4"/>
        <v>0</v>
      </c>
      <c r="AB43" s="69">
        <f t="shared" si="4"/>
        <v>0</v>
      </c>
      <c r="AC43" s="69">
        <f t="shared" si="4"/>
        <v>0</v>
      </c>
      <c r="AD43" s="69">
        <f t="shared" si="4"/>
        <v>0</v>
      </c>
      <c r="AE43" s="69">
        <f t="shared" si="4"/>
        <v>0</v>
      </c>
      <c r="AF43" s="69">
        <f t="shared" si="4"/>
        <v>0</v>
      </c>
      <c r="AG43" s="69">
        <f t="shared" si="4"/>
        <v>0</v>
      </c>
      <c r="AH43" s="69">
        <f t="shared" si="4"/>
        <v>0</v>
      </c>
      <c r="AI43" s="69">
        <f t="shared" si="4"/>
        <v>0</v>
      </c>
      <c r="AJ43" s="69">
        <f t="shared" si="4"/>
        <v>0</v>
      </c>
    </row>
    <row r="44" spans="2:36" x14ac:dyDescent="0.2">
      <c r="B44" s="27" t="s">
        <v>330</v>
      </c>
      <c r="D44" s="25" t="s">
        <v>173</v>
      </c>
      <c r="F44" s="62">
        <f>F42*365/7</f>
        <v>0</v>
      </c>
      <c r="G44" s="62">
        <f t="shared" ref="G44:AJ44" si="5">G42*365/7</f>
        <v>0</v>
      </c>
      <c r="H44" s="62">
        <f t="shared" si="5"/>
        <v>0</v>
      </c>
      <c r="I44" s="62">
        <f t="shared" si="5"/>
        <v>0</v>
      </c>
      <c r="J44" s="62">
        <f t="shared" si="5"/>
        <v>0</v>
      </c>
      <c r="K44" s="62">
        <f t="shared" si="5"/>
        <v>0</v>
      </c>
      <c r="L44" s="62">
        <f t="shared" si="5"/>
        <v>0</v>
      </c>
      <c r="M44" s="62">
        <f t="shared" si="5"/>
        <v>0</v>
      </c>
      <c r="N44" s="62">
        <f t="shared" si="5"/>
        <v>0</v>
      </c>
      <c r="O44" s="62">
        <f t="shared" si="5"/>
        <v>0</v>
      </c>
      <c r="P44" s="62">
        <f t="shared" si="5"/>
        <v>0</v>
      </c>
      <c r="Q44" s="62">
        <f t="shared" si="5"/>
        <v>0</v>
      </c>
      <c r="R44" s="62">
        <f t="shared" si="5"/>
        <v>0</v>
      </c>
      <c r="S44" s="62">
        <f t="shared" si="5"/>
        <v>0</v>
      </c>
      <c r="T44" s="62">
        <f t="shared" si="5"/>
        <v>0</v>
      </c>
      <c r="U44" s="62">
        <f t="shared" si="5"/>
        <v>0</v>
      </c>
      <c r="V44" s="62">
        <f t="shared" si="5"/>
        <v>0</v>
      </c>
      <c r="W44" s="62">
        <f t="shared" si="5"/>
        <v>0</v>
      </c>
      <c r="X44" s="62">
        <f t="shared" si="5"/>
        <v>0</v>
      </c>
      <c r="Y44" s="62">
        <f t="shared" si="5"/>
        <v>0</v>
      </c>
      <c r="Z44" s="62">
        <f t="shared" si="5"/>
        <v>0</v>
      </c>
      <c r="AA44" s="62">
        <f t="shared" si="5"/>
        <v>0</v>
      </c>
      <c r="AB44" s="62">
        <f t="shared" si="5"/>
        <v>0</v>
      </c>
      <c r="AC44" s="62">
        <f t="shared" si="5"/>
        <v>0</v>
      </c>
      <c r="AD44" s="62">
        <f t="shared" si="5"/>
        <v>0</v>
      </c>
      <c r="AE44" s="62">
        <f t="shared" si="5"/>
        <v>0</v>
      </c>
      <c r="AF44" s="62">
        <f t="shared" si="5"/>
        <v>0</v>
      </c>
      <c r="AG44" s="62">
        <f t="shared" si="5"/>
        <v>0</v>
      </c>
      <c r="AH44" s="62">
        <f t="shared" si="5"/>
        <v>0</v>
      </c>
      <c r="AI44" s="62">
        <f t="shared" si="5"/>
        <v>0</v>
      </c>
      <c r="AJ44" s="62">
        <f t="shared" si="5"/>
        <v>0</v>
      </c>
    </row>
    <row r="45" spans="2:36" x14ac:dyDescent="0.2">
      <c r="B45" s="25" t="s">
        <v>160</v>
      </c>
      <c r="D45" s="25" t="s">
        <v>258</v>
      </c>
      <c r="F45" s="63">
        <f>F44*$E$23</f>
        <v>0</v>
      </c>
      <c r="G45" s="63">
        <f t="shared" ref="G45:AJ45" si="6">G44*$E$23</f>
        <v>0</v>
      </c>
      <c r="H45" s="63">
        <f t="shared" si="6"/>
        <v>0</v>
      </c>
      <c r="I45" s="63">
        <f t="shared" si="6"/>
        <v>0</v>
      </c>
      <c r="J45" s="63">
        <f t="shared" si="6"/>
        <v>0</v>
      </c>
      <c r="K45" s="63">
        <f t="shared" si="6"/>
        <v>0</v>
      </c>
      <c r="L45" s="63">
        <f t="shared" si="6"/>
        <v>0</v>
      </c>
      <c r="M45" s="63">
        <f t="shared" si="6"/>
        <v>0</v>
      </c>
      <c r="N45" s="63">
        <f t="shared" si="6"/>
        <v>0</v>
      </c>
      <c r="O45" s="63">
        <f t="shared" si="6"/>
        <v>0</v>
      </c>
      <c r="P45" s="63">
        <f t="shared" si="6"/>
        <v>0</v>
      </c>
      <c r="Q45" s="63">
        <f t="shared" si="6"/>
        <v>0</v>
      </c>
      <c r="R45" s="63">
        <f t="shared" si="6"/>
        <v>0</v>
      </c>
      <c r="S45" s="63">
        <f t="shared" si="6"/>
        <v>0</v>
      </c>
      <c r="T45" s="63">
        <f t="shared" si="6"/>
        <v>0</v>
      </c>
      <c r="U45" s="63">
        <f t="shared" si="6"/>
        <v>0</v>
      </c>
      <c r="V45" s="63">
        <f t="shared" si="6"/>
        <v>0</v>
      </c>
      <c r="W45" s="63">
        <f t="shared" si="6"/>
        <v>0</v>
      </c>
      <c r="X45" s="63">
        <f t="shared" si="6"/>
        <v>0</v>
      </c>
      <c r="Y45" s="63">
        <f t="shared" si="6"/>
        <v>0</v>
      </c>
      <c r="Z45" s="63">
        <f t="shared" si="6"/>
        <v>0</v>
      </c>
      <c r="AA45" s="63">
        <f t="shared" si="6"/>
        <v>0</v>
      </c>
      <c r="AB45" s="63">
        <f t="shared" si="6"/>
        <v>0</v>
      </c>
      <c r="AC45" s="63">
        <f t="shared" si="6"/>
        <v>0</v>
      </c>
      <c r="AD45" s="63">
        <f t="shared" si="6"/>
        <v>0</v>
      </c>
      <c r="AE45" s="63">
        <f t="shared" si="6"/>
        <v>0</v>
      </c>
      <c r="AF45" s="63">
        <f t="shared" si="6"/>
        <v>0</v>
      </c>
      <c r="AG45" s="63">
        <f t="shared" si="6"/>
        <v>0</v>
      </c>
      <c r="AH45" s="63">
        <f t="shared" si="6"/>
        <v>0</v>
      </c>
      <c r="AI45" s="63">
        <f t="shared" si="6"/>
        <v>0</v>
      </c>
      <c r="AJ45" s="63">
        <f t="shared" si="6"/>
        <v>0</v>
      </c>
    </row>
    <row r="46" spans="2:36" x14ac:dyDescent="0.2">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row>
    <row r="47" spans="2:36" x14ac:dyDescent="0.2">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row>
    <row r="48" spans="2:36" s="23" customFormat="1" x14ac:dyDescent="0.2">
      <c r="B48" s="24" t="s">
        <v>306</v>
      </c>
      <c r="D48" s="37"/>
      <c r="E48" s="37"/>
      <c r="F48" s="37"/>
    </row>
    <row r="49" spans="2:36" x14ac:dyDescent="0.2">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row>
    <row r="50" spans="2:36" x14ac:dyDescent="0.2">
      <c r="B50" s="26" t="s">
        <v>331</v>
      </c>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row>
    <row r="51" spans="2:36" x14ac:dyDescent="0.2">
      <c r="B51" s="27" t="s">
        <v>332</v>
      </c>
      <c r="D51" s="25" t="s">
        <v>24</v>
      </c>
      <c r="F51" s="63">
        <f t="shared" ref="F51:AJ51" si="7">F37*$E$24*F41</f>
        <v>0</v>
      </c>
      <c r="G51" s="63">
        <f t="shared" si="7"/>
        <v>0</v>
      </c>
      <c r="H51" s="63">
        <f t="shared" si="7"/>
        <v>0</v>
      </c>
      <c r="I51" s="63">
        <f t="shared" si="7"/>
        <v>0</v>
      </c>
      <c r="J51" s="63">
        <f t="shared" si="7"/>
        <v>0</v>
      </c>
      <c r="K51" s="63">
        <f t="shared" si="7"/>
        <v>0</v>
      </c>
      <c r="L51" s="63">
        <f t="shared" si="7"/>
        <v>0</v>
      </c>
      <c r="M51" s="63">
        <f t="shared" si="7"/>
        <v>0</v>
      </c>
      <c r="N51" s="63">
        <f t="shared" si="7"/>
        <v>0</v>
      </c>
      <c r="O51" s="63">
        <f t="shared" si="7"/>
        <v>0</v>
      </c>
      <c r="P51" s="63">
        <f t="shared" si="7"/>
        <v>0</v>
      </c>
      <c r="Q51" s="63">
        <f t="shared" si="7"/>
        <v>0</v>
      </c>
      <c r="R51" s="63">
        <f t="shared" si="7"/>
        <v>0</v>
      </c>
      <c r="S51" s="63">
        <f t="shared" si="7"/>
        <v>0</v>
      </c>
      <c r="T51" s="63">
        <f t="shared" si="7"/>
        <v>0</v>
      </c>
      <c r="U51" s="63">
        <f t="shared" si="7"/>
        <v>0</v>
      </c>
      <c r="V51" s="63">
        <f t="shared" si="7"/>
        <v>0</v>
      </c>
      <c r="W51" s="63">
        <f t="shared" si="7"/>
        <v>0</v>
      </c>
      <c r="X51" s="63">
        <f t="shared" si="7"/>
        <v>0</v>
      </c>
      <c r="Y51" s="63">
        <f t="shared" si="7"/>
        <v>0</v>
      </c>
      <c r="Z51" s="63">
        <f t="shared" si="7"/>
        <v>0</v>
      </c>
      <c r="AA51" s="63">
        <f t="shared" si="7"/>
        <v>0</v>
      </c>
      <c r="AB51" s="63">
        <f t="shared" si="7"/>
        <v>0</v>
      </c>
      <c r="AC51" s="63">
        <f t="shared" si="7"/>
        <v>0</v>
      </c>
      <c r="AD51" s="63">
        <f t="shared" si="7"/>
        <v>0</v>
      </c>
      <c r="AE51" s="63">
        <f t="shared" si="7"/>
        <v>0</v>
      </c>
      <c r="AF51" s="63">
        <f t="shared" si="7"/>
        <v>0</v>
      </c>
      <c r="AG51" s="63">
        <f t="shared" si="7"/>
        <v>0</v>
      </c>
      <c r="AH51" s="63">
        <f t="shared" si="7"/>
        <v>0</v>
      </c>
      <c r="AI51" s="63">
        <f t="shared" si="7"/>
        <v>0</v>
      </c>
      <c r="AJ51" s="63">
        <f t="shared" si="7"/>
        <v>0</v>
      </c>
    </row>
    <row r="52" spans="2:36" x14ac:dyDescent="0.2">
      <c r="B52" s="27" t="s">
        <v>333</v>
      </c>
      <c r="D52" s="25" t="s">
        <v>24</v>
      </c>
      <c r="F52" s="63">
        <f t="shared" ref="F52:AJ52" si="8">F37*$E$25*F41</f>
        <v>0</v>
      </c>
      <c r="G52" s="63">
        <f t="shared" si="8"/>
        <v>0</v>
      </c>
      <c r="H52" s="63">
        <f t="shared" si="8"/>
        <v>0</v>
      </c>
      <c r="I52" s="63">
        <f t="shared" si="8"/>
        <v>0</v>
      </c>
      <c r="J52" s="63">
        <f t="shared" si="8"/>
        <v>0</v>
      </c>
      <c r="K52" s="63">
        <f t="shared" si="8"/>
        <v>0</v>
      </c>
      <c r="L52" s="63">
        <f t="shared" si="8"/>
        <v>0</v>
      </c>
      <c r="M52" s="63">
        <f t="shared" si="8"/>
        <v>0</v>
      </c>
      <c r="N52" s="63">
        <f t="shared" si="8"/>
        <v>0</v>
      </c>
      <c r="O52" s="63">
        <f t="shared" si="8"/>
        <v>0</v>
      </c>
      <c r="P52" s="63">
        <f t="shared" si="8"/>
        <v>0</v>
      </c>
      <c r="Q52" s="63">
        <f t="shared" si="8"/>
        <v>0</v>
      </c>
      <c r="R52" s="63">
        <f t="shared" si="8"/>
        <v>0</v>
      </c>
      <c r="S52" s="63">
        <f t="shared" si="8"/>
        <v>0</v>
      </c>
      <c r="T52" s="63">
        <f t="shared" si="8"/>
        <v>0</v>
      </c>
      <c r="U52" s="63">
        <f t="shared" si="8"/>
        <v>0</v>
      </c>
      <c r="V52" s="63">
        <f t="shared" si="8"/>
        <v>0</v>
      </c>
      <c r="W52" s="63">
        <f t="shared" si="8"/>
        <v>0</v>
      </c>
      <c r="X52" s="63">
        <f t="shared" si="8"/>
        <v>0</v>
      </c>
      <c r="Y52" s="63">
        <f t="shared" si="8"/>
        <v>0</v>
      </c>
      <c r="Z52" s="63">
        <f t="shared" si="8"/>
        <v>0</v>
      </c>
      <c r="AA52" s="63">
        <f t="shared" si="8"/>
        <v>0</v>
      </c>
      <c r="AB52" s="63">
        <f t="shared" si="8"/>
        <v>0</v>
      </c>
      <c r="AC52" s="63">
        <f t="shared" si="8"/>
        <v>0</v>
      </c>
      <c r="AD52" s="63">
        <f t="shared" si="8"/>
        <v>0</v>
      </c>
      <c r="AE52" s="63">
        <f t="shared" si="8"/>
        <v>0</v>
      </c>
      <c r="AF52" s="63">
        <f t="shared" si="8"/>
        <v>0</v>
      </c>
      <c r="AG52" s="63">
        <f t="shared" si="8"/>
        <v>0</v>
      </c>
      <c r="AH52" s="63">
        <f t="shared" si="8"/>
        <v>0</v>
      </c>
      <c r="AI52" s="63">
        <f t="shared" si="8"/>
        <v>0</v>
      </c>
      <c r="AJ52" s="63">
        <f t="shared" si="8"/>
        <v>0</v>
      </c>
    </row>
    <row r="53" spans="2:36" x14ac:dyDescent="0.2">
      <c r="B53" s="25" t="s">
        <v>334</v>
      </c>
      <c r="D53" s="25" t="s">
        <v>24</v>
      </c>
      <c r="F53" s="63">
        <f>SUM(F51:F52)</f>
        <v>0</v>
      </c>
      <c r="G53" s="63">
        <f t="shared" ref="G53:AJ53" si="9">SUM(G51:G52)</f>
        <v>0</v>
      </c>
      <c r="H53" s="63">
        <f t="shared" si="9"/>
        <v>0</v>
      </c>
      <c r="I53" s="63">
        <f t="shared" si="9"/>
        <v>0</v>
      </c>
      <c r="J53" s="63">
        <f t="shared" si="9"/>
        <v>0</v>
      </c>
      <c r="K53" s="63">
        <f t="shared" si="9"/>
        <v>0</v>
      </c>
      <c r="L53" s="63">
        <f t="shared" si="9"/>
        <v>0</v>
      </c>
      <c r="M53" s="63">
        <f t="shared" si="9"/>
        <v>0</v>
      </c>
      <c r="N53" s="63">
        <f t="shared" si="9"/>
        <v>0</v>
      </c>
      <c r="O53" s="63">
        <f t="shared" si="9"/>
        <v>0</v>
      </c>
      <c r="P53" s="63">
        <f t="shared" si="9"/>
        <v>0</v>
      </c>
      <c r="Q53" s="63">
        <f t="shared" si="9"/>
        <v>0</v>
      </c>
      <c r="R53" s="63">
        <f t="shared" si="9"/>
        <v>0</v>
      </c>
      <c r="S53" s="63">
        <f t="shared" si="9"/>
        <v>0</v>
      </c>
      <c r="T53" s="63">
        <f t="shared" si="9"/>
        <v>0</v>
      </c>
      <c r="U53" s="63">
        <f t="shared" si="9"/>
        <v>0</v>
      </c>
      <c r="V53" s="63">
        <f t="shared" si="9"/>
        <v>0</v>
      </c>
      <c r="W53" s="63">
        <f t="shared" si="9"/>
        <v>0</v>
      </c>
      <c r="X53" s="63">
        <f t="shared" si="9"/>
        <v>0</v>
      </c>
      <c r="Y53" s="63">
        <f t="shared" si="9"/>
        <v>0</v>
      </c>
      <c r="Z53" s="63">
        <f t="shared" si="9"/>
        <v>0</v>
      </c>
      <c r="AA53" s="63">
        <f t="shared" si="9"/>
        <v>0</v>
      </c>
      <c r="AB53" s="63">
        <f t="shared" si="9"/>
        <v>0</v>
      </c>
      <c r="AC53" s="63">
        <f t="shared" si="9"/>
        <v>0</v>
      </c>
      <c r="AD53" s="63">
        <f t="shared" si="9"/>
        <v>0</v>
      </c>
      <c r="AE53" s="63">
        <f t="shared" si="9"/>
        <v>0</v>
      </c>
      <c r="AF53" s="63">
        <f t="shared" si="9"/>
        <v>0</v>
      </c>
      <c r="AG53" s="63">
        <f t="shared" si="9"/>
        <v>0</v>
      </c>
      <c r="AH53" s="63">
        <f t="shared" si="9"/>
        <v>0</v>
      </c>
      <c r="AI53" s="63">
        <f t="shared" si="9"/>
        <v>0</v>
      </c>
      <c r="AJ53" s="63">
        <f t="shared" si="9"/>
        <v>0</v>
      </c>
    </row>
    <row r="56" spans="2:36" s="23" customFormat="1" x14ac:dyDescent="0.2">
      <c r="B56" s="24" t="s">
        <v>217</v>
      </c>
      <c r="D56" s="37"/>
      <c r="E56" s="37"/>
      <c r="F56" s="37"/>
    </row>
    <row r="58" spans="2:36" x14ac:dyDescent="0.2">
      <c r="B58" s="27" t="s">
        <v>218</v>
      </c>
      <c r="D58" s="25" t="s">
        <v>174</v>
      </c>
    </row>
    <row r="59" spans="2:36" x14ac:dyDescent="0.2">
      <c r="B59" s="27" t="s">
        <v>488</v>
      </c>
      <c r="D59" s="25" t="s">
        <v>174</v>
      </c>
      <c r="F59" s="63">
        <f>F69</f>
        <v>0</v>
      </c>
      <c r="G59" s="63">
        <f t="shared" ref="G59:AJ59" si="10">G69</f>
        <v>0</v>
      </c>
      <c r="H59" s="63">
        <f t="shared" si="10"/>
        <v>0</v>
      </c>
      <c r="I59" s="63">
        <f t="shared" si="10"/>
        <v>0</v>
      </c>
      <c r="J59" s="63">
        <f t="shared" si="10"/>
        <v>0</v>
      </c>
      <c r="K59" s="63">
        <f t="shared" si="10"/>
        <v>0</v>
      </c>
      <c r="L59" s="63">
        <f t="shared" si="10"/>
        <v>0</v>
      </c>
      <c r="M59" s="63">
        <f t="shared" si="10"/>
        <v>0</v>
      </c>
      <c r="N59" s="63">
        <f t="shared" si="10"/>
        <v>0</v>
      </c>
      <c r="O59" s="63">
        <f t="shared" si="10"/>
        <v>0</v>
      </c>
      <c r="P59" s="63">
        <f t="shared" si="10"/>
        <v>0</v>
      </c>
      <c r="Q59" s="63">
        <f t="shared" si="10"/>
        <v>0</v>
      </c>
      <c r="R59" s="63">
        <f t="shared" si="10"/>
        <v>0</v>
      </c>
      <c r="S59" s="63">
        <f t="shared" si="10"/>
        <v>0</v>
      </c>
      <c r="T59" s="63">
        <f t="shared" si="10"/>
        <v>0</v>
      </c>
      <c r="U59" s="63">
        <f t="shared" si="10"/>
        <v>0</v>
      </c>
      <c r="V59" s="63">
        <f t="shared" si="10"/>
        <v>0</v>
      </c>
      <c r="W59" s="63">
        <f t="shared" si="10"/>
        <v>0</v>
      </c>
      <c r="X59" s="63">
        <f t="shared" si="10"/>
        <v>0</v>
      </c>
      <c r="Y59" s="63">
        <f t="shared" si="10"/>
        <v>0</v>
      </c>
      <c r="Z59" s="63">
        <f t="shared" si="10"/>
        <v>0</v>
      </c>
      <c r="AA59" s="63">
        <f t="shared" si="10"/>
        <v>0</v>
      </c>
      <c r="AB59" s="63">
        <f t="shared" si="10"/>
        <v>0</v>
      </c>
      <c r="AC59" s="63">
        <f t="shared" si="10"/>
        <v>0</v>
      </c>
      <c r="AD59" s="63">
        <f t="shared" si="10"/>
        <v>0</v>
      </c>
      <c r="AE59" s="63">
        <f t="shared" si="10"/>
        <v>0</v>
      </c>
      <c r="AF59" s="63">
        <f t="shared" si="10"/>
        <v>0</v>
      </c>
      <c r="AG59" s="63">
        <f t="shared" si="10"/>
        <v>0</v>
      </c>
      <c r="AH59" s="63">
        <f t="shared" si="10"/>
        <v>0</v>
      </c>
      <c r="AI59" s="63">
        <f t="shared" si="10"/>
        <v>0</v>
      </c>
      <c r="AJ59" s="63">
        <f t="shared" si="10"/>
        <v>0</v>
      </c>
    </row>
    <row r="60" spans="2:36" x14ac:dyDescent="0.2">
      <c r="B60" s="27" t="s">
        <v>219</v>
      </c>
      <c r="D60" s="25" t="s">
        <v>174</v>
      </c>
      <c r="F60" s="62">
        <f>IF(F$4=$E$11,'Aporte de datos'!$E$490,0)</f>
        <v>0</v>
      </c>
      <c r="G60" s="62">
        <f>IF(G$4=$E$11,'Aporte de datos'!$E$490,0)</f>
        <v>0</v>
      </c>
      <c r="H60" s="62">
        <f>IF(H$4=$E$11,'Aporte de datos'!$E$490,0)</f>
        <v>0</v>
      </c>
      <c r="I60" s="62">
        <f>IF(I$4=$E$11,'Aporte de datos'!$E$490,0)</f>
        <v>0</v>
      </c>
      <c r="J60" s="62">
        <f>IF(J$4=$E$11,'Aporte de datos'!$E$490,0)</f>
        <v>0</v>
      </c>
      <c r="K60" s="62">
        <f>IF(K$4=$E$11,'Aporte de datos'!$E$490,0)</f>
        <v>0</v>
      </c>
      <c r="L60" s="62">
        <f>IF(L$4=$E$11,'Aporte de datos'!$E$490,0)</f>
        <v>0</v>
      </c>
      <c r="M60" s="62">
        <f>IF(M$4=$E$11,'Aporte de datos'!$E$490,0)</f>
        <v>0</v>
      </c>
      <c r="N60" s="62">
        <f>IF(N$4=$E$11,'Aporte de datos'!$E$490,0)</f>
        <v>0</v>
      </c>
      <c r="O60" s="62">
        <f>IF(O$4=$E$11,'Aporte de datos'!$E$490,0)</f>
        <v>0</v>
      </c>
      <c r="P60" s="62">
        <f>IF(P$4=$E$11,'Aporte de datos'!$E$490,0)</f>
        <v>0</v>
      </c>
      <c r="Q60" s="62">
        <f>IF(Q$4=$E$11,'Aporte de datos'!$E$490,0)</f>
        <v>0</v>
      </c>
      <c r="R60" s="62">
        <f>IF(R$4=$E$11,'Aporte de datos'!$E$490,0)</f>
        <v>0</v>
      </c>
      <c r="S60" s="62">
        <f>IF(S$4=$E$11,'Aporte de datos'!$E$490,0)</f>
        <v>0</v>
      </c>
      <c r="T60" s="62">
        <f>IF(T$4=$E$11,'Aporte de datos'!$E$490,0)</f>
        <v>0</v>
      </c>
      <c r="U60" s="62">
        <f>IF(U$4=$E$11,'Aporte de datos'!$E$490,0)</f>
        <v>0</v>
      </c>
      <c r="V60" s="62">
        <f>IF(V$4=$E$11,'Aporte de datos'!$E$490,0)</f>
        <v>0</v>
      </c>
      <c r="W60" s="62">
        <f>IF(W$4=$E$11,'Aporte de datos'!$E$490,0)</f>
        <v>0</v>
      </c>
      <c r="X60" s="62">
        <f>IF(X$4=$E$11,'Aporte de datos'!$E$490,0)</f>
        <v>0</v>
      </c>
      <c r="Y60" s="62">
        <f>IF(Y$4=$E$11,'Aporte de datos'!$E$490,0)</f>
        <v>0</v>
      </c>
      <c r="Z60" s="62">
        <f>IF(Z$4=$E$11,'Aporte de datos'!$E$490,0)</f>
        <v>0</v>
      </c>
      <c r="AA60" s="62">
        <f>IF(AA$4=$E$11,'Aporte de datos'!$E$490,0)</f>
        <v>0</v>
      </c>
      <c r="AB60" s="62">
        <f>IF(AB$4=$E$11,'Aporte de datos'!$E$490,0)</f>
        <v>0</v>
      </c>
      <c r="AC60" s="62">
        <f>IF(AC$4=$E$11,'Aporte de datos'!$E$490,0)</f>
        <v>0</v>
      </c>
      <c r="AD60" s="62">
        <f>IF(AD$4=$E$11,'Aporte de datos'!$E$490,0)</f>
        <v>0</v>
      </c>
      <c r="AE60" s="62">
        <f>IF(AE$4=$E$11,'Aporte de datos'!$E$490,0)</f>
        <v>0</v>
      </c>
      <c r="AF60" s="62">
        <f>IF(AF$4=$E$11,'Aporte de datos'!$E$490,0)</f>
        <v>0</v>
      </c>
      <c r="AG60" s="62">
        <f>IF(AG$4=$E$11,'Aporte de datos'!$E$490,0)</f>
        <v>0</v>
      </c>
      <c r="AH60" s="62">
        <f>IF(AH$4=$E$11,'Aporte de datos'!$E$490,0)</f>
        <v>0</v>
      </c>
      <c r="AI60" s="62">
        <f>IF(AI$4=$E$11,'Aporte de datos'!$E$490,0)</f>
        <v>0</v>
      </c>
      <c r="AJ60" s="62">
        <f>IF(AJ$4=$E$11,'Aporte de datos'!$E$490,0)</f>
        <v>0</v>
      </c>
    </row>
    <row r="61" spans="2:36" s="26" customFormat="1" x14ac:dyDescent="0.2">
      <c r="B61" s="55" t="s">
        <v>217</v>
      </c>
      <c r="D61" s="26" t="s">
        <v>174</v>
      </c>
      <c r="E61" s="57"/>
      <c r="F61" s="71">
        <f>F58-F59-F60</f>
        <v>0</v>
      </c>
      <c r="G61" s="71">
        <f t="shared" ref="G61:AJ61" si="11">G58-G59-G60</f>
        <v>0</v>
      </c>
      <c r="H61" s="71">
        <f t="shared" si="11"/>
        <v>0</v>
      </c>
      <c r="I61" s="71">
        <f t="shared" si="11"/>
        <v>0</v>
      </c>
      <c r="J61" s="71">
        <f t="shared" si="11"/>
        <v>0</v>
      </c>
      <c r="K61" s="71">
        <f t="shared" si="11"/>
        <v>0</v>
      </c>
      <c r="L61" s="71">
        <f t="shared" si="11"/>
        <v>0</v>
      </c>
      <c r="M61" s="71">
        <f t="shared" si="11"/>
        <v>0</v>
      </c>
      <c r="N61" s="71">
        <f t="shared" si="11"/>
        <v>0</v>
      </c>
      <c r="O61" s="71">
        <f t="shared" si="11"/>
        <v>0</v>
      </c>
      <c r="P61" s="71">
        <f t="shared" si="11"/>
        <v>0</v>
      </c>
      <c r="Q61" s="71">
        <f t="shared" si="11"/>
        <v>0</v>
      </c>
      <c r="R61" s="71">
        <f t="shared" si="11"/>
        <v>0</v>
      </c>
      <c r="S61" s="71">
        <f t="shared" si="11"/>
        <v>0</v>
      </c>
      <c r="T61" s="71">
        <f t="shared" si="11"/>
        <v>0</v>
      </c>
      <c r="U61" s="71">
        <f t="shared" si="11"/>
        <v>0</v>
      </c>
      <c r="V61" s="71">
        <f t="shared" si="11"/>
        <v>0</v>
      </c>
      <c r="W61" s="71">
        <f t="shared" si="11"/>
        <v>0</v>
      </c>
      <c r="X61" s="71">
        <f t="shared" si="11"/>
        <v>0</v>
      </c>
      <c r="Y61" s="71">
        <f t="shared" si="11"/>
        <v>0</v>
      </c>
      <c r="Z61" s="71">
        <f t="shared" si="11"/>
        <v>0</v>
      </c>
      <c r="AA61" s="71">
        <f t="shared" si="11"/>
        <v>0</v>
      </c>
      <c r="AB61" s="71">
        <f t="shared" si="11"/>
        <v>0</v>
      </c>
      <c r="AC61" s="71">
        <f t="shared" si="11"/>
        <v>0</v>
      </c>
      <c r="AD61" s="71">
        <f t="shared" si="11"/>
        <v>0</v>
      </c>
      <c r="AE61" s="71">
        <f t="shared" si="11"/>
        <v>0</v>
      </c>
      <c r="AF61" s="71">
        <f t="shared" si="11"/>
        <v>0</v>
      </c>
      <c r="AG61" s="71">
        <f t="shared" si="11"/>
        <v>0</v>
      </c>
      <c r="AH61" s="71">
        <f t="shared" si="11"/>
        <v>0</v>
      </c>
      <c r="AI61" s="71">
        <f t="shared" si="11"/>
        <v>0</v>
      </c>
      <c r="AJ61" s="71">
        <f t="shared" si="11"/>
        <v>0</v>
      </c>
    </row>
    <row r="63" spans="2:36" x14ac:dyDescent="0.2">
      <c r="B63" s="54" t="s">
        <v>335</v>
      </c>
    </row>
    <row r="64" spans="2:36" x14ac:dyDescent="0.2">
      <c r="B64" s="38" t="s">
        <v>160</v>
      </c>
      <c r="D64" s="25" t="s">
        <v>174</v>
      </c>
      <c r="F64" s="62">
        <f t="shared" ref="F64:AJ64" si="12">F45*$E$19</f>
        <v>0</v>
      </c>
      <c r="G64" s="62">
        <f t="shared" si="12"/>
        <v>0</v>
      </c>
      <c r="H64" s="62">
        <f t="shared" si="12"/>
        <v>0</v>
      </c>
      <c r="I64" s="62">
        <f t="shared" si="12"/>
        <v>0</v>
      </c>
      <c r="J64" s="62">
        <f t="shared" si="12"/>
        <v>0</v>
      </c>
      <c r="K64" s="62">
        <f t="shared" si="12"/>
        <v>0</v>
      </c>
      <c r="L64" s="62">
        <f t="shared" si="12"/>
        <v>0</v>
      </c>
      <c r="M64" s="62">
        <f t="shared" si="12"/>
        <v>0</v>
      </c>
      <c r="N64" s="62">
        <f t="shared" si="12"/>
        <v>0</v>
      </c>
      <c r="O64" s="62">
        <f t="shared" si="12"/>
        <v>0</v>
      </c>
      <c r="P64" s="62">
        <f t="shared" si="12"/>
        <v>0</v>
      </c>
      <c r="Q64" s="62">
        <f t="shared" si="12"/>
        <v>0</v>
      </c>
      <c r="R64" s="62">
        <f t="shared" si="12"/>
        <v>0</v>
      </c>
      <c r="S64" s="62">
        <f t="shared" si="12"/>
        <v>0</v>
      </c>
      <c r="T64" s="62">
        <f t="shared" si="12"/>
        <v>0</v>
      </c>
      <c r="U64" s="62">
        <f t="shared" si="12"/>
        <v>0</v>
      </c>
      <c r="V64" s="62">
        <f t="shared" si="12"/>
        <v>0</v>
      </c>
      <c r="W64" s="62">
        <f t="shared" si="12"/>
        <v>0</v>
      </c>
      <c r="X64" s="62">
        <f t="shared" si="12"/>
        <v>0</v>
      </c>
      <c r="Y64" s="62">
        <f t="shared" si="12"/>
        <v>0</v>
      </c>
      <c r="Z64" s="62">
        <f t="shared" si="12"/>
        <v>0</v>
      </c>
      <c r="AA64" s="62">
        <f t="shared" si="12"/>
        <v>0</v>
      </c>
      <c r="AB64" s="62">
        <f t="shared" si="12"/>
        <v>0</v>
      </c>
      <c r="AC64" s="62">
        <f t="shared" si="12"/>
        <v>0</v>
      </c>
      <c r="AD64" s="62">
        <f t="shared" si="12"/>
        <v>0</v>
      </c>
      <c r="AE64" s="62">
        <f t="shared" si="12"/>
        <v>0</v>
      </c>
      <c r="AF64" s="62">
        <f t="shared" si="12"/>
        <v>0</v>
      </c>
      <c r="AG64" s="62">
        <f t="shared" si="12"/>
        <v>0</v>
      </c>
      <c r="AH64" s="62">
        <f t="shared" si="12"/>
        <v>0</v>
      </c>
      <c r="AI64" s="62">
        <f t="shared" si="12"/>
        <v>0</v>
      </c>
      <c r="AJ64" s="62">
        <f t="shared" si="12"/>
        <v>0</v>
      </c>
    </row>
    <row r="65" spans="2:36" x14ac:dyDescent="0.2">
      <c r="B65" s="38" t="s">
        <v>317</v>
      </c>
      <c r="D65" s="25" t="s">
        <v>174</v>
      </c>
      <c r="F65" s="62">
        <f t="shared" ref="F65:AJ65" si="13">$E$6*F41*$E$13*0.1</f>
        <v>0</v>
      </c>
      <c r="G65" s="62">
        <f t="shared" si="13"/>
        <v>0</v>
      </c>
      <c r="H65" s="62">
        <f t="shared" si="13"/>
        <v>0</v>
      </c>
      <c r="I65" s="62">
        <f t="shared" si="13"/>
        <v>0</v>
      </c>
      <c r="J65" s="62">
        <f t="shared" si="13"/>
        <v>0</v>
      </c>
      <c r="K65" s="62">
        <f t="shared" si="13"/>
        <v>0</v>
      </c>
      <c r="L65" s="62">
        <f t="shared" si="13"/>
        <v>0</v>
      </c>
      <c r="M65" s="62">
        <f t="shared" si="13"/>
        <v>0</v>
      </c>
      <c r="N65" s="62">
        <f t="shared" si="13"/>
        <v>0</v>
      </c>
      <c r="O65" s="62">
        <f t="shared" si="13"/>
        <v>0</v>
      </c>
      <c r="P65" s="62">
        <f t="shared" si="13"/>
        <v>0</v>
      </c>
      <c r="Q65" s="62">
        <f t="shared" si="13"/>
        <v>0</v>
      </c>
      <c r="R65" s="62">
        <f t="shared" si="13"/>
        <v>0</v>
      </c>
      <c r="S65" s="62">
        <f t="shared" si="13"/>
        <v>0</v>
      </c>
      <c r="T65" s="62">
        <f t="shared" si="13"/>
        <v>0</v>
      </c>
      <c r="U65" s="62">
        <f t="shared" si="13"/>
        <v>0</v>
      </c>
      <c r="V65" s="62">
        <f t="shared" si="13"/>
        <v>0</v>
      </c>
      <c r="W65" s="62">
        <f t="shared" si="13"/>
        <v>0</v>
      </c>
      <c r="X65" s="62">
        <f t="shared" si="13"/>
        <v>0</v>
      </c>
      <c r="Y65" s="62">
        <f t="shared" si="13"/>
        <v>0</v>
      </c>
      <c r="Z65" s="62">
        <f t="shared" si="13"/>
        <v>0</v>
      </c>
      <c r="AA65" s="62">
        <f t="shared" si="13"/>
        <v>0</v>
      </c>
      <c r="AB65" s="62">
        <f t="shared" si="13"/>
        <v>0</v>
      </c>
      <c r="AC65" s="62">
        <f t="shared" si="13"/>
        <v>0</v>
      </c>
      <c r="AD65" s="62">
        <f t="shared" si="13"/>
        <v>0</v>
      </c>
      <c r="AE65" s="62">
        <f t="shared" si="13"/>
        <v>0</v>
      </c>
      <c r="AF65" s="62">
        <f t="shared" si="13"/>
        <v>0</v>
      </c>
      <c r="AG65" s="62">
        <f t="shared" si="13"/>
        <v>0</v>
      </c>
      <c r="AH65" s="62">
        <f t="shared" si="13"/>
        <v>0</v>
      </c>
      <c r="AI65" s="62">
        <f t="shared" si="13"/>
        <v>0</v>
      </c>
      <c r="AJ65" s="62">
        <f t="shared" si="13"/>
        <v>0</v>
      </c>
    </row>
    <row r="66" spans="2:36" x14ac:dyDescent="0.2">
      <c r="B66" s="54" t="s">
        <v>336</v>
      </c>
    </row>
    <row r="67" spans="2:36" x14ac:dyDescent="0.2">
      <c r="B67" s="38" t="s">
        <v>159</v>
      </c>
      <c r="D67" s="25" t="s">
        <v>174</v>
      </c>
      <c r="F67" s="62">
        <f>IFERROR($E$6*F41*(SUMPRODUCT('Aporte de datos'!$E$485:$E$488,'Aporte de datos'!$E$13:$E$16)*F44)/SUM('Aporte de datos'!$E$485:$E$488),0)</f>
        <v>0</v>
      </c>
      <c r="G67" s="62">
        <f>IFERROR($E$6*G41*(SUMPRODUCT('Aporte de datos'!$E$485:$E$488,'Aporte de datos'!$E$13:$E$16)*G44)/SUM('Aporte de datos'!$E$485:$E$488),0)</f>
        <v>0</v>
      </c>
      <c r="H67" s="62">
        <f>IFERROR($E$6*H41*(SUMPRODUCT('Aporte de datos'!$E$485:$E$488,'Aporte de datos'!$E$13:$E$16)*H44)/SUM('Aporte de datos'!$E$485:$E$488),0)</f>
        <v>0</v>
      </c>
      <c r="I67" s="62">
        <f>IFERROR($E$6*I41*(SUMPRODUCT('Aporte de datos'!$E$485:$E$488,'Aporte de datos'!$E$13:$E$16)*I44)/SUM('Aporte de datos'!$E$485:$E$488),0)</f>
        <v>0</v>
      </c>
      <c r="J67" s="62">
        <f>IFERROR($E$6*J41*(SUMPRODUCT('Aporte de datos'!$E$485:$E$488,'Aporte de datos'!$E$13:$E$16)*J44)/SUM('Aporte de datos'!$E$485:$E$488),0)</f>
        <v>0</v>
      </c>
      <c r="K67" s="62">
        <f>IFERROR($E$6*K41*(SUMPRODUCT('Aporte de datos'!$E$485:$E$488,'Aporte de datos'!$E$13:$E$16)*K44)/SUM('Aporte de datos'!$E$485:$E$488),0)</f>
        <v>0</v>
      </c>
      <c r="L67" s="62">
        <f>IFERROR($E$6*L41*(SUMPRODUCT('Aporte de datos'!$E$485:$E$488,'Aporte de datos'!$E$13:$E$16)*L44)/SUM('Aporte de datos'!$E$485:$E$488),0)</f>
        <v>0</v>
      </c>
      <c r="M67" s="62">
        <f>IFERROR($E$6*M41*(SUMPRODUCT('Aporte de datos'!$E$485:$E$488,'Aporte de datos'!$E$13:$E$16)*M44)/SUM('Aporte de datos'!$E$485:$E$488),0)</f>
        <v>0</v>
      </c>
      <c r="N67" s="62">
        <f>IFERROR($E$6*N41*(SUMPRODUCT('Aporte de datos'!$E$485:$E$488,'Aporte de datos'!$E$13:$E$16)*N44)/SUM('Aporte de datos'!$E$485:$E$488),0)</f>
        <v>0</v>
      </c>
      <c r="O67" s="62">
        <f>IFERROR($E$6*O41*(SUMPRODUCT('Aporte de datos'!$E$485:$E$488,'Aporte de datos'!$E$13:$E$16)*O44)/SUM('Aporte de datos'!$E$485:$E$488),0)</f>
        <v>0</v>
      </c>
      <c r="P67" s="62">
        <f>IFERROR($E$6*P41*(SUMPRODUCT('Aporte de datos'!$E$485:$E$488,'Aporte de datos'!$E$13:$E$16)*P44)/SUM('Aporte de datos'!$E$485:$E$488),0)</f>
        <v>0</v>
      </c>
      <c r="Q67" s="62">
        <f>IFERROR($E$6*Q41*(SUMPRODUCT('Aporte de datos'!$E$485:$E$488,'Aporte de datos'!$E$13:$E$16)*Q44)/SUM('Aporte de datos'!$E$485:$E$488),0)</f>
        <v>0</v>
      </c>
      <c r="R67" s="62">
        <f>IFERROR($E$6*R41*(SUMPRODUCT('Aporte de datos'!$E$485:$E$488,'Aporte de datos'!$E$13:$E$16)*R44)/SUM('Aporte de datos'!$E$485:$E$488),0)</f>
        <v>0</v>
      </c>
      <c r="S67" s="62">
        <f>IFERROR($E$6*S41*(SUMPRODUCT('Aporte de datos'!$E$485:$E$488,'Aporte de datos'!$E$13:$E$16)*S44)/SUM('Aporte de datos'!$E$485:$E$488),0)</f>
        <v>0</v>
      </c>
      <c r="T67" s="62">
        <f>IFERROR($E$6*T41*(SUMPRODUCT('Aporte de datos'!$E$485:$E$488,'Aporte de datos'!$E$13:$E$16)*T44)/SUM('Aporte de datos'!$E$485:$E$488),0)</f>
        <v>0</v>
      </c>
      <c r="U67" s="62">
        <f>IFERROR($E$6*U41*(SUMPRODUCT('Aporte de datos'!$E$485:$E$488,'Aporte de datos'!$E$13:$E$16)*U44)/SUM('Aporte de datos'!$E$485:$E$488),0)</f>
        <v>0</v>
      </c>
      <c r="V67" s="62">
        <f>IFERROR($E$6*V41*(SUMPRODUCT('Aporte de datos'!$E$485:$E$488,'Aporte de datos'!$E$13:$E$16)*V44)/SUM('Aporte de datos'!$E$485:$E$488),0)</f>
        <v>0</v>
      </c>
      <c r="W67" s="62">
        <f>IFERROR($E$6*W41*(SUMPRODUCT('Aporte de datos'!$E$485:$E$488,'Aporte de datos'!$E$13:$E$16)*W44)/SUM('Aporte de datos'!$E$485:$E$488),0)</f>
        <v>0</v>
      </c>
      <c r="X67" s="62">
        <f>IFERROR($E$6*X41*(SUMPRODUCT('Aporte de datos'!$E$485:$E$488,'Aporte de datos'!$E$13:$E$16)*X44)/SUM('Aporte de datos'!$E$485:$E$488),0)</f>
        <v>0</v>
      </c>
      <c r="Y67" s="62">
        <f>IFERROR($E$6*Y41*(SUMPRODUCT('Aporte de datos'!$E$485:$E$488,'Aporte de datos'!$E$13:$E$16)*Y44)/SUM('Aporte de datos'!$E$485:$E$488),0)</f>
        <v>0</v>
      </c>
      <c r="Z67" s="62">
        <f>IFERROR($E$6*Z41*(SUMPRODUCT('Aporte de datos'!$E$485:$E$488,'Aporte de datos'!$E$13:$E$16)*Z44)/SUM('Aporte de datos'!$E$485:$E$488),0)</f>
        <v>0</v>
      </c>
      <c r="AA67" s="62">
        <f>IFERROR($E$6*AA41*(SUMPRODUCT('Aporte de datos'!$E$485:$E$488,'Aporte de datos'!$E$13:$E$16)*AA44)/SUM('Aporte de datos'!$E$485:$E$488),0)</f>
        <v>0</v>
      </c>
      <c r="AB67" s="62">
        <f>IFERROR($E$6*AB41*(SUMPRODUCT('Aporte de datos'!$E$485:$E$488,'Aporte de datos'!$E$13:$E$16)*AB44)/SUM('Aporte de datos'!$E$485:$E$488),0)</f>
        <v>0</v>
      </c>
      <c r="AC67" s="62">
        <f>IFERROR($E$6*AC41*(SUMPRODUCT('Aporte de datos'!$E$485:$E$488,'Aporte de datos'!$E$13:$E$16)*AC44)/SUM('Aporte de datos'!$E$485:$E$488),0)</f>
        <v>0</v>
      </c>
      <c r="AD67" s="62">
        <f>IFERROR($E$6*AD41*(SUMPRODUCT('Aporte de datos'!$E$485:$E$488,'Aporte de datos'!$E$13:$E$16)*AD44)/SUM('Aporte de datos'!$E$485:$E$488),0)</f>
        <v>0</v>
      </c>
      <c r="AE67" s="62">
        <f>IFERROR($E$6*AE41*(SUMPRODUCT('Aporte de datos'!$E$485:$E$488,'Aporte de datos'!$E$13:$E$16)*AE44)/SUM('Aporte de datos'!$E$485:$E$488),0)</f>
        <v>0</v>
      </c>
      <c r="AF67" s="62">
        <f>IFERROR($E$6*AF41*(SUMPRODUCT('Aporte de datos'!$E$485:$E$488,'Aporte de datos'!$E$13:$E$16)*AF44)/SUM('Aporte de datos'!$E$485:$E$488),0)</f>
        <v>0</v>
      </c>
      <c r="AG67" s="62">
        <f>IFERROR($E$6*AG41*(SUMPRODUCT('Aporte de datos'!$E$485:$E$488,'Aporte de datos'!$E$13:$E$16)*AG44)/SUM('Aporte de datos'!$E$485:$E$488),0)</f>
        <v>0</v>
      </c>
      <c r="AH67" s="62">
        <f>IFERROR($E$6*AH41*(SUMPRODUCT('Aporte de datos'!$E$485:$E$488,'Aporte de datos'!$E$13:$E$16)*AH44)/SUM('Aporte de datos'!$E$485:$E$488),0)</f>
        <v>0</v>
      </c>
      <c r="AI67" s="62">
        <f>IFERROR($E$6*AI41*(SUMPRODUCT('Aporte de datos'!$E$485:$E$488,'Aporte de datos'!$E$13:$E$16)*AI44)/SUM('Aporte de datos'!$E$485:$E$488),0)</f>
        <v>0</v>
      </c>
      <c r="AJ67" s="62">
        <f>IFERROR($E$6*AJ41*(SUMPRODUCT('Aporte de datos'!$E$485:$E$488,'Aporte de datos'!$E$13:$E$16)*AJ44)/SUM('Aporte de datos'!$E$485:$E$488),0)</f>
        <v>0</v>
      </c>
    </row>
    <row r="68" spans="2:36" x14ac:dyDescent="0.2">
      <c r="B68" s="38" t="s">
        <v>322</v>
      </c>
      <c r="D68" s="25" t="s">
        <v>174</v>
      </c>
      <c r="F68" s="62">
        <f>$E$6*F41*SUM('Aporte de datos'!$E$512:$E$522)</f>
        <v>0</v>
      </c>
      <c r="G68" s="62">
        <f>$E$6*G41*SUM('Aporte de datos'!$E$512:$E$522)</f>
        <v>0</v>
      </c>
      <c r="H68" s="62">
        <f>$E$6*H41*SUM('Aporte de datos'!$E$512:$E$522)</f>
        <v>0</v>
      </c>
      <c r="I68" s="62">
        <f>$E$6*I41*SUM('Aporte de datos'!$E$512:$E$522)</f>
        <v>0</v>
      </c>
      <c r="J68" s="62">
        <f>$E$6*J41*SUM('Aporte de datos'!$E$512:$E$522)</f>
        <v>0</v>
      </c>
      <c r="K68" s="62">
        <f>$E$6*K41*SUM('Aporte de datos'!$E$512:$E$522)</f>
        <v>0</v>
      </c>
      <c r="L68" s="62">
        <f>$E$6*L41*SUM('Aporte de datos'!$E$512:$E$522)</f>
        <v>0</v>
      </c>
      <c r="M68" s="62">
        <f>$E$6*M41*SUM('Aporte de datos'!$E$512:$E$522)</f>
        <v>0</v>
      </c>
      <c r="N68" s="62">
        <f>$E$6*N41*SUM('Aporte de datos'!$E$512:$E$522)</f>
        <v>0</v>
      </c>
      <c r="O68" s="62">
        <f>$E$6*O41*SUM('Aporte de datos'!$E$512:$E$522)</f>
        <v>0</v>
      </c>
      <c r="P68" s="62">
        <f>$E$6*P41*SUM('Aporte de datos'!$E$512:$E$522)</f>
        <v>0</v>
      </c>
      <c r="Q68" s="62">
        <f>$E$6*Q41*SUM('Aporte de datos'!$E$512:$E$522)</f>
        <v>0</v>
      </c>
      <c r="R68" s="62">
        <f>$E$6*R41*SUM('Aporte de datos'!$E$512:$E$522)</f>
        <v>0</v>
      </c>
      <c r="S68" s="62">
        <f>$E$6*S41*SUM('Aporte de datos'!$E$512:$E$522)</f>
        <v>0</v>
      </c>
      <c r="T68" s="62">
        <f>$E$6*T41*SUM('Aporte de datos'!$E$512:$E$522)</f>
        <v>0</v>
      </c>
      <c r="U68" s="62">
        <f>$E$6*U41*SUM('Aporte de datos'!$E$512:$E$522)</f>
        <v>0</v>
      </c>
      <c r="V68" s="62">
        <f>$E$6*V41*SUM('Aporte de datos'!$E$512:$E$522)</f>
        <v>0</v>
      </c>
      <c r="W68" s="62">
        <f>$E$6*W41*SUM('Aporte de datos'!$E$512:$E$522)</f>
        <v>0</v>
      </c>
      <c r="X68" s="62">
        <f>$E$6*X41*SUM('Aporte de datos'!$E$512:$E$522)</f>
        <v>0</v>
      </c>
      <c r="Y68" s="62">
        <f>$E$6*Y41*SUM('Aporte de datos'!$E$512:$E$522)</f>
        <v>0</v>
      </c>
      <c r="Z68" s="62">
        <f>$E$6*Z41*SUM('Aporte de datos'!$E$512:$E$522)</f>
        <v>0</v>
      </c>
      <c r="AA68" s="62">
        <f>$E$6*AA41*SUM('Aporte de datos'!$E$512:$E$522)</f>
        <v>0</v>
      </c>
      <c r="AB68" s="62">
        <f>$E$6*AB41*SUM('Aporte de datos'!$E$512:$E$522)</f>
        <v>0</v>
      </c>
      <c r="AC68" s="62">
        <f>$E$6*AC41*SUM('Aporte de datos'!$E$512:$E$522)</f>
        <v>0</v>
      </c>
      <c r="AD68" s="62">
        <f>$E$6*AD41*SUM('Aporte de datos'!$E$512:$E$522)</f>
        <v>0</v>
      </c>
      <c r="AE68" s="62">
        <f>$E$6*AE41*SUM('Aporte de datos'!$E$512:$E$522)</f>
        <v>0</v>
      </c>
      <c r="AF68" s="62">
        <f>$E$6*AF41*SUM('Aporte de datos'!$E$512:$E$522)</f>
        <v>0</v>
      </c>
      <c r="AG68" s="62">
        <f>$E$6*AG41*SUM('Aporte de datos'!$E$512:$E$522)</f>
        <v>0</v>
      </c>
      <c r="AH68" s="62">
        <f>$E$6*AH41*SUM('Aporte de datos'!$E$512:$E$522)</f>
        <v>0</v>
      </c>
      <c r="AI68" s="62">
        <f>$E$6*AI41*SUM('Aporte de datos'!$E$512:$E$522)</f>
        <v>0</v>
      </c>
      <c r="AJ68" s="62">
        <f>$E$6*AJ41*SUM('Aporte de datos'!$E$512:$E$522)</f>
        <v>0</v>
      </c>
    </row>
    <row r="69" spans="2:36" s="26" customFormat="1" x14ac:dyDescent="0.2">
      <c r="B69" s="26" t="s">
        <v>320</v>
      </c>
      <c r="D69" s="26" t="s">
        <v>174</v>
      </c>
      <c r="E69" s="57"/>
      <c r="F69" s="68">
        <f t="shared" ref="F69:AJ69" si="14">SUM(F64:F65,F67:F68)</f>
        <v>0</v>
      </c>
      <c r="G69" s="68">
        <f t="shared" si="14"/>
        <v>0</v>
      </c>
      <c r="H69" s="68">
        <f t="shared" si="14"/>
        <v>0</v>
      </c>
      <c r="I69" s="68">
        <f t="shared" si="14"/>
        <v>0</v>
      </c>
      <c r="J69" s="68">
        <f t="shared" si="14"/>
        <v>0</v>
      </c>
      <c r="K69" s="68">
        <f t="shared" si="14"/>
        <v>0</v>
      </c>
      <c r="L69" s="68">
        <f t="shared" si="14"/>
        <v>0</v>
      </c>
      <c r="M69" s="68">
        <f t="shared" si="14"/>
        <v>0</v>
      </c>
      <c r="N69" s="68">
        <f t="shared" si="14"/>
        <v>0</v>
      </c>
      <c r="O69" s="68">
        <f t="shared" si="14"/>
        <v>0</v>
      </c>
      <c r="P69" s="68">
        <f t="shared" si="14"/>
        <v>0</v>
      </c>
      <c r="Q69" s="68">
        <f t="shared" si="14"/>
        <v>0</v>
      </c>
      <c r="R69" s="68">
        <f t="shared" si="14"/>
        <v>0</v>
      </c>
      <c r="S69" s="68">
        <f t="shared" si="14"/>
        <v>0</v>
      </c>
      <c r="T69" s="68">
        <f t="shared" si="14"/>
        <v>0</v>
      </c>
      <c r="U69" s="68">
        <f t="shared" si="14"/>
        <v>0</v>
      </c>
      <c r="V69" s="68">
        <f t="shared" si="14"/>
        <v>0</v>
      </c>
      <c r="W69" s="68">
        <f t="shared" si="14"/>
        <v>0</v>
      </c>
      <c r="X69" s="68">
        <f t="shared" si="14"/>
        <v>0</v>
      </c>
      <c r="Y69" s="68">
        <f t="shared" si="14"/>
        <v>0</v>
      </c>
      <c r="Z69" s="68">
        <f t="shared" si="14"/>
        <v>0</v>
      </c>
      <c r="AA69" s="68">
        <f t="shared" si="14"/>
        <v>0</v>
      </c>
      <c r="AB69" s="68">
        <f t="shared" si="14"/>
        <v>0</v>
      </c>
      <c r="AC69" s="68">
        <f t="shared" si="14"/>
        <v>0</v>
      </c>
      <c r="AD69" s="68">
        <f t="shared" si="14"/>
        <v>0</v>
      </c>
      <c r="AE69" s="68">
        <f t="shared" si="14"/>
        <v>0</v>
      </c>
      <c r="AF69" s="68">
        <f t="shared" si="14"/>
        <v>0</v>
      </c>
      <c r="AG69" s="68">
        <f t="shared" si="14"/>
        <v>0</v>
      </c>
      <c r="AH69" s="68">
        <f t="shared" si="14"/>
        <v>0</v>
      </c>
      <c r="AI69" s="68">
        <f t="shared" si="14"/>
        <v>0</v>
      </c>
      <c r="AJ69" s="68">
        <f t="shared" si="14"/>
        <v>0</v>
      </c>
    </row>
  </sheetData>
  <sheetProtection sheet="1" objects="1" scenarios="1"/>
  <conditionalFormatting sqref="A8:XFD8">
    <cfRule type="expression" dxfId="5" priority="3">
      <formula>IF($E$6=FALSE,TRUE,FALSE)</formula>
    </cfRule>
  </conditionalFormatting>
  <conditionalFormatting sqref="A56:XFD56">
    <cfRule type="expression" dxfId="4" priority="2">
      <formula>IF($E$6=FALSE,TRUE,FALSE)</formula>
    </cfRule>
  </conditionalFormatting>
  <conditionalFormatting sqref="A48:XFD48">
    <cfRule type="expression" dxfId="3" priority="1">
      <formula>IF($E$6=FALSE,TRUE,FALSE)</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49"/>
  <sheetViews>
    <sheetView zoomScale="85" zoomScaleNormal="85" workbookViewId="0"/>
  </sheetViews>
  <sheetFormatPr defaultRowHeight="11.25" x14ac:dyDescent="0.2"/>
  <cols>
    <col min="1" max="1" width="11.42578125" style="25" customWidth="1"/>
    <col min="2" max="2" width="18.28515625" style="25" customWidth="1"/>
    <col min="3" max="4" width="16" style="25" customWidth="1"/>
    <col min="5" max="5" width="17" style="36" bestFit="1" customWidth="1"/>
    <col min="6" max="36" width="13.85546875" style="25" customWidth="1"/>
    <col min="37" max="16384" width="9.140625" style="25"/>
  </cols>
  <sheetData>
    <row r="2" spans="1:36" s="20" customFormat="1" x14ac:dyDescent="0.2">
      <c r="A2" s="18"/>
      <c r="B2" s="18"/>
      <c r="C2" s="18"/>
      <c r="D2" s="18"/>
      <c r="E2" s="137" t="str">
        <f>'Aporte de datos'!E2</f>
        <v>Unidad de periodo</v>
      </c>
      <c r="F2" s="21" t="str">
        <f>'Aporte de datos'!F2</f>
        <v>Año</v>
      </c>
    </row>
    <row r="3" spans="1:36" s="20" customFormat="1" x14ac:dyDescent="0.2">
      <c r="A3" s="18"/>
      <c r="B3" s="18"/>
      <c r="C3" s="18"/>
      <c r="D3" s="18"/>
      <c r="E3" s="137" t="str">
        <f>'Aporte de datos'!E3</f>
        <v>Periodo</v>
      </c>
      <c r="F3" s="21">
        <f>'Aporte de datos'!F3</f>
        <v>2017</v>
      </c>
      <c r="G3" s="21">
        <f>'Aporte de datos'!G3</f>
        <v>2018</v>
      </c>
      <c r="H3" s="21">
        <f>'Aporte de datos'!H3</f>
        <v>2019</v>
      </c>
      <c r="I3" s="21">
        <f>'Aporte de datos'!I3</f>
        <v>2020</v>
      </c>
      <c r="J3" s="21">
        <f>'Aporte de datos'!J3</f>
        <v>2021</v>
      </c>
      <c r="K3" s="21">
        <f>'Aporte de datos'!K3</f>
        <v>2022</v>
      </c>
      <c r="L3" s="21">
        <f>'Aporte de datos'!L3</f>
        <v>2023</v>
      </c>
      <c r="M3" s="21">
        <f>'Aporte de datos'!M3</f>
        <v>2024</v>
      </c>
      <c r="N3" s="21">
        <f>'Aporte de datos'!N3</f>
        <v>2025</v>
      </c>
      <c r="O3" s="21">
        <f>'Aporte de datos'!O3</f>
        <v>2026</v>
      </c>
      <c r="P3" s="21">
        <f>'Aporte de datos'!P3</f>
        <v>2027</v>
      </c>
      <c r="Q3" s="21">
        <f>'Aporte de datos'!Q3</f>
        <v>2028</v>
      </c>
      <c r="R3" s="21">
        <f>'Aporte de datos'!R3</f>
        <v>2029</v>
      </c>
      <c r="S3" s="21">
        <f>'Aporte de datos'!S3</f>
        <v>2030</v>
      </c>
      <c r="T3" s="21">
        <f>'Aporte de datos'!T3</f>
        <v>2031</v>
      </c>
      <c r="U3" s="21">
        <f>'Aporte de datos'!U3</f>
        <v>2032</v>
      </c>
      <c r="V3" s="21">
        <f>'Aporte de datos'!V3</f>
        <v>2033</v>
      </c>
      <c r="W3" s="21">
        <f>'Aporte de datos'!W3</f>
        <v>2034</v>
      </c>
      <c r="X3" s="21">
        <f>'Aporte de datos'!X3</f>
        <v>2035</v>
      </c>
      <c r="Y3" s="21">
        <f>'Aporte de datos'!Y3</f>
        <v>2036</v>
      </c>
      <c r="Z3" s="21">
        <f>'Aporte de datos'!Z3</f>
        <v>2037</v>
      </c>
      <c r="AA3" s="21">
        <f>'Aporte de datos'!AA3</f>
        <v>2038</v>
      </c>
      <c r="AB3" s="21">
        <f>'Aporte de datos'!AB3</f>
        <v>2039</v>
      </c>
      <c r="AC3" s="21">
        <f>'Aporte de datos'!AC3</f>
        <v>2040</v>
      </c>
      <c r="AD3" s="21">
        <f>'Aporte de datos'!AD3</f>
        <v>2041</v>
      </c>
      <c r="AE3" s="21">
        <f>'Aporte de datos'!AE3</f>
        <v>2042</v>
      </c>
      <c r="AF3" s="21">
        <f>'Aporte de datos'!AF3</f>
        <v>2043</v>
      </c>
      <c r="AG3" s="21">
        <f>'Aporte de datos'!AG3</f>
        <v>2044</v>
      </c>
      <c r="AH3" s="21">
        <f>'Aporte de datos'!AH3</f>
        <v>2045</v>
      </c>
      <c r="AI3" s="21">
        <f>'Aporte de datos'!AI3</f>
        <v>2046</v>
      </c>
      <c r="AJ3" s="21">
        <f>'Aporte de datos'!AJ3</f>
        <v>2047</v>
      </c>
    </row>
    <row r="4" spans="1:36" s="22" customFormat="1" x14ac:dyDescent="0.2">
      <c r="A4" s="19"/>
      <c r="B4" s="19"/>
      <c r="C4" s="19"/>
      <c r="D4" s="19"/>
      <c r="E4" s="19" t="str">
        <f>'Aporte de datos'!E4</f>
        <v>Número del periodo</v>
      </c>
      <c r="F4" s="22">
        <v>1</v>
      </c>
      <c r="G4" s="22">
        <v>2</v>
      </c>
      <c r="H4" s="22">
        <v>3</v>
      </c>
      <c r="I4" s="22">
        <v>4</v>
      </c>
      <c r="J4" s="22">
        <v>5</v>
      </c>
      <c r="K4" s="22">
        <v>6</v>
      </c>
      <c r="L4" s="22">
        <v>7</v>
      </c>
      <c r="M4" s="22">
        <v>8</v>
      </c>
      <c r="N4" s="22">
        <v>9</v>
      </c>
      <c r="O4" s="22">
        <v>10</v>
      </c>
      <c r="P4" s="22">
        <v>11</v>
      </c>
      <c r="Q4" s="22">
        <v>12</v>
      </c>
      <c r="R4" s="22">
        <v>13</v>
      </c>
      <c r="S4" s="22">
        <v>14</v>
      </c>
      <c r="T4" s="22">
        <v>15</v>
      </c>
      <c r="U4" s="22">
        <v>16</v>
      </c>
      <c r="V4" s="22">
        <v>17</v>
      </c>
      <c r="W4" s="22">
        <v>18</v>
      </c>
      <c r="X4" s="22">
        <v>19</v>
      </c>
      <c r="Y4" s="22">
        <v>20</v>
      </c>
      <c r="Z4" s="22">
        <v>21</v>
      </c>
      <c r="AA4" s="22">
        <v>22</v>
      </c>
      <c r="AB4" s="22">
        <v>23</v>
      </c>
      <c r="AC4" s="22">
        <v>24</v>
      </c>
      <c r="AD4" s="22">
        <v>25</v>
      </c>
      <c r="AE4" s="44">
        <v>26</v>
      </c>
      <c r="AF4" s="44">
        <v>27</v>
      </c>
      <c r="AG4" s="44">
        <v>28</v>
      </c>
      <c r="AH4" s="44">
        <v>29</v>
      </c>
      <c r="AI4" s="44">
        <v>30</v>
      </c>
      <c r="AJ4" s="22">
        <v>31</v>
      </c>
    </row>
    <row r="6" spans="1:36" s="23" customFormat="1" x14ac:dyDescent="0.2">
      <c r="B6" s="24" t="s">
        <v>212</v>
      </c>
      <c r="D6" s="37"/>
      <c r="E6" s="37"/>
      <c r="F6" s="37"/>
    </row>
    <row r="8" spans="1:36" x14ac:dyDescent="0.2">
      <c r="B8" s="94" t="s">
        <v>456</v>
      </c>
      <c r="E8" s="60">
        <f>'Aporte de datos'!E528</f>
        <v>0</v>
      </c>
    </row>
    <row r="9" spans="1:36" x14ac:dyDescent="0.2">
      <c r="B9" s="94" t="s">
        <v>457</v>
      </c>
      <c r="E9" s="60">
        <f>'Aporte de datos'!E529</f>
        <v>0</v>
      </c>
    </row>
    <row r="12" spans="1:36" s="23" customFormat="1" x14ac:dyDescent="0.2">
      <c r="B12" s="24" t="s">
        <v>306</v>
      </c>
      <c r="D12" s="37"/>
      <c r="E12" s="37"/>
      <c r="F12" s="37"/>
    </row>
    <row r="14" spans="1:36" x14ac:dyDescent="0.2">
      <c r="B14" s="25" t="s">
        <v>341</v>
      </c>
      <c r="E14" s="36" t="b">
        <f>IF('El sistema'!K22="ACTIVO", TRUE,FALSE)</f>
        <v>1</v>
      </c>
    </row>
    <row r="15" spans="1:36" x14ac:dyDescent="0.2">
      <c r="B15" s="25" t="s">
        <v>340</v>
      </c>
      <c r="E15" s="36" t="b">
        <f>IF('El sistema'!M22="ACTIVO", TRUE,FALSE)</f>
        <v>1</v>
      </c>
    </row>
    <row r="17" spans="2:36" x14ac:dyDescent="0.2">
      <c r="B17" s="26" t="s">
        <v>338</v>
      </c>
      <c r="E17" s="72" t="str">
        <f>IF(AND($E$14=FALSE,$E$15=FALSE),"ACTIVO","INACTIVO")</f>
        <v>INACTIVO</v>
      </c>
    </row>
    <row r="18" spans="2:36" x14ac:dyDescent="0.2">
      <c r="B18" s="38" t="s">
        <v>308</v>
      </c>
      <c r="D18" s="25" t="s">
        <v>24</v>
      </c>
      <c r="F18" s="62">
        <f>'Recoleccion y transporte'!F231</f>
        <v>0</v>
      </c>
      <c r="G18" s="62">
        <f>'Recoleccion y transporte'!G231</f>
        <v>0</v>
      </c>
      <c r="H18" s="62">
        <f>'Recoleccion y transporte'!H231</f>
        <v>0</v>
      </c>
      <c r="I18" s="62">
        <f>'Recoleccion y transporte'!I231</f>
        <v>0</v>
      </c>
      <c r="J18" s="62">
        <f>'Recoleccion y transporte'!J231</f>
        <v>0</v>
      </c>
      <c r="K18" s="62">
        <f>'Recoleccion y transporte'!K231</f>
        <v>0</v>
      </c>
      <c r="L18" s="62">
        <f>'Recoleccion y transporte'!L231</f>
        <v>0</v>
      </c>
      <c r="M18" s="62">
        <f>'Recoleccion y transporte'!M231</f>
        <v>0</v>
      </c>
      <c r="N18" s="62">
        <f>'Recoleccion y transporte'!N231</f>
        <v>0</v>
      </c>
      <c r="O18" s="62">
        <f>'Recoleccion y transporte'!O231</f>
        <v>0</v>
      </c>
      <c r="P18" s="62">
        <f>'Recoleccion y transporte'!P231</f>
        <v>0</v>
      </c>
      <c r="Q18" s="62">
        <f>'Recoleccion y transporte'!Q231</f>
        <v>0</v>
      </c>
      <c r="R18" s="62">
        <f>'Recoleccion y transporte'!R231</f>
        <v>0</v>
      </c>
      <c r="S18" s="62">
        <f>'Recoleccion y transporte'!S231</f>
        <v>0</v>
      </c>
      <c r="T18" s="62">
        <f>'Recoleccion y transporte'!T231</f>
        <v>0</v>
      </c>
      <c r="U18" s="62">
        <f>'Recoleccion y transporte'!U231</f>
        <v>0</v>
      </c>
      <c r="V18" s="62">
        <f>'Recoleccion y transporte'!V231</f>
        <v>0</v>
      </c>
      <c r="W18" s="62">
        <f>'Recoleccion y transporte'!W231</f>
        <v>0</v>
      </c>
      <c r="X18" s="62">
        <f>'Recoleccion y transporte'!X231</f>
        <v>0</v>
      </c>
      <c r="Y18" s="62">
        <f>'Recoleccion y transporte'!Y231</f>
        <v>0</v>
      </c>
      <c r="Z18" s="62">
        <f>'Recoleccion y transporte'!Z231</f>
        <v>0</v>
      </c>
      <c r="AA18" s="62">
        <f>'Recoleccion y transporte'!AA231</f>
        <v>0</v>
      </c>
      <c r="AB18" s="62">
        <f>'Recoleccion y transporte'!AB231</f>
        <v>0</v>
      </c>
      <c r="AC18" s="62">
        <f>'Recoleccion y transporte'!AC231</f>
        <v>0</v>
      </c>
      <c r="AD18" s="62">
        <f>'Recoleccion y transporte'!AD231</f>
        <v>0</v>
      </c>
      <c r="AE18" s="62">
        <f>'Recoleccion y transporte'!AE231</f>
        <v>0</v>
      </c>
      <c r="AF18" s="62">
        <f>'Recoleccion y transporte'!AF231</f>
        <v>0</v>
      </c>
      <c r="AG18" s="62">
        <f>'Recoleccion y transporte'!AG231</f>
        <v>0</v>
      </c>
      <c r="AH18" s="62">
        <f>'Recoleccion y transporte'!AH231</f>
        <v>0</v>
      </c>
      <c r="AI18" s="62">
        <f>'Recoleccion y transporte'!AI231</f>
        <v>0</v>
      </c>
      <c r="AJ18" s="62">
        <f>'Recoleccion y transporte'!AJ231</f>
        <v>0</v>
      </c>
    </row>
    <row r="19" spans="2:36" x14ac:dyDescent="0.2">
      <c r="B19" s="38" t="s">
        <v>309</v>
      </c>
      <c r="D19" s="25" t="s">
        <v>24</v>
      </c>
      <c r="F19" s="62">
        <f>'Recoleccion y transporte'!F232</f>
        <v>0</v>
      </c>
      <c r="G19" s="62">
        <f>'Recoleccion y transporte'!G232</f>
        <v>0</v>
      </c>
      <c r="H19" s="62">
        <f>'Recoleccion y transporte'!H232</f>
        <v>0</v>
      </c>
      <c r="I19" s="62">
        <f>'Recoleccion y transporte'!I232</f>
        <v>0</v>
      </c>
      <c r="J19" s="62">
        <f>'Recoleccion y transporte'!J232</f>
        <v>0</v>
      </c>
      <c r="K19" s="62">
        <f>'Recoleccion y transporte'!K232</f>
        <v>0</v>
      </c>
      <c r="L19" s="62">
        <f>'Recoleccion y transporte'!L232</f>
        <v>0</v>
      </c>
      <c r="M19" s="62">
        <f>'Recoleccion y transporte'!M232</f>
        <v>0</v>
      </c>
      <c r="N19" s="62">
        <f>'Recoleccion y transporte'!N232</f>
        <v>0</v>
      </c>
      <c r="O19" s="62">
        <f>'Recoleccion y transporte'!O232</f>
        <v>0</v>
      </c>
      <c r="P19" s="62">
        <f>'Recoleccion y transporte'!P232</f>
        <v>0</v>
      </c>
      <c r="Q19" s="62">
        <f>'Recoleccion y transporte'!Q232</f>
        <v>0</v>
      </c>
      <c r="R19" s="62">
        <f>'Recoleccion y transporte'!R232</f>
        <v>0</v>
      </c>
      <c r="S19" s="62">
        <f>'Recoleccion y transporte'!S232</f>
        <v>0</v>
      </c>
      <c r="T19" s="62">
        <f>'Recoleccion y transporte'!T232</f>
        <v>0</v>
      </c>
      <c r="U19" s="62">
        <f>'Recoleccion y transporte'!U232</f>
        <v>0</v>
      </c>
      <c r="V19" s="62">
        <f>'Recoleccion y transporte'!V232</f>
        <v>0</v>
      </c>
      <c r="W19" s="62">
        <f>'Recoleccion y transporte'!W232</f>
        <v>0</v>
      </c>
      <c r="X19" s="62">
        <f>'Recoleccion y transporte'!X232</f>
        <v>0</v>
      </c>
      <c r="Y19" s="62">
        <f>'Recoleccion y transporte'!Y232</f>
        <v>0</v>
      </c>
      <c r="Z19" s="62">
        <f>'Recoleccion y transporte'!Z232</f>
        <v>0</v>
      </c>
      <c r="AA19" s="62">
        <f>'Recoleccion y transporte'!AA232</f>
        <v>0</v>
      </c>
      <c r="AB19" s="62">
        <f>'Recoleccion y transporte'!AB232</f>
        <v>0</v>
      </c>
      <c r="AC19" s="62">
        <f>'Recoleccion y transporte'!AC232</f>
        <v>0</v>
      </c>
      <c r="AD19" s="62">
        <f>'Recoleccion y transporte'!AD232</f>
        <v>0</v>
      </c>
      <c r="AE19" s="62">
        <f>'Recoleccion y transporte'!AE232</f>
        <v>0</v>
      </c>
      <c r="AF19" s="62">
        <f>'Recoleccion y transporte'!AF232</f>
        <v>0</v>
      </c>
      <c r="AG19" s="62">
        <f>'Recoleccion y transporte'!AG232</f>
        <v>0</v>
      </c>
      <c r="AH19" s="62">
        <f>'Recoleccion y transporte'!AH232</f>
        <v>0</v>
      </c>
      <c r="AI19" s="62">
        <f>'Recoleccion y transporte'!AI232</f>
        <v>0</v>
      </c>
      <c r="AJ19" s="62">
        <f>'Recoleccion y transporte'!AJ232</f>
        <v>0</v>
      </c>
    </row>
    <row r="20" spans="2:36" x14ac:dyDescent="0.2">
      <c r="B20" s="38" t="s">
        <v>27</v>
      </c>
      <c r="D20" s="25" t="s">
        <v>24</v>
      </c>
      <c r="F20" s="62">
        <f>'Recoleccion y transporte'!F233</f>
        <v>0</v>
      </c>
      <c r="G20" s="62">
        <f>'Recoleccion y transporte'!G233</f>
        <v>0</v>
      </c>
      <c r="H20" s="62">
        <f>'Recoleccion y transporte'!H233</f>
        <v>0</v>
      </c>
      <c r="I20" s="62">
        <f>'Recoleccion y transporte'!I233</f>
        <v>0</v>
      </c>
      <c r="J20" s="62">
        <f>'Recoleccion y transporte'!J233</f>
        <v>0</v>
      </c>
      <c r="K20" s="62">
        <f>'Recoleccion y transporte'!K233</f>
        <v>0</v>
      </c>
      <c r="L20" s="62">
        <f>'Recoleccion y transporte'!L233</f>
        <v>0</v>
      </c>
      <c r="M20" s="62">
        <f>'Recoleccion y transporte'!M233</f>
        <v>0</v>
      </c>
      <c r="N20" s="62">
        <f>'Recoleccion y transporte'!N233</f>
        <v>0</v>
      </c>
      <c r="O20" s="62">
        <f>'Recoleccion y transporte'!O233</f>
        <v>0</v>
      </c>
      <c r="P20" s="62">
        <f>'Recoleccion y transporte'!P233</f>
        <v>0</v>
      </c>
      <c r="Q20" s="62">
        <f>'Recoleccion y transporte'!Q233</f>
        <v>0</v>
      </c>
      <c r="R20" s="62">
        <f>'Recoleccion y transporte'!R233</f>
        <v>0</v>
      </c>
      <c r="S20" s="62">
        <f>'Recoleccion y transporte'!S233</f>
        <v>0</v>
      </c>
      <c r="T20" s="62">
        <f>'Recoleccion y transporte'!T233</f>
        <v>0</v>
      </c>
      <c r="U20" s="62">
        <f>'Recoleccion y transporte'!U233</f>
        <v>0</v>
      </c>
      <c r="V20" s="62">
        <f>'Recoleccion y transporte'!V233</f>
        <v>0</v>
      </c>
      <c r="W20" s="62">
        <f>'Recoleccion y transporte'!W233</f>
        <v>0</v>
      </c>
      <c r="X20" s="62">
        <f>'Recoleccion y transporte'!X233</f>
        <v>0</v>
      </c>
      <c r="Y20" s="62">
        <f>'Recoleccion y transporte'!Y233</f>
        <v>0</v>
      </c>
      <c r="Z20" s="62">
        <f>'Recoleccion y transporte'!Z233</f>
        <v>0</v>
      </c>
      <c r="AA20" s="62">
        <f>'Recoleccion y transporte'!AA233</f>
        <v>0</v>
      </c>
      <c r="AB20" s="62">
        <f>'Recoleccion y transporte'!AB233</f>
        <v>0</v>
      </c>
      <c r="AC20" s="62">
        <f>'Recoleccion y transporte'!AC233</f>
        <v>0</v>
      </c>
      <c r="AD20" s="62">
        <f>'Recoleccion y transporte'!AD233</f>
        <v>0</v>
      </c>
      <c r="AE20" s="62">
        <f>'Recoleccion y transporte'!AE233</f>
        <v>0</v>
      </c>
      <c r="AF20" s="62">
        <f>'Recoleccion y transporte'!AF233</f>
        <v>0</v>
      </c>
      <c r="AG20" s="62">
        <f>'Recoleccion y transporte'!AG233</f>
        <v>0</v>
      </c>
      <c r="AH20" s="62">
        <f>'Recoleccion y transporte'!AH233</f>
        <v>0</v>
      </c>
      <c r="AI20" s="62">
        <f>'Recoleccion y transporte'!AI233</f>
        <v>0</v>
      </c>
      <c r="AJ20" s="62">
        <f>'Recoleccion y transporte'!AJ233</f>
        <v>0</v>
      </c>
    </row>
    <row r="21" spans="2:36" x14ac:dyDescent="0.2">
      <c r="B21" s="38" t="s">
        <v>31</v>
      </c>
      <c r="D21" s="25" t="s">
        <v>24</v>
      </c>
      <c r="F21" s="62">
        <f>'Recoleccion y transporte'!F234</f>
        <v>0</v>
      </c>
      <c r="G21" s="62">
        <f>'Recoleccion y transporte'!G234</f>
        <v>0</v>
      </c>
      <c r="H21" s="62">
        <f>'Recoleccion y transporte'!H234</f>
        <v>0</v>
      </c>
      <c r="I21" s="62">
        <f>'Recoleccion y transporte'!I234</f>
        <v>0</v>
      </c>
      <c r="J21" s="62">
        <f>'Recoleccion y transporte'!J234</f>
        <v>0</v>
      </c>
      <c r="K21" s="62">
        <f>'Recoleccion y transporte'!K234</f>
        <v>0</v>
      </c>
      <c r="L21" s="62">
        <f>'Recoleccion y transporte'!L234</f>
        <v>0</v>
      </c>
      <c r="M21" s="62">
        <f>'Recoleccion y transporte'!M234</f>
        <v>0</v>
      </c>
      <c r="N21" s="62">
        <f>'Recoleccion y transporte'!N234</f>
        <v>0</v>
      </c>
      <c r="O21" s="62">
        <f>'Recoleccion y transporte'!O234</f>
        <v>0</v>
      </c>
      <c r="P21" s="62">
        <f>'Recoleccion y transporte'!P234</f>
        <v>0</v>
      </c>
      <c r="Q21" s="62">
        <f>'Recoleccion y transporte'!Q234</f>
        <v>0</v>
      </c>
      <c r="R21" s="62">
        <f>'Recoleccion y transporte'!R234</f>
        <v>0</v>
      </c>
      <c r="S21" s="62">
        <f>'Recoleccion y transporte'!S234</f>
        <v>0</v>
      </c>
      <c r="T21" s="62">
        <f>'Recoleccion y transporte'!T234</f>
        <v>0</v>
      </c>
      <c r="U21" s="62">
        <f>'Recoleccion y transporte'!U234</f>
        <v>0</v>
      </c>
      <c r="V21" s="62">
        <f>'Recoleccion y transporte'!V234</f>
        <v>0</v>
      </c>
      <c r="W21" s="62">
        <f>'Recoleccion y transporte'!W234</f>
        <v>0</v>
      </c>
      <c r="X21" s="62">
        <f>'Recoleccion y transporte'!X234</f>
        <v>0</v>
      </c>
      <c r="Y21" s="62">
        <f>'Recoleccion y transporte'!Y234</f>
        <v>0</v>
      </c>
      <c r="Z21" s="62">
        <f>'Recoleccion y transporte'!Z234</f>
        <v>0</v>
      </c>
      <c r="AA21" s="62">
        <f>'Recoleccion y transporte'!AA234</f>
        <v>0</v>
      </c>
      <c r="AB21" s="62">
        <f>'Recoleccion y transporte'!AB234</f>
        <v>0</v>
      </c>
      <c r="AC21" s="62">
        <f>'Recoleccion y transporte'!AC234</f>
        <v>0</v>
      </c>
      <c r="AD21" s="62">
        <f>'Recoleccion y transporte'!AD234</f>
        <v>0</v>
      </c>
      <c r="AE21" s="62">
        <f>'Recoleccion y transporte'!AE234</f>
        <v>0</v>
      </c>
      <c r="AF21" s="62">
        <f>'Recoleccion y transporte'!AF234</f>
        <v>0</v>
      </c>
      <c r="AG21" s="62">
        <f>'Recoleccion y transporte'!AG234</f>
        <v>0</v>
      </c>
      <c r="AH21" s="62">
        <f>'Recoleccion y transporte'!AH234</f>
        <v>0</v>
      </c>
      <c r="AI21" s="62">
        <f>'Recoleccion y transporte'!AI234</f>
        <v>0</v>
      </c>
      <c r="AJ21" s="62">
        <f>'Recoleccion y transporte'!AJ234</f>
        <v>0</v>
      </c>
    </row>
    <row r="22" spans="2:36" x14ac:dyDescent="0.2">
      <c r="B22" s="38" t="s">
        <v>32</v>
      </c>
      <c r="D22" s="25" t="s">
        <v>24</v>
      </c>
      <c r="F22" s="62">
        <f>'Recoleccion y transporte'!F235</f>
        <v>0</v>
      </c>
      <c r="G22" s="62">
        <f>'Recoleccion y transporte'!G235</f>
        <v>0</v>
      </c>
      <c r="H22" s="62">
        <f>'Recoleccion y transporte'!H235</f>
        <v>0</v>
      </c>
      <c r="I22" s="62">
        <f>'Recoleccion y transporte'!I235</f>
        <v>0</v>
      </c>
      <c r="J22" s="62">
        <f>'Recoleccion y transporte'!J235</f>
        <v>0</v>
      </c>
      <c r="K22" s="62">
        <f>'Recoleccion y transporte'!K235</f>
        <v>0</v>
      </c>
      <c r="L22" s="62">
        <f>'Recoleccion y transporte'!L235</f>
        <v>0</v>
      </c>
      <c r="M22" s="62">
        <f>'Recoleccion y transporte'!M235</f>
        <v>0</v>
      </c>
      <c r="N22" s="62">
        <f>'Recoleccion y transporte'!N235</f>
        <v>0</v>
      </c>
      <c r="O22" s="62">
        <f>'Recoleccion y transporte'!O235</f>
        <v>0</v>
      </c>
      <c r="P22" s="62">
        <f>'Recoleccion y transporte'!P235</f>
        <v>0</v>
      </c>
      <c r="Q22" s="62">
        <f>'Recoleccion y transporte'!Q235</f>
        <v>0</v>
      </c>
      <c r="R22" s="62">
        <f>'Recoleccion y transporte'!R235</f>
        <v>0</v>
      </c>
      <c r="S22" s="62">
        <f>'Recoleccion y transporte'!S235</f>
        <v>0</v>
      </c>
      <c r="T22" s="62">
        <f>'Recoleccion y transporte'!T235</f>
        <v>0</v>
      </c>
      <c r="U22" s="62">
        <f>'Recoleccion y transporte'!U235</f>
        <v>0</v>
      </c>
      <c r="V22" s="62">
        <f>'Recoleccion y transporte'!V235</f>
        <v>0</v>
      </c>
      <c r="W22" s="62">
        <f>'Recoleccion y transporte'!W235</f>
        <v>0</v>
      </c>
      <c r="X22" s="62">
        <f>'Recoleccion y transporte'!X235</f>
        <v>0</v>
      </c>
      <c r="Y22" s="62">
        <f>'Recoleccion y transporte'!Y235</f>
        <v>0</v>
      </c>
      <c r="Z22" s="62">
        <f>'Recoleccion y transporte'!Z235</f>
        <v>0</v>
      </c>
      <c r="AA22" s="62">
        <f>'Recoleccion y transporte'!AA235</f>
        <v>0</v>
      </c>
      <c r="AB22" s="62">
        <f>'Recoleccion y transporte'!AB235</f>
        <v>0</v>
      </c>
      <c r="AC22" s="62">
        <f>'Recoleccion y transporte'!AC235</f>
        <v>0</v>
      </c>
      <c r="AD22" s="62">
        <f>'Recoleccion y transporte'!AD235</f>
        <v>0</v>
      </c>
      <c r="AE22" s="62">
        <f>'Recoleccion y transporte'!AE235</f>
        <v>0</v>
      </c>
      <c r="AF22" s="62">
        <f>'Recoleccion y transporte'!AF235</f>
        <v>0</v>
      </c>
      <c r="AG22" s="62">
        <f>'Recoleccion y transporte'!AG235</f>
        <v>0</v>
      </c>
      <c r="AH22" s="62">
        <f>'Recoleccion y transporte'!AH235</f>
        <v>0</v>
      </c>
      <c r="AI22" s="62">
        <f>'Recoleccion y transporte'!AI235</f>
        <v>0</v>
      </c>
      <c r="AJ22" s="62">
        <f>'Recoleccion y transporte'!AJ235</f>
        <v>0</v>
      </c>
    </row>
    <row r="23" spans="2:36" x14ac:dyDescent="0.2">
      <c r="B23" s="27" t="s">
        <v>325</v>
      </c>
      <c r="D23" s="25" t="s">
        <v>24</v>
      </c>
      <c r="F23" s="63">
        <f>SUM(F18:F22)</f>
        <v>0</v>
      </c>
      <c r="G23" s="63">
        <f t="shared" ref="G23:AJ23" si="0">SUM(G18:G22)</f>
        <v>0</v>
      </c>
      <c r="H23" s="63">
        <f t="shared" si="0"/>
        <v>0</v>
      </c>
      <c r="I23" s="63">
        <f t="shared" si="0"/>
        <v>0</v>
      </c>
      <c r="J23" s="63">
        <f t="shared" si="0"/>
        <v>0</v>
      </c>
      <c r="K23" s="63">
        <f t="shared" si="0"/>
        <v>0</v>
      </c>
      <c r="L23" s="63">
        <f t="shared" si="0"/>
        <v>0</v>
      </c>
      <c r="M23" s="63">
        <f t="shared" si="0"/>
        <v>0</v>
      </c>
      <c r="N23" s="63">
        <f t="shared" si="0"/>
        <v>0</v>
      </c>
      <c r="O23" s="63">
        <f t="shared" si="0"/>
        <v>0</v>
      </c>
      <c r="P23" s="63">
        <f t="shared" si="0"/>
        <v>0</v>
      </c>
      <c r="Q23" s="63">
        <f t="shared" si="0"/>
        <v>0</v>
      </c>
      <c r="R23" s="63">
        <f t="shared" si="0"/>
        <v>0</v>
      </c>
      <c r="S23" s="63">
        <f t="shared" si="0"/>
        <v>0</v>
      </c>
      <c r="T23" s="63">
        <f t="shared" si="0"/>
        <v>0</v>
      </c>
      <c r="U23" s="63">
        <f t="shared" si="0"/>
        <v>0</v>
      </c>
      <c r="V23" s="63">
        <f t="shared" si="0"/>
        <v>0</v>
      </c>
      <c r="W23" s="63">
        <f t="shared" si="0"/>
        <v>0</v>
      </c>
      <c r="X23" s="63">
        <f t="shared" si="0"/>
        <v>0</v>
      </c>
      <c r="Y23" s="63">
        <f t="shared" si="0"/>
        <v>0</v>
      </c>
      <c r="Z23" s="63">
        <f t="shared" si="0"/>
        <v>0</v>
      </c>
      <c r="AA23" s="63">
        <f t="shared" si="0"/>
        <v>0</v>
      </c>
      <c r="AB23" s="63">
        <f t="shared" si="0"/>
        <v>0</v>
      </c>
      <c r="AC23" s="63">
        <f t="shared" si="0"/>
        <v>0</v>
      </c>
      <c r="AD23" s="63">
        <f t="shared" si="0"/>
        <v>0</v>
      </c>
      <c r="AE23" s="63">
        <f t="shared" si="0"/>
        <v>0</v>
      </c>
      <c r="AF23" s="63">
        <f t="shared" si="0"/>
        <v>0</v>
      </c>
      <c r="AG23" s="63">
        <f t="shared" si="0"/>
        <v>0</v>
      </c>
      <c r="AH23" s="63">
        <f t="shared" si="0"/>
        <v>0</v>
      </c>
      <c r="AI23" s="63">
        <f t="shared" si="0"/>
        <v>0</v>
      </c>
      <c r="AJ23" s="63">
        <f t="shared" si="0"/>
        <v>0</v>
      </c>
    </row>
    <row r="25" spans="2:36" x14ac:dyDescent="0.2">
      <c r="B25" s="26" t="s">
        <v>339</v>
      </c>
      <c r="E25" s="72" t="str">
        <f>IF(AND($E$14=TRUE,$E$15=FALSE),"ACTIVO","INACTIVO")</f>
        <v>INACTIVO</v>
      </c>
    </row>
    <row r="26" spans="2:36" x14ac:dyDescent="0.2">
      <c r="B26" s="38" t="s">
        <v>308</v>
      </c>
      <c r="D26" s="25" t="s">
        <v>24</v>
      </c>
      <c r="F26" s="62">
        <f>Estabilizacion!F19</f>
        <v>0</v>
      </c>
      <c r="G26" s="62">
        <f>Estabilizacion!G19</f>
        <v>0</v>
      </c>
      <c r="H26" s="62">
        <f>Estabilizacion!H19</f>
        <v>0</v>
      </c>
      <c r="I26" s="62">
        <f>Estabilizacion!I19</f>
        <v>0</v>
      </c>
      <c r="J26" s="62">
        <f>Estabilizacion!J19</f>
        <v>0</v>
      </c>
      <c r="K26" s="62">
        <f>Estabilizacion!K19</f>
        <v>0</v>
      </c>
      <c r="L26" s="62">
        <f>Estabilizacion!L19</f>
        <v>0</v>
      </c>
      <c r="M26" s="62">
        <f>Estabilizacion!M19</f>
        <v>0</v>
      </c>
      <c r="N26" s="62">
        <f>Estabilizacion!N19</f>
        <v>0</v>
      </c>
      <c r="O26" s="62">
        <f>Estabilizacion!O19</f>
        <v>0</v>
      </c>
      <c r="P26" s="62">
        <f>Estabilizacion!P19</f>
        <v>0</v>
      </c>
      <c r="Q26" s="62">
        <f>Estabilizacion!Q19</f>
        <v>0</v>
      </c>
      <c r="R26" s="62">
        <f>Estabilizacion!R19</f>
        <v>0</v>
      </c>
      <c r="S26" s="62">
        <f>Estabilizacion!S19</f>
        <v>0</v>
      </c>
      <c r="T26" s="62">
        <f>Estabilizacion!T19</f>
        <v>0</v>
      </c>
      <c r="U26" s="62">
        <f>Estabilizacion!U19</f>
        <v>0</v>
      </c>
      <c r="V26" s="62">
        <f>Estabilizacion!V19</f>
        <v>0</v>
      </c>
      <c r="W26" s="62">
        <f>Estabilizacion!W19</f>
        <v>0</v>
      </c>
      <c r="X26" s="62">
        <f>Estabilizacion!X19</f>
        <v>0</v>
      </c>
      <c r="Y26" s="62">
        <f>Estabilizacion!Y19</f>
        <v>0</v>
      </c>
      <c r="Z26" s="62">
        <f>Estabilizacion!Z19</f>
        <v>0</v>
      </c>
      <c r="AA26" s="62">
        <f>Estabilizacion!AA19</f>
        <v>0</v>
      </c>
      <c r="AB26" s="62">
        <f>Estabilizacion!AB19</f>
        <v>0</v>
      </c>
      <c r="AC26" s="62">
        <f>Estabilizacion!AC19</f>
        <v>0</v>
      </c>
      <c r="AD26" s="62">
        <f>Estabilizacion!AD19</f>
        <v>0</v>
      </c>
      <c r="AE26" s="62">
        <f>Estabilizacion!AE19</f>
        <v>0</v>
      </c>
      <c r="AF26" s="62">
        <f>Estabilizacion!AF19</f>
        <v>0</v>
      </c>
      <c r="AG26" s="62">
        <f>Estabilizacion!AG19</f>
        <v>0</v>
      </c>
      <c r="AH26" s="62">
        <f>Estabilizacion!AH19</f>
        <v>0</v>
      </c>
      <c r="AI26" s="62">
        <f>Estabilizacion!AI19</f>
        <v>0</v>
      </c>
      <c r="AJ26" s="62">
        <f>Estabilizacion!AJ19</f>
        <v>0</v>
      </c>
    </row>
    <row r="27" spans="2:36" x14ac:dyDescent="0.2">
      <c r="B27" s="38" t="s">
        <v>309</v>
      </c>
      <c r="D27" s="25" t="s">
        <v>24</v>
      </c>
      <c r="F27" s="62">
        <f>Estabilizacion!F20</f>
        <v>0</v>
      </c>
      <c r="G27" s="62">
        <f>Estabilizacion!G20</f>
        <v>0</v>
      </c>
      <c r="H27" s="62">
        <f>Estabilizacion!H20</f>
        <v>0</v>
      </c>
      <c r="I27" s="62">
        <f>Estabilizacion!I20</f>
        <v>0</v>
      </c>
      <c r="J27" s="62">
        <f>Estabilizacion!J20</f>
        <v>0</v>
      </c>
      <c r="K27" s="62">
        <f>Estabilizacion!K20</f>
        <v>0</v>
      </c>
      <c r="L27" s="62">
        <f>Estabilizacion!L20</f>
        <v>0</v>
      </c>
      <c r="M27" s="62">
        <f>Estabilizacion!M20</f>
        <v>0</v>
      </c>
      <c r="N27" s="62">
        <f>Estabilizacion!N20</f>
        <v>0</v>
      </c>
      <c r="O27" s="62">
        <f>Estabilizacion!O20</f>
        <v>0</v>
      </c>
      <c r="P27" s="62">
        <f>Estabilizacion!P20</f>
        <v>0</v>
      </c>
      <c r="Q27" s="62">
        <f>Estabilizacion!Q20</f>
        <v>0</v>
      </c>
      <c r="R27" s="62">
        <f>Estabilizacion!R20</f>
        <v>0</v>
      </c>
      <c r="S27" s="62">
        <f>Estabilizacion!S20</f>
        <v>0</v>
      </c>
      <c r="T27" s="62">
        <f>Estabilizacion!T20</f>
        <v>0</v>
      </c>
      <c r="U27" s="62">
        <f>Estabilizacion!U20</f>
        <v>0</v>
      </c>
      <c r="V27" s="62">
        <f>Estabilizacion!V20</f>
        <v>0</v>
      </c>
      <c r="W27" s="62">
        <f>Estabilizacion!W20</f>
        <v>0</v>
      </c>
      <c r="X27" s="62">
        <f>Estabilizacion!X20</f>
        <v>0</v>
      </c>
      <c r="Y27" s="62">
        <f>Estabilizacion!Y20</f>
        <v>0</v>
      </c>
      <c r="Z27" s="62">
        <f>Estabilizacion!Z20</f>
        <v>0</v>
      </c>
      <c r="AA27" s="62">
        <f>Estabilizacion!AA20</f>
        <v>0</v>
      </c>
      <c r="AB27" s="62">
        <f>Estabilizacion!AB20</f>
        <v>0</v>
      </c>
      <c r="AC27" s="62">
        <f>Estabilizacion!AC20</f>
        <v>0</v>
      </c>
      <c r="AD27" s="62">
        <f>Estabilizacion!AD20</f>
        <v>0</v>
      </c>
      <c r="AE27" s="62">
        <f>Estabilizacion!AE20</f>
        <v>0</v>
      </c>
      <c r="AF27" s="62">
        <f>Estabilizacion!AF20</f>
        <v>0</v>
      </c>
      <c r="AG27" s="62">
        <f>Estabilizacion!AG20</f>
        <v>0</v>
      </c>
      <c r="AH27" s="62">
        <f>Estabilizacion!AH20</f>
        <v>0</v>
      </c>
      <c r="AI27" s="62">
        <f>Estabilizacion!AI20</f>
        <v>0</v>
      </c>
      <c r="AJ27" s="62">
        <f>Estabilizacion!AJ20</f>
        <v>0</v>
      </c>
    </row>
    <row r="28" spans="2:36" x14ac:dyDescent="0.2">
      <c r="B28" s="38" t="s">
        <v>27</v>
      </c>
      <c r="D28" s="25" t="s">
        <v>24</v>
      </c>
      <c r="F28" s="62">
        <f>Estabilizacion!F21</f>
        <v>0</v>
      </c>
      <c r="G28" s="62">
        <f>Estabilizacion!G21</f>
        <v>0</v>
      </c>
      <c r="H28" s="62">
        <f>Estabilizacion!H21</f>
        <v>0</v>
      </c>
      <c r="I28" s="62">
        <f>Estabilizacion!I21</f>
        <v>0</v>
      </c>
      <c r="J28" s="62">
        <f>Estabilizacion!J21</f>
        <v>0</v>
      </c>
      <c r="K28" s="62">
        <f>Estabilizacion!K21</f>
        <v>0</v>
      </c>
      <c r="L28" s="62">
        <f>Estabilizacion!L21</f>
        <v>0</v>
      </c>
      <c r="M28" s="62">
        <f>Estabilizacion!M21</f>
        <v>0</v>
      </c>
      <c r="N28" s="62">
        <f>Estabilizacion!N21</f>
        <v>0</v>
      </c>
      <c r="O28" s="62">
        <f>Estabilizacion!O21</f>
        <v>0</v>
      </c>
      <c r="P28" s="62">
        <f>Estabilizacion!P21</f>
        <v>0</v>
      </c>
      <c r="Q28" s="62">
        <f>Estabilizacion!Q21</f>
        <v>0</v>
      </c>
      <c r="R28" s="62">
        <f>Estabilizacion!R21</f>
        <v>0</v>
      </c>
      <c r="S28" s="62">
        <f>Estabilizacion!S21</f>
        <v>0</v>
      </c>
      <c r="T28" s="62">
        <f>Estabilizacion!T21</f>
        <v>0</v>
      </c>
      <c r="U28" s="62">
        <f>Estabilizacion!U21</f>
        <v>0</v>
      </c>
      <c r="V28" s="62">
        <f>Estabilizacion!V21</f>
        <v>0</v>
      </c>
      <c r="W28" s="62">
        <f>Estabilizacion!W21</f>
        <v>0</v>
      </c>
      <c r="X28" s="62">
        <f>Estabilizacion!X21</f>
        <v>0</v>
      </c>
      <c r="Y28" s="62">
        <f>Estabilizacion!Y21</f>
        <v>0</v>
      </c>
      <c r="Z28" s="62">
        <f>Estabilizacion!Z21</f>
        <v>0</v>
      </c>
      <c r="AA28" s="62">
        <f>Estabilizacion!AA21</f>
        <v>0</v>
      </c>
      <c r="AB28" s="62">
        <f>Estabilizacion!AB21</f>
        <v>0</v>
      </c>
      <c r="AC28" s="62">
        <f>Estabilizacion!AC21</f>
        <v>0</v>
      </c>
      <c r="AD28" s="62">
        <f>Estabilizacion!AD21</f>
        <v>0</v>
      </c>
      <c r="AE28" s="62">
        <f>Estabilizacion!AE21</f>
        <v>0</v>
      </c>
      <c r="AF28" s="62">
        <f>Estabilizacion!AF21</f>
        <v>0</v>
      </c>
      <c r="AG28" s="62">
        <f>Estabilizacion!AG21</f>
        <v>0</v>
      </c>
      <c r="AH28" s="62">
        <f>Estabilizacion!AH21</f>
        <v>0</v>
      </c>
      <c r="AI28" s="62">
        <f>Estabilizacion!AI21</f>
        <v>0</v>
      </c>
      <c r="AJ28" s="62">
        <f>Estabilizacion!AJ21</f>
        <v>0</v>
      </c>
    </row>
    <row r="29" spans="2:36" x14ac:dyDescent="0.2">
      <c r="B29" s="38" t="s">
        <v>31</v>
      </c>
      <c r="D29" s="25" t="s">
        <v>24</v>
      </c>
      <c r="F29" s="62">
        <f>Estabilizacion!F22</f>
        <v>0</v>
      </c>
      <c r="G29" s="62">
        <f>Estabilizacion!G22</f>
        <v>0</v>
      </c>
      <c r="H29" s="62">
        <f>Estabilizacion!H22</f>
        <v>0</v>
      </c>
      <c r="I29" s="62">
        <f>Estabilizacion!I22</f>
        <v>0</v>
      </c>
      <c r="J29" s="62">
        <f>Estabilizacion!J22</f>
        <v>0</v>
      </c>
      <c r="K29" s="62">
        <f>Estabilizacion!K22</f>
        <v>0</v>
      </c>
      <c r="L29" s="62">
        <f>Estabilizacion!L22</f>
        <v>0</v>
      </c>
      <c r="M29" s="62">
        <f>Estabilizacion!M22</f>
        <v>0</v>
      </c>
      <c r="N29" s="62">
        <f>Estabilizacion!N22</f>
        <v>0</v>
      </c>
      <c r="O29" s="62">
        <f>Estabilizacion!O22</f>
        <v>0</v>
      </c>
      <c r="P29" s="62">
        <f>Estabilizacion!P22</f>
        <v>0</v>
      </c>
      <c r="Q29" s="62">
        <f>Estabilizacion!Q22</f>
        <v>0</v>
      </c>
      <c r="R29" s="62">
        <f>Estabilizacion!R22</f>
        <v>0</v>
      </c>
      <c r="S29" s="62">
        <f>Estabilizacion!S22</f>
        <v>0</v>
      </c>
      <c r="T29" s="62">
        <f>Estabilizacion!T22</f>
        <v>0</v>
      </c>
      <c r="U29" s="62">
        <f>Estabilizacion!U22</f>
        <v>0</v>
      </c>
      <c r="V29" s="62">
        <f>Estabilizacion!V22</f>
        <v>0</v>
      </c>
      <c r="W29" s="62">
        <f>Estabilizacion!W22</f>
        <v>0</v>
      </c>
      <c r="X29" s="62">
        <f>Estabilizacion!X22</f>
        <v>0</v>
      </c>
      <c r="Y29" s="62">
        <f>Estabilizacion!Y22</f>
        <v>0</v>
      </c>
      <c r="Z29" s="62">
        <f>Estabilizacion!Z22</f>
        <v>0</v>
      </c>
      <c r="AA29" s="62">
        <f>Estabilizacion!AA22</f>
        <v>0</v>
      </c>
      <c r="AB29" s="62">
        <f>Estabilizacion!AB22</f>
        <v>0</v>
      </c>
      <c r="AC29" s="62">
        <f>Estabilizacion!AC22</f>
        <v>0</v>
      </c>
      <c r="AD29" s="62">
        <f>Estabilizacion!AD22</f>
        <v>0</v>
      </c>
      <c r="AE29" s="62">
        <f>Estabilizacion!AE22</f>
        <v>0</v>
      </c>
      <c r="AF29" s="62">
        <f>Estabilizacion!AF22</f>
        <v>0</v>
      </c>
      <c r="AG29" s="62">
        <f>Estabilizacion!AG22</f>
        <v>0</v>
      </c>
      <c r="AH29" s="62">
        <f>Estabilizacion!AH22</f>
        <v>0</v>
      </c>
      <c r="AI29" s="62">
        <f>Estabilizacion!AI22</f>
        <v>0</v>
      </c>
      <c r="AJ29" s="62">
        <f>Estabilizacion!AJ22</f>
        <v>0</v>
      </c>
    </row>
    <row r="30" spans="2:36" x14ac:dyDescent="0.2">
      <c r="B30" s="38" t="s">
        <v>32</v>
      </c>
      <c r="D30" s="25" t="s">
        <v>24</v>
      </c>
      <c r="F30" s="62">
        <f>Estabilizacion!F23</f>
        <v>0</v>
      </c>
      <c r="G30" s="62">
        <f>Estabilizacion!G23</f>
        <v>0</v>
      </c>
      <c r="H30" s="62">
        <f>Estabilizacion!H23</f>
        <v>0</v>
      </c>
      <c r="I30" s="62">
        <f>Estabilizacion!I23</f>
        <v>0</v>
      </c>
      <c r="J30" s="62">
        <f>Estabilizacion!J23</f>
        <v>0</v>
      </c>
      <c r="K30" s="62">
        <f>Estabilizacion!K23</f>
        <v>0</v>
      </c>
      <c r="L30" s="62">
        <f>Estabilizacion!L23</f>
        <v>0</v>
      </c>
      <c r="M30" s="62">
        <f>Estabilizacion!M23</f>
        <v>0</v>
      </c>
      <c r="N30" s="62">
        <f>Estabilizacion!N23</f>
        <v>0</v>
      </c>
      <c r="O30" s="62">
        <f>Estabilizacion!O23</f>
        <v>0</v>
      </c>
      <c r="P30" s="62">
        <f>Estabilizacion!P23</f>
        <v>0</v>
      </c>
      <c r="Q30" s="62">
        <f>Estabilizacion!Q23</f>
        <v>0</v>
      </c>
      <c r="R30" s="62">
        <f>Estabilizacion!R23</f>
        <v>0</v>
      </c>
      <c r="S30" s="62">
        <f>Estabilizacion!S23</f>
        <v>0</v>
      </c>
      <c r="T30" s="62">
        <f>Estabilizacion!T23</f>
        <v>0</v>
      </c>
      <c r="U30" s="62">
        <f>Estabilizacion!U23</f>
        <v>0</v>
      </c>
      <c r="V30" s="62">
        <f>Estabilizacion!V23</f>
        <v>0</v>
      </c>
      <c r="W30" s="62">
        <f>Estabilizacion!W23</f>
        <v>0</v>
      </c>
      <c r="X30" s="62">
        <f>Estabilizacion!X23</f>
        <v>0</v>
      </c>
      <c r="Y30" s="62">
        <f>Estabilizacion!Y23</f>
        <v>0</v>
      </c>
      <c r="Z30" s="62">
        <f>Estabilizacion!Z23</f>
        <v>0</v>
      </c>
      <c r="AA30" s="62">
        <f>Estabilizacion!AA23</f>
        <v>0</v>
      </c>
      <c r="AB30" s="62">
        <f>Estabilizacion!AB23</f>
        <v>0</v>
      </c>
      <c r="AC30" s="62">
        <f>Estabilizacion!AC23</f>
        <v>0</v>
      </c>
      <c r="AD30" s="62">
        <f>Estabilizacion!AD23</f>
        <v>0</v>
      </c>
      <c r="AE30" s="62">
        <f>Estabilizacion!AE23</f>
        <v>0</v>
      </c>
      <c r="AF30" s="62">
        <f>Estabilizacion!AF23</f>
        <v>0</v>
      </c>
      <c r="AG30" s="62">
        <f>Estabilizacion!AG23</f>
        <v>0</v>
      </c>
      <c r="AH30" s="62">
        <f>Estabilizacion!AH23</f>
        <v>0</v>
      </c>
      <c r="AI30" s="62">
        <f>Estabilizacion!AI23</f>
        <v>0</v>
      </c>
      <c r="AJ30" s="62">
        <f>Estabilizacion!AJ23</f>
        <v>0</v>
      </c>
    </row>
    <row r="31" spans="2:36" x14ac:dyDescent="0.2">
      <c r="B31" s="27" t="s">
        <v>325</v>
      </c>
      <c r="D31" s="25" t="s">
        <v>24</v>
      </c>
      <c r="F31" s="62">
        <f>SUM(F26:F30)</f>
        <v>0</v>
      </c>
      <c r="G31" s="62">
        <f t="shared" ref="G31:AJ31" si="1">SUM(G26:G30)</f>
        <v>0</v>
      </c>
      <c r="H31" s="62">
        <f t="shared" si="1"/>
        <v>0</v>
      </c>
      <c r="I31" s="62">
        <f t="shared" si="1"/>
        <v>0</v>
      </c>
      <c r="J31" s="62">
        <f t="shared" si="1"/>
        <v>0</v>
      </c>
      <c r="K31" s="62">
        <f t="shared" si="1"/>
        <v>0</v>
      </c>
      <c r="L31" s="62">
        <f t="shared" si="1"/>
        <v>0</v>
      </c>
      <c r="M31" s="62">
        <f t="shared" si="1"/>
        <v>0</v>
      </c>
      <c r="N31" s="62">
        <f t="shared" si="1"/>
        <v>0</v>
      </c>
      <c r="O31" s="62">
        <f t="shared" si="1"/>
        <v>0</v>
      </c>
      <c r="P31" s="62">
        <f t="shared" si="1"/>
        <v>0</v>
      </c>
      <c r="Q31" s="62">
        <f t="shared" si="1"/>
        <v>0</v>
      </c>
      <c r="R31" s="62">
        <f t="shared" si="1"/>
        <v>0</v>
      </c>
      <c r="S31" s="62">
        <f t="shared" si="1"/>
        <v>0</v>
      </c>
      <c r="T31" s="62">
        <f t="shared" si="1"/>
        <v>0</v>
      </c>
      <c r="U31" s="62">
        <f t="shared" si="1"/>
        <v>0</v>
      </c>
      <c r="V31" s="62">
        <f t="shared" si="1"/>
        <v>0</v>
      </c>
      <c r="W31" s="62">
        <f t="shared" si="1"/>
        <v>0</v>
      </c>
      <c r="X31" s="62">
        <f t="shared" si="1"/>
        <v>0</v>
      </c>
      <c r="Y31" s="62">
        <f t="shared" si="1"/>
        <v>0</v>
      </c>
      <c r="Z31" s="62">
        <f t="shared" si="1"/>
        <v>0</v>
      </c>
      <c r="AA31" s="62">
        <f t="shared" si="1"/>
        <v>0</v>
      </c>
      <c r="AB31" s="62">
        <f t="shared" si="1"/>
        <v>0</v>
      </c>
      <c r="AC31" s="62">
        <f t="shared" si="1"/>
        <v>0</v>
      </c>
      <c r="AD31" s="62">
        <f t="shared" si="1"/>
        <v>0</v>
      </c>
      <c r="AE31" s="62">
        <f t="shared" si="1"/>
        <v>0</v>
      </c>
      <c r="AF31" s="62">
        <f t="shared" si="1"/>
        <v>0</v>
      </c>
      <c r="AG31" s="62">
        <f t="shared" si="1"/>
        <v>0</v>
      </c>
      <c r="AH31" s="62">
        <f t="shared" si="1"/>
        <v>0</v>
      </c>
      <c r="AI31" s="62">
        <f t="shared" si="1"/>
        <v>0</v>
      </c>
      <c r="AJ31" s="62">
        <f t="shared" si="1"/>
        <v>0</v>
      </c>
    </row>
    <row r="33" spans="2:37" x14ac:dyDescent="0.2">
      <c r="B33" s="26" t="s">
        <v>342</v>
      </c>
      <c r="E33" s="72" t="str">
        <f>IF($E$15,"ACTIVO","INACTIVO")</f>
        <v>ACTIVO</v>
      </c>
    </row>
    <row r="34" spans="2:37" x14ac:dyDescent="0.2">
      <c r="B34" s="38" t="s">
        <v>332</v>
      </c>
      <c r="D34" s="25" t="s">
        <v>24</v>
      </c>
      <c r="F34" s="62">
        <f>Incineracion!F51</f>
        <v>0</v>
      </c>
      <c r="G34" s="62">
        <f>Incineracion!G51</f>
        <v>0</v>
      </c>
      <c r="H34" s="62">
        <f>Incineracion!H51</f>
        <v>0</v>
      </c>
      <c r="I34" s="62">
        <f>Incineracion!I51</f>
        <v>0</v>
      </c>
      <c r="J34" s="62">
        <f>Incineracion!J51</f>
        <v>0</v>
      </c>
      <c r="K34" s="62">
        <f>Incineracion!K51</f>
        <v>0</v>
      </c>
      <c r="L34" s="62">
        <f>Incineracion!L51</f>
        <v>0</v>
      </c>
      <c r="M34" s="62">
        <f>Incineracion!M51</f>
        <v>0</v>
      </c>
      <c r="N34" s="62">
        <f>Incineracion!N51</f>
        <v>0</v>
      </c>
      <c r="O34" s="62">
        <f>Incineracion!O51</f>
        <v>0</v>
      </c>
      <c r="P34" s="62">
        <f>Incineracion!P51</f>
        <v>0</v>
      </c>
      <c r="Q34" s="62">
        <f>Incineracion!Q51</f>
        <v>0</v>
      </c>
      <c r="R34" s="62">
        <f>Incineracion!R51</f>
        <v>0</v>
      </c>
      <c r="S34" s="62">
        <f>Incineracion!S51</f>
        <v>0</v>
      </c>
      <c r="T34" s="62">
        <f>Incineracion!T51</f>
        <v>0</v>
      </c>
      <c r="U34" s="62">
        <f>Incineracion!U51</f>
        <v>0</v>
      </c>
      <c r="V34" s="62">
        <f>Incineracion!V51</f>
        <v>0</v>
      </c>
      <c r="W34" s="62">
        <f>Incineracion!W51</f>
        <v>0</v>
      </c>
      <c r="X34" s="62">
        <f>Incineracion!X51</f>
        <v>0</v>
      </c>
      <c r="Y34" s="62">
        <f>Incineracion!Y51</f>
        <v>0</v>
      </c>
      <c r="Z34" s="62">
        <f>Incineracion!Z51</f>
        <v>0</v>
      </c>
      <c r="AA34" s="62">
        <f>Incineracion!AA51</f>
        <v>0</v>
      </c>
      <c r="AB34" s="62">
        <f>Incineracion!AB51</f>
        <v>0</v>
      </c>
      <c r="AC34" s="62">
        <f>Incineracion!AC51</f>
        <v>0</v>
      </c>
      <c r="AD34" s="62">
        <f>Incineracion!AD51</f>
        <v>0</v>
      </c>
      <c r="AE34" s="62">
        <f>Incineracion!AE51</f>
        <v>0</v>
      </c>
      <c r="AF34" s="62">
        <f>Incineracion!AF51</f>
        <v>0</v>
      </c>
      <c r="AG34" s="62">
        <f>Incineracion!AG51</f>
        <v>0</v>
      </c>
      <c r="AH34" s="62">
        <f>Incineracion!AH51</f>
        <v>0</v>
      </c>
      <c r="AI34" s="62">
        <f>Incineracion!AI51</f>
        <v>0</v>
      </c>
      <c r="AJ34" s="62">
        <f>Incineracion!AJ51</f>
        <v>0</v>
      </c>
    </row>
    <row r="35" spans="2:37" x14ac:dyDescent="0.2">
      <c r="B35" s="38" t="s">
        <v>333</v>
      </c>
      <c r="D35" s="25" t="s">
        <v>24</v>
      </c>
      <c r="F35" s="62">
        <f>Incineracion!F52</f>
        <v>0</v>
      </c>
      <c r="G35" s="62">
        <f>Incineracion!G52</f>
        <v>0</v>
      </c>
      <c r="H35" s="62">
        <f>Incineracion!H52</f>
        <v>0</v>
      </c>
      <c r="I35" s="62">
        <f>Incineracion!I52</f>
        <v>0</v>
      </c>
      <c r="J35" s="62">
        <f>Incineracion!J52</f>
        <v>0</v>
      </c>
      <c r="K35" s="62">
        <f>Incineracion!K52</f>
        <v>0</v>
      </c>
      <c r="L35" s="62">
        <f>Incineracion!L52</f>
        <v>0</v>
      </c>
      <c r="M35" s="62">
        <f>Incineracion!M52</f>
        <v>0</v>
      </c>
      <c r="N35" s="62">
        <f>Incineracion!N52</f>
        <v>0</v>
      </c>
      <c r="O35" s="62">
        <f>Incineracion!O52</f>
        <v>0</v>
      </c>
      <c r="P35" s="62">
        <f>Incineracion!P52</f>
        <v>0</v>
      </c>
      <c r="Q35" s="62">
        <f>Incineracion!Q52</f>
        <v>0</v>
      </c>
      <c r="R35" s="62">
        <f>Incineracion!R52</f>
        <v>0</v>
      </c>
      <c r="S35" s="62">
        <f>Incineracion!S52</f>
        <v>0</v>
      </c>
      <c r="T35" s="62">
        <f>Incineracion!T52</f>
        <v>0</v>
      </c>
      <c r="U35" s="62">
        <f>Incineracion!U52</f>
        <v>0</v>
      </c>
      <c r="V35" s="62">
        <f>Incineracion!V52</f>
        <v>0</v>
      </c>
      <c r="W35" s="62">
        <f>Incineracion!W52</f>
        <v>0</v>
      </c>
      <c r="X35" s="62">
        <f>Incineracion!X52</f>
        <v>0</v>
      </c>
      <c r="Y35" s="62">
        <f>Incineracion!Y52</f>
        <v>0</v>
      </c>
      <c r="Z35" s="62">
        <f>Incineracion!Z52</f>
        <v>0</v>
      </c>
      <c r="AA35" s="62">
        <f>Incineracion!AA52</f>
        <v>0</v>
      </c>
      <c r="AB35" s="62">
        <f>Incineracion!AB52</f>
        <v>0</v>
      </c>
      <c r="AC35" s="62">
        <f>Incineracion!AC52</f>
        <v>0</v>
      </c>
      <c r="AD35" s="62">
        <f>Incineracion!AD52</f>
        <v>0</v>
      </c>
      <c r="AE35" s="62">
        <f>Incineracion!AE52</f>
        <v>0</v>
      </c>
      <c r="AF35" s="62">
        <f>Incineracion!AF52</f>
        <v>0</v>
      </c>
      <c r="AG35" s="62">
        <f>Incineracion!AG52</f>
        <v>0</v>
      </c>
      <c r="AH35" s="62">
        <f>Incineracion!AH52</f>
        <v>0</v>
      </c>
      <c r="AI35" s="62">
        <f>Incineracion!AI52</f>
        <v>0</v>
      </c>
      <c r="AJ35" s="62">
        <f>Incineracion!AJ52</f>
        <v>0</v>
      </c>
    </row>
    <row r="36" spans="2:37" x14ac:dyDescent="0.2">
      <c r="B36" s="27" t="s">
        <v>334</v>
      </c>
      <c r="D36" s="25" t="s">
        <v>24</v>
      </c>
      <c r="F36" s="62">
        <f>Incineracion!F53</f>
        <v>0</v>
      </c>
      <c r="G36" s="62">
        <f>Incineracion!G53</f>
        <v>0</v>
      </c>
      <c r="H36" s="62">
        <f>Incineracion!H53</f>
        <v>0</v>
      </c>
      <c r="I36" s="62">
        <f>Incineracion!I53</f>
        <v>0</v>
      </c>
      <c r="J36" s="62">
        <f>Incineracion!J53</f>
        <v>0</v>
      </c>
      <c r="K36" s="62">
        <f>Incineracion!K53</f>
        <v>0</v>
      </c>
      <c r="L36" s="62">
        <f>Incineracion!L53</f>
        <v>0</v>
      </c>
      <c r="M36" s="62">
        <f>Incineracion!M53</f>
        <v>0</v>
      </c>
      <c r="N36" s="62">
        <f>Incineracion!N53</f>
        <v>0</v>
      </c>
      <c r="O36" s="62">
        <f>Incineracion!O53</f>
        <v>0</v>
      </c>
      <c r="P36" s="62">
        <f>Incineracion!P53</f>
        <v>0</v>
      </c>
      <c r="Q36" s="62">
        <f>Incineracion!Q53</f>
        <v>0</v>
      </c>
      <c r="R36" s="62">
        <f>Incineracion!R53</f>
        <v>0</v>
      </c>
      <c r="S36" s="62">
        <f>Incineracion!S53</f>
        <v>0</v>
      </c>
      <c r="T36" s="62">
        <f>Incineracion!T53</f>
        <v>0</v>
      </c>
      <c r="U36" s="62">
        <f>Incineracion!U53</f>
        <v>0</v>
      </c>
      <c r="V36" s="62">
        <f>Incineracion!V53</f>
        <v>0</v>
      </c>
      <c r="W36" s="62">
        <f>Incineracion!W53</f>
        <v>0</v>
      </c>
      <c r="X36" s="62">
        <f>Incineracion!X53</f>
        <v>0</v>
      </c>
      <c r="Y36" s="62">
        <f>Incineracion!Y53</f>
        <v>0</v>
      </c>
      <c r="Z36" s="62">
        <f>Incineracion!Z53</f>
        <v>0</v>
      </c>
      <c r="AA36" s="62">
        <f>Incineracion!AA53</f>
        <v>0</v>
      </c>
      <c r="AB36" s="62">
        <f>Incineracion!AB53</f>
        <v>0</v>
      </c>
      <c r="AC36" s="62">
        <f>Incineracion!AC53</f>
        <v>0</v>
      </c>
      <c r="AD36" s="62">
        <f>Incineracion!AD53</f>
        <v>0</v>
      </c>
      <c r="AE36" s="62">
        <f>Incineracion!AE53</f>
        <v>0</v>
      </c>
      <c r="AF36" s="62">
        <f>Incineracion!AF53</f>
        <v>0</v>
      </c>
      <c r="AG36" s="62">
        <f>Incineracion!AG53</f>
        <v>0</v>
      </c>
      <c r="AH36" s="62">
        <f>Incineracion!AH53</f>
        <v>0</v>
      </c>
      <c r="AI36" s="62">
        <f>Incineracion!AI53</f>
        <v>0</v>
      </c>
      <c r="AJ36" s="62">
        <f>Incineracion!AJ53</f>
        <v>0</v>
      </c>
    </row>
    <row r="38" spans="2:37" x14ac:dyDescent="0.2">
      <c r="B38" s="26" t="s">
        <v>504</v>
      </c>
      <c r="D38" s="25" t="s">
        <v>24</v>
      </c>
      <c r="F38" s="63">
        <f>IF($E$14,F23-F31,0)</f>
        <v>0</v>
      </c>
      <c r="G38" s="63">
        <f t="shared" ref="G38:AJ38" si="2">IF($E$14,G23-G31,0)</f>
        <v>0</v>
      </c>
      <c r="H38" s="63">
        <f t="shared" si="2"/>
        <v>0</v>
      </c>
      <c r="I38" s="63">
        <f t="shared" si="2"/>
        <v>0</v>
      </c>
      <c r="J38" s="63">
        <f t="shared" si="2"/>
        <v>0</v>
      </c>
      <c r="K38" s="63">
        <f t="shared" si="2"/>
        <v>0</v>
      </c>
      <c r="L38" s="63">
        <f t="shared" si="2"/>
        <v>0</v>
      </c>
      <c r="M38" s="63">
        <f t="shared" si="2"/>
        <v>0</v>
      </c>
      <c r="N38" s="63">
        <f t="shared" si="2"/>
        <v>0</v>
      </c>
      <c r="O38" s="63">
        <f t="shared" si="2"/>
        <v>0</v>
      </c>
      <c r="P38" s="63">
        <f t="shared" si="2"/>
        <v>0</v>
      </c>
      <c r="Q38" s="63">
        <f t="shared" si="2"/>
        <v>0</v>
      </c>
      <c r="R38" s="63">
        <f t="shared" si="2"/>
        <v>0</v>
      </c>
      <c r="S38" s="63">
        <f t="shared" si="2"/>
        <v>0</v>
      </c>
      <c r="T38" s="63">
        <f t="shared" si="2"/>
        <v>0</v>
      </c>
      <c r="U38" s="63">
        <f t="shared" si="2"/>
        <v>0</v>
      </c>
      <c r="V38" s="63">
        <f t="shared" si="2"/>
        <v>0</v>
      </c>
      <c r="W38" s="63">
        <f t="shared" si="2"/>
        <v>0</v>
      </c>
      <c r="X38" s="63">
        <f t="shared" si="2"/>
        <v>0</v>
      </c>
      <c r="Y38" s="63">
        <f t="shared" si="2"/>
        <v>0</v>
      </c>
      <c r="Z38" s="63">
        <f t="shared" si="2"/>
        <v>0</v>
      </c>
      <c r="AA38" s="63">
        <f t="shared" si="2"/>
        <v>0</v>
      </c>
      <c r="AB38" s="63">
        <f t="shared" si="2"/>
        <v>0</v>
      </c>
      <c r="AC38" s="63">
        <f t="shared" si="2"/>
        <v>0</v>
      </c>
      <c r="AD38" s="63">
        <f t="shared" si="2"/>
        <v>0</v>
      </c>
      <c r="AE38" s="63">
        <f t="shared" si="2"/>
        <v>0</v>
      </c>
      <c r="AF38" s="63">
        <f t="shared" si="2"/>
        <v>0</v>
      </c>
      <c r="AG38" s="63">
        <f t="shared" si="2"/>
        <v>0</v>
      </c>
      <c r="AH38" s="63">
        <f t="shared" si="2"/>
        <v>0</v>
      </c>
      <c r="AI38" s="63">
        <f t="shared" si="2"/>
        <v>0</v>
      </c>
      <c r="AJ38" s="63">
        <f t="shared" si="2"/>
        <v>0</v>
      </c>
    </row>
    <row r="39" spans="2:37" x14ac:dyDescent="0.2">
      <c r="B39" s="26" t="s">
        <v>505</v>
      </c>
      <c r="D39" s="25" t="s">
        <v>24</v>
      </c>
      <c r="F39" s="63">
        <f>IF($E$15,IF(F38=0,F23-F36,F31-F38),0)</f>
        <v>0</v>
      </c>
      <c r="G39" s="63">
        <f t="shared" ref="G39:AJ39" si="3">IF($E$15,IF(G38=0,G23-G36,G31-G38),0)</f>
        <v>0</v>
      </c>
      <c r="H39" s="63">
        <f t="shared" si="3"/>
        <v>0</v>
      </c>
      <c r="I39" s="63">
        <f t="shared" si="3"/>
        <v>0</v>
      </c>
      <c r="J39" s="63">
        <f t="shared" si="3"/>
        <v>0</v>
      </c>
      <c r="K39" s="63">
        <f t="shared" si="3"/>
        <v>0</v>
      </c>
      <c r="L39" s="63">
        <f t="shared" si="3"/>
        <v>0</v>
      </c>
      <c r="M39" s="63">
        <f t="shared" si="3"/>
        <v>0</v>
      </c>
      <c r="N39" s="63">
        <f t="shared" si="3"/>
        <v>0</v>
      </c>
      <c r="O39" s="63">
        <f t="shared" si="3"/>
        <v>0</v>
      </c>
      <c r="P39" s="63">
        <f t="shared" si="3"/>
        <v>0</v>
      </c>
      <c r="Q39" s="63">
        <f t="shared" si="3"/>
        <v>0</v>
      </c>
      <c r="R39" s="63">
        <f t="shared" si="3"/>
        <v>0</v>
      </c>
      <c r="S39" s="63">
        <f t="shared" si="3"/>
        <v>0</v>
      </c>
      <c r="T39" s="63">
        <f t="shared" si="3"/>
        <v>0</v>
      </c>
      <c r="U39" s="63">
        <f t="shared" si="3"/>
        <v>0</v>
      </c>
      <c r="V39" s="63">
        <f t="shared" si="3"/>
        <v>0</v>
      </c>
      <c r="W39" s="63">
        <f t="shared" si="3"/>
        <v>0</v>
      </c>
      <c r="X39" s="63">
        <f t="shared" si="3"/>
        <v>0</v>
      </c>
      <c r="Y39" s="63">
        <f t="shared" si="3"/>
        <v>0</v>
      </c>
      <c r="Z39" s="63">
        <f t="shared" si="3"/>
        <v>0</v>
      </c>
      <c r="AA39" s="63">
        <f t="shared" si="3"/>
        <v>0</v>
      </c>
      <c r="AB39" s="63">
        <f t="shared" si="3"/>
        <v>0</v>
      </c>
      <c r="AC39" s="63">
        <f t="shared" si="3"/>
        <v>0</v>
      </c>
      <c r="AD39" s="63">
        <f t="shared" si="3"/>
        <v>0</v>
      </c>
      <c r="AE39" s="63">
        <f t="shared" si="3"/>
        <v>0</v>
      </c>
      <c r="AF39" s="63">
        <f t="shared" si="3"/>
        <v>0</v>
      </c>
      <c r="AG39" s="63">
        <f t="shared" si="3"/>
        <v>0</v>
      </c>
      <c r="AH39" s="63">
        <f t="shared" si="3"/>
        <v>0</v>
      </c>
      <c r="AI39" s="63">
        <f t="shared" si="3"/>
        <v>0</v>
      </c>
      <c r="AJ39" s="63">
        <f t="shared" si="3"/>
        <v>0</v>
      </c>
    </row>
    <row r="41" spans="2:37" s="26" customFormat="1" x14ac:dyDescent="0.2">
      <c r="B41" s="26" t="s">
        <v>343</v>
      </c>
      <c r="D41" s="26" t="s">
        <v>337</v>
      </c>
      <c r="E41" s="57"/>
      <c r="F41" s="68">
        <f t="shared" ref="F41:AJ41" si="4">IF($E$15,F36,IF($E$14,F31,F23))</f>
        <v>0</v>
      </c>
      <c r="G41" s="68">
        <f t="shared" si="4"/>
        <v>0</v>
      </c>
      <c r="H41" s="68">
        <f t="shared" si="4"/>
        <v>0</v>
      </c>
      <c r="I41" s="68">
        <f t="shared" si="4"/>
        <v>0</v>
      </c>
      <c r="J41" s="68">
        <f t="shared" si="4"/>
        <v>0</v>
      </c>
      <c r="K41" s="68">
        <f t="shared" si="4"/>
        <v>0</v>
      </c>
      <c r="L41" s="68">
        <f t="shared" si="4"/>
        <v>0</v>
      </c>
      <c r="M41" s="68">
        <f t="shared" si="4"/>
        <v>0</v>
      </c>
      <c r="N41" s="68">
        <f t="shared" si="4"/>
        <v>0</v>
      </c>
      <c r="O41" s="68">
        <f t="shared" si="4"/>
        <v>0</v>
      </c>
      <c r="P41" s="68">
        <f t="shared" si="4"/>
        <v>0</v>
      </c>
      <c r="Q41" s="68">
        <f t="shared" si="4"/>
        <v>0</v>
      </c>
      <c r="R41" s="68">
        <f t="shared" si="4"/>
        <v>0</v>
      </c>
      <c r="S41" s="68">
        <f t="shared" si="4"/>
        <v>0</v>
      </c>
      <c r="T41" s="68">
        <f t="shared" si="4"/>
        <v>0</v>
      </c>
      <c r="U41" s="68">
        <f t="shared" si="4"/>
        <v>0</v>
      </c>
      <c r="V41" s="68">
        <f t="shared" si="4"/>
        <v>0</v>
      </c>
      <c r="W41" s="68">
        <f t="shared" si="4"/>
        <v>0</v>
      </c>
      <c r="X41" s="68">
        <f t="shared" si="4"/>
        <v>0</v>
      </c>
      <c r="Y41" s="68">
        <f t="shared" si="4"/>
        <v>0</v>
      </c>
      <c r="Z41" s="68">
        <f t="shared" si="4"/>
        <v>0</v>
      </c>
      <c r="AA41" s="68">
        <f t="shared" si="4"/>
        <v>0</v>
      </c>
      <c r="AB41" s="68">
        <f t="shared" si="4"/>
        <v>0</v>
      </c>
      <c r="AC41" s="68">
        <f t="shared" si="4"/>
        <v>0</v>
      </c>
      <c r="AD41" s="68">
        <f t="shared" si="4"/>
        <v>0</v>
      </c>
      <c r="AE41" s="68">
        <f t="shared" si="4"/>
        <v>0</v>
      </c>
      <c r="AF41" s="68">
        <f t="shared" si="4"/>
        <v>0</v>
      </c>
      <c r="AG41" s="68">
        <f t="shared" si="4"/>
        <v>0</v>
      </c>
      <c r="AH41" s="68">
        <f t="shared" si="4"/>
        <v>0</v>
      </c>
      <c r="AI41" s="68">
        <f t="shared" si="4"/>
        <v>0</v>
      </c>
      <c r="AJ41" s="68">
        <f t="shared" si="4"/>
        <v>0</v>
      </c>
    </row>
    <row r="44" spans="2:37" s="23" customFormat="1" x14ac:dyDescent="0.2">
      <c r="B44" s="24" t="s">
        <v>217</v>
      </c>
      <c r="D44" s="37"/>
      <c r="E44" s="37"/>
      <c r="F44" s="37"/>
    </row>
    <row r="46" spans="2:37" x14ac:dyDescent="0.2">
      <c r="B46" s="27" t="s">
        <v>218</v>
      </c>
      <c r="D46" s="25" t="s">
        <v>174</v>
      </c>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row>
    <row r="47" spans="2:37" x14ac:dyDescent="0.2">
      <c r="B47" s="27" t="s">
        <v>488</v>
      </c>
      <c r="D47" s="25" t="s">
        <v>174</v>
      </c>
      <c r="F47" s="62">
        <f>IF(F4&lt;$E$9,0,'Aporte de datos'!$E$556)</f>
        <v>0</v>
      </c>
      <c r="G47" s="62">
        <f>IF(G4&lt;$E$9,0,'Aporte de datos'!$E$556)</f>
        <v>0</v>
      </c>
      <c r="H47" s="62">
        <f>IF(H4&lt;$E$9,0,'Aporte de datos'!$E$556)</f>
        <v>0</v>
      </c>
      <c r="I47" s="62">
        <f>IF(I4&lt;$E$9,0,'Aporte de datos'!$E$556)</f>
        <v>0</v>
      </c>
      <c r="J47" s="62">
        <f>IF(J4&lt;$E$9,0,'Aporte de datos'!$E$556)</f>
        <v>0</v>
      </c>
      <c r="K47" s="62">
        <f>IF(K4&lt;$E$9,0,'Aporte de datos'!$E$556)</f>
        <v>0</v>
      </c>
      <c r="L47" s="62">
        <f>IF(L4&lt;$E$9,0,'Aporte de datos'!$E$556)</f>
        <v>0</v>
      </c>
      <c r="M47" s="62">
        <f>IF(M4&lt;$E$9,0,'Aporte de datos'!$E$556)</f>
        <v>0</v>
      </c>
      <c r="N47" s="62">
        <f>IF(N4&lt;$E$9,0,'Aporte de datos'!$E$556)</f>
        <v>0</v>
      </c>
      <c r="O47" s="62">
        <f>IF(O4&lt;$E$9,0,'Aporte de datos'!$E$556)</f>
        <v>0</v>
      </c>
      <c r="P47" s="62">
        <f>IF(P4&lt;$E$9,0,'Aporte de datos'!$E$556)</f>
        <v>0</v>
      </c>
      <c r="Q47" s="62">
        <f>IF(Q4&lt;$E$9,0,'Aporte de datos'!$E$556)</f>
        <v>0</v>
      </c>
      <c r="R47" s="62">
        <f>IF(R4&lt;$E$9,0,'Aporte de datos'!$E$556)</f>
        <v>0</v>
      </c>
      <c r="S47" s="62">
        <f>IF(S4&lt;$E$9,0,'Aporte de datos'!$E$556)</f>
        <v>0</v>
      </c>
      <c r="T47" s="62">
        <f>IF(T4&lt;$E$9,0,'Aporte de datos'!$E$556)</f>
        <v>0</v>
      </c>
      <c r="U47" s="62">
        <f>IF(U4&lt;$E$9,0,'Aporte de datos'!$E$556)</f>
        <v>0</v>
      </c>
      <c r="V47" s="62">
        <f>IF(V4&lt;$E$9,0,'Aporte de datos'!$E$556)</f>
        <v>0</v>
      </c>
      <c r="W47" s="62">
        <f>IF(W4&lt;$E$9,0,'Aporte de datos'!$E$556)</f>
        <v>0</v>
      </c>
      <c r="X47" s="62">
        <f>IF(X4&lt;$E$9,0,'Aporte de datos'!$E$556)</f>
        <v>0</v>
      </c>
      <c r="Y47" s="62">
        <f>IF(Y4&lt;$E$9,0,'Aporte de datos'!$E$556)</f>
        <v>0</v>
      </c>
      <c r="Z47" s="62">
        <f>IF(Z4&lt;$E$9,0,'Aporte de datos'!$E$556)</f>
        <v>0</v>
      </c>
      <c r="AA47" s="62">
        <f>IF(AA4&lt;$E$9,0,'Aporte de datos'!$E$556)</f>
        <v>0</v>
      </c>
      <c r="AB47" s="62">
        <f>IF(AB4&lt;$E$9,0,'Aporte de datos'!$E$556)</f>
        <v>0</v>
      </c>
      <c r="AC47" s="62">
        <f>IF(AC4&lt;$E$9,0,'Aporte de datos'!$E$556)</f>
        <v>0</v>
      </c>
      <c r="AD47" s="62">
        <f>IF(AD4&lt;$E$9,0,'Aporte de datos'!$E$556)</f>
        <v>0</v>
      </c>
      <c r="AE47" s="62">
        <f>IF(AE4&lt;$E$9,0,'Aporte de datos'!$E$556)</f>
        <v>0</v>
      </c>
      <c r="AF47" s="62">
        <f>IF(AF4&lt;$E$9,0,'Aporte de datos'!$E$556)</f>
        <v>0</v>
      </c>
      <c r="AG47" s="62">
        <f>IF(AG4&lt;$E$9,0,'Aporte de datos'!$E$556)</f>
        <v>0</v>
      </c>
      <c r="AH47" s="62">
        <f>IF(AH4&lt;$E$9,0,'Aporte de datos'!$E$556)</f>
        <v>0</v>
      </c>
      <c r="AI47" s="62">
        <f>IF(AI4&lt;$E$9,0,'Aporte de datos'!$E$556)</f>
        <v>0</v>
      </c>
      <c r="AJ47" s="62">
        <f>IF(AJ4&lt;$E$9,0,'Aporte de datos'!$E$556)</f>
        <v>0</v>
      </c>
      <c r="AK47" s="62"/>
    </row>
    <row r="48" spans="2:37" x14ac:dyDescent="0.2">
      <c r="B48" s="27" t="s">
        <v>219</v>
      </c>
      <c r="D48" s="25" t="s">
        <v>174</v>
      </c>
      <c r="F48" s="62">
        <f>IF(F4=$E$8,'Aporte de datos'!$E$539,0)</f>
        <v>0</v>
      </c>
      <c r="G48" s="62">
        <f>IF(G4=$E$8,'Aporte de datos'!$E$539,0)</f>
        <v>0</v>
      </c>
      <c r="H48" s="62">
        <f>IF(H4=$E$8,'Aporte de datos'!$E$539,0)</f>
        <v>0</v>
      </c>
      <c r="I48" s="62">
        <f>IF(I4=$E$8,'Aporte de datos'!$E$539,0)</f>
        <v>0</v>
      </c>
      <c r="J48" s="62">
        <f>IF(J4=$E$8,'Aporte de datos'!$E$539,0)</f>
        <v>0</v>
      </c>
      <c r="K48" s="62">
        <f>IF(K4=$E$8,'Aporte de datos'!$E$539,0)</f>
        <v>0</v>
      </c>
      <c r="L48" s="62">
        <f>IF(L4=$E$8,'Aporte de datos'!$E$539,0)</f>
        <v>0</v>
      </c>
      <c r="M48" s="62">
        <f>IF(M4=$E$8,'Aporte de datos'!$E$539,0)</f>
        <v>0</v>
      </c>
      <c r="N48" s="62">
        <f>IF(N4=$E$8,'Aporte de datos'!$E$539,0)</f>
        <v>0</v>
      </c>
      <c r="O48" s="62">
        <f>IF(O4=$E$8,'Aporte de datos'!$E$539,0)</f>
        <v>0</v>
      </c>
      <c r="P48" s="62">
        <f>IF(P4=$E$8,'Aporte de datos'!$E$539,0)</f>
        <v>0</v>
      </c>
      <c r="Q48" s="62">
        <f>IF(Q4=$E$8,'Aporte de datos'!$E$539,0)</f>
        <v>0</v>
      </c>
      <c r="R48" s="62">
        <f>IF(R4=$E$8,'Aporte de datos'!$E$539,0)</f>
        <v>0</v>
      </c>
      <c r="S48" s="62">
        <f>IF(S4=$E$8,'Aporte de datos'!$E$539,0)</f>
        <v>0</v>
      </c>
      <c r="T48" s="62">
        <f>IF(T4=$E$8,'Aporte de datos'!$E$539,0)</f>
        <v>0</v>
      </c>
      <c r="U48" s="62">
        <f>IF(U4=$E$8,'Aporte de datos'!$E$539,0)</f>
        <v>0</v>
      </c>
      <c r="V48" s="62">
        <f>IF(V4=$E$8,'Aporte de datos'!$E$539,0)</f>
        <v>0</v>
      </c>
      <c r="W48" s="62">
        <f>IF(W4=$E$8,'Aporte de datos'!$E$539,0)</f>
        <v>0</v>
      </c>
      <c r="X48" s="62">
        <f>IF(X4=$E$8,'Aporte de datos'!$E$539,0)</f>
        <v>0</v>
      </c>
      <c r="Y48" s="62">
        <f>IF(Y4=$E$8,'Aporte de datos'!$E$539,0)</f>
        <v>0</v>
      </c>
      <c r="Z48" s="62">
        <f>IF(Z4=$E$8,'Aporte de datos'!$E$539,0)</f>
        <v>0</v>
      </c>
      <c r="AA48" s="62">
        <f>IF(AA4=$E$8,'Aporte de datos'!$E$539,0)</f>
        <v>0</v>
      </c>
      <c r="AB48" s="62">
        <f>IF(AB4=$E$8,'Aporte de datos'!$E$539,0)</f>
        <v>0</v>
      </c>
      <c r="AC48" s="62">
        <f>IF(AC4=$E$8,'Aporte de datos'!$E$539,0)</f>
        <v>0</v>
      </c>
      <c r="AD48" s="62">
        <f>IF(AD4=$E$8,'Aporte de datos'!$E$539,0)</f>
        <v>0</v>
      </c>
      <c r="AE48" s="62">
        <f>IF(AE4=$E$8,'Aporte de datos'!$E$539,0)</f>
        <v>0</v>
      </c>
      <c r="AF48" s="62">
        <f>IF(AF4=$E$8,'Aporte de datos'!$E$539,0)</f>
        <v>0</v>
      </c>
      <c r="AG48" s="62">
        <f>IF(AG4=$E$8,'Aporte de datos'!$E$539,0)</f>
        <v>0</v>
      </c>
      <c r="AH48" s="62">
        <f>IF(AH4=$E$8,'Aporte de datos'!$E$539,0)</f>
        <v>0</v>
      </c>
      <c r="AI48" s="62">
        <f>IF(AI4=$E$8,'Aporte de datos'!$E$539,0)</f>
        <v>0</v>
      </c>
      <c r="AJ48" s="62">
        <f>IF(AJ4=$E$8,'Aporte de datos'!$E$539,0)</f>
        <v>0</v>
      </c>
      <c r="AK48" s="62"/>
    </row>
    <row r="49" spans="2:37" s="26" customFormat="1" x14ac:dyDescent="0.2">
      <c r="B49" s="55" t="s">
        <v>217</v>
      </c>
      <c r="D49" s="26" t="s">
        <v>174</v>
      </c>
      <c r="E49" s="57"/>
      <c r="F49" s="68">
        <f>F46-F47-F48</f>
        <v>0</v>
      </c>
      <c r="G49" s="68">
        <f t="shared" ref="G49:AJ49" si="5">G46-G47-G48</f>
        <v>0</v>
      </c>
      <c r="H49" s="68">
        <f t="shared" si="5"/>
        <v>0</v>
      </c>
      <c r="I49" s="68">
        <f t="shared" si="5"/>
        <v>0</v>
      </c>
      <c r="J49" s="68">
        <f t="shared" si="5"/>
        <v>0</v>
      </c>
      <c r="K49" s="68">
        <f t="shared" si="5"/>
        <v>0</v>
      </c>
      <c r="L49" s="68">
        <f t="shared" si="5"/>
        <v>0</v>
      </c>
      <c r="M49" s="68">
        <f t="shared" si="5"/>
        <v>0</v>
      </c>
      <c r="N49" s="68">
        <f t="shared" si="5"/>
        <v>0</v>
      </c>
      <c r="O49" s="68">
        <f t="shared" si="5"/>
        <v>0</v>
      </c>
      <c r="P49" s="68">
        <f t="shared" si="5"/>
        <v>0</v>
      </c>
      <c r="Q49" s="68">
        <f t="shared" si="5"/>
        <v>0</v>
      </c>
      <c r="R49" s="68">
        <f t="shared" si="5"/>
        <v>0</v>
      </c>
      <c r="S49" s="68">
        <f t="shared" si="5"/>
        <v>0</v>
      </c>
      <c r="T49" s="68">
        <f t="shared" si="5"/>
        <v>0</v>
      </c>
      <c r="U49" s="68">
        <f t="shared" si="5"/>
        <v>0</v>
      </c>
      <c r="V49" s="68">
        <f t="shared" si="5"/>
        <v>0</v>
      </c>
      <c r="W49" s="68">
        <f t="shared" si="5"/>
        <v>0</v>
      </c>
      <c r="X49" s="68">
        <f t="shared" si="5"/>
        <v>0</v>
      </c>
      <c r="Y49" s="68">
        <f t="shared" si="5"/>
        <v>0</v>
      </c>
      <c r="Z49" s="68">
        <f t="shared" si="5"/>
        <v>0</v>
      </c>
      <c r="AA49" s="68">
        <f t="shared" si="5"/>
        <v>0</v>
      </c>
      <c r="AB49" s="68">
        <f t="shared" si="5"/>
        <v>0</v>
      </c>
      <c r="AC49" s="68">
        <f t="shared" si="5"/>
        <v>0</v>
      </c>
      <c r="AD49" s="68">
        <f t="shared" si="5"/>
        <v>0</v>
      </c>
      <c r="AE49" s="68">
        <f t="shared" si="5"/>
        <v>0</v>
      </c>
      <c r="AF49" s="68">
        <f t="shared" si="5"/>
        <v>0</v>
      </c>
      <c r="AG49" s="68">
        <f t="shared" si="5"/>
        <v>0</v>
      </c>
      <c r="AH49" s="68">
        <f t="shared" si="5"/>
        <v>0</v>
      </c>
      <c r="AI49" s="68">
        <f t="shared" si="5"/>
        <v>0</v>
      </c>
      <c r="AJ49" s="68">
        <f t="shared" si="5"/>
        <v>0</v>
      </c>
      <c r="AK49" s="68"/>
    </row>
  </sheetData>
  <sheetProtection sheet="1" objects="1" scenarios="1"/>
  <conditionalFormatting sqref="E17">
    <cfRule type="expression" dxfId="2" priority="3">
      <formula>IF(E17="INACTIVO",TRUE,FALSE)</formula>
    </cfRule>
  </conditionalFormatting>
  <conditionalFormatting sqref="E25">
    <cfRule type="expression" dxfId="1" priority="2">
      <formula>IF(E25="INACTIVO",TRUE,FALSE)</formula>
    </cfRule>
  </conditionalFormatting>
  <conditionalFormatting sqref="E33">
    <cfRule type="expression" dxfId="0" priority="1">
      <formula>IF(E33="INACTIVO",TRUE,FALSE)</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zoomScale="85" zoomScaleNormal="85" workbookViewId="0"/>
  </sheetViews>
  <sheetFormatPr defaultRowHeight="12.75" x14ac:dyDescent="0.2"/>
  <cols>
    <col min="1" max="16384" width="9.140625" style="1"/>
  </cols>
  <sheetData>
    <row r="1" spans="1:7" x14ac:dyDescent="0.2">
      <c r="A1" s="2" t="s">
        <v>506</v>
      </c>
    </row>
    <row r="2" spans="1:7" x14ac:dyDescent="0.2">
      <c r="A2" s="1" t="s">
        <v>178</v>
      </c>
      <c r="B2" s="3" t="b">
        <v>1</v>
      </c>
    </row>
    <row r="3" spans="1:7" x14ac:dyDescent="0.2">
      <c r="A3" s="1" t="s">
        <v>179</v>
      </c>
      <c r="B3" s="3" t="b">
        <v>0</v>
      </c>
    </row>
    <row r="5" spans="1:7" x14ac:dyDescent="0.2">
      <c r="A5" s="2" t="s">
        <v>507</v>
      </c>
    </row>
    <row r="6" spans="1:7" x14ac:dyDescent="0.2">
      <c r="A6" s="136" t="s">
        <v>180</v>
      </c>
    </row>
    <row r="7" spans="1:7" x14ac:dyDescent="0.2">
      <c r="A7" s="1" t="s">
        <v>4</v>
      </c>
    </row>
    <row r="10" spans="1:7" x14ac:dyDescent="0.2">
      <c r="A10" s="2" t="s">
        <v>508</v>
      </c>
      <c r="E10" s="2" t="s">
        <v>141</v>
      </c>
      <c r="G10" s="2" t="s">
        <v>344</v>
      </c>
    </row>
    <row r="11" spans="1:7" x14ac:dyDescent="0.2">
      <c r="A11" s="1">
        <v>1</v>
      </c>
      <c r="E11" s="1">
        <v>0</v>
      </c>
      <c r="G11" s="1">
        <v>1</v>
      </c>
    </row>
    <row r="12" spans="1:7" x14ac:dyDescent="0.2">
      <c r="A12" s="1">
        <v>2</v>
      </c>
      <c r="E12" s="1">
        <v>5</v>
      </c>
      <c r="G12" s="1">
        <v>2</v>
      </c>
    </row>
    <row r="13" spans="1:7" x14ac:dyDescent="0.2">
      <c r="A13" s="1">
        <v>3</v>
      </c>
      <c r="E13" s="1">
        <v>10</v>
      </c>
      <c r="G13" s="1">
        <v>3</v>
      </c>
    </row>
    <row r="14" spans="1:7" x14ac:dyDescent="0.2">
      <c r="A14" s="1">
        <v>4</v>
      </c>
      <c r="E14" s="1">
        <v>15</v>
      </c>
      <c r="G14" s="1">
        <v>4</v>
      </c>
    </row>
    <row r="15" spans="1:7" x14ac:dyDescent="0.2">
      <c r="A15" s="1">
        <v>5</v>
      </c>
      <c r="E15" s="1">
        <v>20</v>
      </c>
      <c r="G15" s="1">
        <v>5</v>
      </c>
    </row>
    <row r="16" spans="1:7" x14ac:dyDescent="0.2">
      <c r="A16" s="1">
        <v>6</v>
      </c>
      <c r="E16" s="1">
        <v>25</v>
      </c>
      <c r="G16" s="1">
        <v>6</v>
      </c>
    </row>
    <row r="17" spans="1:7" x14ac:dyDescent="0.2">
      <c r="A17" s="1">
        <v>7</v>
      </c>
      <c r="E17" s="1">
        <v>30</v>
      </c>
      <c r="G17" s="1">
        <v>7</v>
      </c>
    </row>
    <row r="18" spans="1:7" x14ac:dyDescent="0.2">
      <c r="A18" s="1">
        <v>8</v>
      </c>
      <c r="E18" s="1">
        <v>35</v>
      </c>
      <c r="G18" s="1">
        <v>8</v>
      </c>
    </row>
    <row r="19" spans="1:7" x14ac:dyDescent="0.2">
      <c r="A19" s="1">
        <v>9</v>
      </c>
      <c r="E19" s="1">
        <v>40</v>
      </c>
      <c r="G19" s="1">
        <v>9</v>
      </c>
    </row>
    <row r="20" spans="1:7" x14ac:dyDescent="0.2">
      <c r="A20" s="1">
        <v>10</v>
      </c>
      <c r="E20" s="1">
        <v>45</v>
      </c>
      <c r="G20" s="1">
        <v>10</v>
      </c>
    </row>
    <row r="21" spans="1:7" x14ac:dyDescent="0.2">
      <c r="A21" s="1">
        <v>11</v>
      </c>
      <c r="E21" s="1">
        <v>50</v>
      </c>
    </row>
    <row r="22" spans="1:7" x14ac:dyDescent="0.2">
      <c r="A22" s="1">
        <v>12</v>
      </c>
      <c r="E22" s="1">
        <v>55</v>
      </c>
    </row>
    <row r="23" spans="1:7" x14ac:dyDescent="0.2">
      <c r="A23" s="1">
        <v>13</v>
      </c>
      <c r="E23" s="1">
        <v>60</v>
      </c>
    </row>
    <row r="24" spans="1:7" x14ac:dyDescent="0.2">
      <c r="A24" s="1">
        <v>14</v>
      </c>
      <c r="E24" s="1">
        <v>65</v>
      </c>
    </row>
    <row r="25" spans="1:7" x14ac:dyDescent="0.2">
      <c r="A25" s="1">
        <v>15</v>
      </c>
      <c r="E25" s="1">
        <v>70</v>
      </c>
    </row>
    <row r="26" spans="1:7" x14ac:dyDescent="0.2">
      <c r="A26" s="1">
        <v>16</v>
      </c>
      <c r="E26" s="1">
        <v>75</v>
      </c>
    </row>
    <row r="27" spans="1:7" x14ac:dyDescent="0.2">
      <c r="A27" s="1">
        <v>17</v>
      </c>
      <c r="E27" s="1">
        <v>80</v>
      </c>
    </row>
    <row r="28" spans="1:7" x14ac:dyDescent="0.2">
      <c r="A28" s="1">
        <v>18</v>
      </c>
      <c r="E28" s="1">
        <v>85</v>
      </c>
    </row>
    <row r="29" spans="1:7" x14ac:dyDescent="0.2">
      <c r="A29" s="1">
        <v>19</v>
      </c>
      <c r="E29" s="1">
        <v>90</v>
      </c>
    </row>
    <row r="30" spans="1:7" x14ac:dyDescent="0.2">
      <c r="A30" s="1">
        <v>20</v>
      </c>
      <c r="E30" s="1">
        <v>95</v>
      </c>
    </row>
    <row r="31" spans="1:7" x14ac:dyDescent="0.2">
      <c r="A31" s="1">
        <v>21</v>
      </c>
      <c r="E31" s="1">
        <v>100</v>
      </c>
    </row>
    <row r="32" spans="1:7" x14ac:dyDescent="0.2">
      <c r="A32" s="1">
        <v>22</v>
      </c>
    </row>
    <row r="33" spans="1:1" x14ac:dyDescent="0.2">
      <c r="A33" s="1">
        <v>23</v>
      </c>
    </row>
    <row r="34" spans="1:1" x14ac:dyDescent="0.2">
      <c r="A34" s="1">
        <v>24</v>
      </c>
    </row>
    <row r="35" spans="1:1" x14ac:dyDescent="0.2">
      <c r="A35" s="1">
        <v>25</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rpeta xmlns="88577048-f00d-480e-b5cf-a47de895e93f">ResiduosSolidos</Carpeta>
    <Fecha xmlns="88577048-f00d-480e-b5cf-a47de895e93f" xsi:nil="true"/>
    <PublishingExpirationDate xmlns="http://schemas.microsoft.com/sharepoint/v3" xsi:nil="true"/>
    <PublishingStartDate xmlns="http://schemas.microsoft.com/sharepoint/v3" xsi:nil="true"/>
    <Tipo_x0020_de_x0020_contenido xmlns="88577048-f00d-480e-b5cf-a47de895e93f">Guías</Tipo_x0020_de_x0020_contenido>
    <A_x00f1_o xmlns="88577048-f00d-480e-b5cf-a47de895e93f">2017</A_x00f1_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8F91F7A5B36B045BF1CA6E91E2D202F" ma:contentTypeVersion="5" ma:contentTypeDescription="Crear nuevo documento." ma:contentTypeScope="" ma:versionID="5211495ece20d2de7a5b1af0ee3081f7">
  <xsd:schema xmlns:xsd="http://www.w3.org/2001/XMLSchema" xmlns:xs="http://www.w3.org/2001/XMLSchema" xmlns:p="http://schemas.microsoft.com/office/2006/metadata/properties" xmlns:ns1="http://schemas.microsoft.com/sharepoint/v3" xmlns:ns2="88577048-f00d-480e-b5cf-a47de895e93f" targetNamespace="http://schemas.microsoft.com/office/2006/metadata/properties" ma:root="true" ma:fieldsID="9f1e4be9ce8e77a000065238c7bd9b91" ns1:_="" ns2:_="">
    <xsd:import namespace="http://schemas.microsoft.com/sharepoint/v3"/>
    <xsd:import namespace="88577048-f00d-480e-b5cf-a47de895e93f"/>
    <xsd:element name="properties">
      <xsd:complexType>
        <xsd:sequence>
          <xsd:element name="documentManagement">
            <xsd:complexType>
              <xsd:all>
                <xsd:element ref="ns1:PublishingStartDate" minOccurs="0"/>
                <xsd:element ref="ns1:PublishingExpirationDate" minOccurs="0"/>
                <xsd:element ref="ns2:Carpeta" minOccurs="0"/>
                <xsd:element ref="ns2:Tipo_x0020_de_x0020_contenido" minOccurs="0"/>
                <xsd:element ref="ns2:Fecha" minOccurs="0"/>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8577048-f00d-480e-b5cf-a47de895e93f" elementFormDefault="qualified">
    <xsd:import namespace="http://schemas.microsoft.com/office/2006/documentManagement/types"/>
    <xsd:import namespace="http://schemas.microsoft.com/office/infopath/2007/PartnerControls"/>
    <xsd:element name="Carpeta" ma:index="10" nillable="true" ma:displayName="Carpeta" ma:internalName="Carpeta">
      <xsd:simpleType>
        <xsd:restriction base="dms:Text">
          <xsd:maxLength value="255"/>
        </xsd:restriction>
      </xsd:simpleType>
    </xsd:element>
    <xsd:element name="Tipo_x0020_de_x0020_contenido" ma:index="11" nillable="true" ma:displayName="Tipo de Documento" ma:default="Normas" ma:format="Dropdown" ma:internalName="Tipo_x0020_de_x0020_contenido">
      <xsd:simpleType>
        <xsd:restriction base="dms:Choice">
          <xsd:enumeration value="Otro"/>
          <xsd:enumeration value="Informes de Rendición de Cuentas del Acuerdo de Paz"/>
          <xsd:enumeration value="Acuerdos de Gestión"/>
          <xsd:enumeration value="Afrocaucana"/>
          <xsd:enumeration value="Agenda Regulatorio"/>
          <xsd:enumeration value="Alianza por Acueductos Resilientes"/>
          <xsd:enumeration value="Campaña Estado Simple, Colombia Ágil"/>
          <xsd:enumeration value="Casa Digna Vida Digna"/>
          <xsd:enumeration value="Control Inmediato de Legalidad"/>
          <xsd:enumeration value="Guías"/>
          <xsd:enumeration value="Guías de orientaciones del SGP-APSB"/>
          <xsd:enumeration value="Informes de empalme"/>
          <xsd:enumeration value="Normas"/>
          <xsd:enumeration value="Plan anual de vacantes"/>
          <xsd:enumeration value="Plan de Acción Institucional y Plan Anticorrupción para participación ciudadana"/>
          <xsd:enumeration value="Presentaciones"/>
          <xsd:enumeration value="TH"/>
          <xsd:enumeration value="Directivas"/>
        </xsd:restriction>
      </xsd:simpleType>
    </xsd:element>
    <xsd:element name="Fecha" ma:index="12" nillable="true" ma:displayName="Fecha" ma:format="DateOnly" ma:internalName="Fecha">
      <xsd:simpleType>
        <xsd:restriction base="dms:DateTime"/>
      </xsd:simpleType>
    </xsd:element>
    <xsd:element name="A_x00f1_o" ma:index="13" nillable="true" ma:displayName="Año" ma:default="2020" ma:internalName="A_x00f1_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1902CE-781E-4514-8D75-8CC9D9805233}"/>
</file>

<file path=customXml/itemProps2.xml><?xml version="1.0" encoding="utf-8"?>
<ds:datastoreItem xmlns:ds="http://schemas.openxmlformats.org/officeDocument/2006/customXml" ds:itemID="{1864F13B-300A-45F5-8745-F80BF8B09611}"/>
</file>

<file path=customXml/itemProps3.xml><?xml version="1.0" encoding="utf-8"?>
<ds:datastoreItem xmlns:ds="http://schemas.openxmlformats.org/officeDocument/2006/customXml" ds:itemID="{C60DDDC6-5A6D-4856-AD50-E5714A0553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Revision y Aviso Legal</vt:lpstr>
      <vt:lpstr>Instrucciones</vt:lpstr>
      <vt:lpstr>El sistema</vt:lpstr>
      <vt:lpstr>Aporte de datos</vt:lpstr>
      <vt:lpstr>Flujos y procesos</vt:lpstr>
      <vt:lpstr>Salida de datos</vt:lpstr>
      <vt:lpstr>Resumen de gastos</vt:lpstr>
      <vt:lpstr>Flujo de residuos</vt:lpstr>
      <vt:lpstr>Aprovechamiento de reciclables</vt:lpstr>
      <vt:lpstr>Centro de compostaje</vt:lpstr>
      <vt:lpstr>Recoleccion y transporte</vt:lpstr>
      <vt:lpstr>Estabilizacion</vt:lpstr>
      <vt:lpstr>Incineracion</vt:lpstr>
      <vt:lpstr>Disposicion</vt:lpstr>
      <vt:lpstr>Controles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Modelo Genérico Residuos Colombia 2017</dc:title>
  <dc:creator>McClay, Sebastien R</dc:creator>
  <cp:lastModifiedBy>BOU78864</cp:lastModifiedBy>
  <dcterms:created xsi:type="dcterms:W3CDTF">2016-11-04T10:13:33Z</dcterms:created>
  <dcterms:modified xsi:type="dcterms:W3CDTF">2017-03-10T11:41:16Z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0x01010038F91F7A5B36B045BF1CA6E91E2D202F</vt:lpwstr>
  </property>
</Properties>
</file>