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codeName="ThisWorkbook" autoCompressPictures="0" defaultThemeVersion="124226"/>
  <mc:AlternateContent xmlns:mc="http://schemas.openxmlformats.org/markup-compatibility/2006">
    <mc:Choice Requires="x15">
      <x15ac:absPath xmlns:x15ac="http://schemas.microsoft.com/office/spreadsheetml/2010/11/ac" url="D:\Datos\ANavarro\Documents\PUBLICACIÓN\publicaciones\24-09\"/>
    </mc:Choice>
  </mc:AlternateContent>
  <xr:revisionPtr revIDLastSave="0" documentId="13_ncr:1_{A3CEC26A-7D86-4D6C-8499-4C3C667F89C2}" xr6:coauthVersionLast="36" xr6:coauthVersionMax="36" xr10:uidLastSave="{00000000-0000-0000-0000-000000000000}"/>
  <bookViews>
    <workbookView xWindow="0" yWindow="1140" windowWidth="14025" windowHeight="6495" xr2:uid="{00000000-000D-0000-FFFF-FFFF00000000}"/>
  </bookViews>
  <sheets>
    <sheet name="Portada" sheetId="19" r:id="rId1"/>
    <sheet name="Plan de Acción Institucional" sheetId="12" r:id="rId2"/>
    <sheet name="PAI2019" sheetId="15" state="hidden" r:id="rId3"/>
    <sheet name="PactosPND" sheetId="18" r:id="rId4"/>
    <sheet name="DimensionesMIPG" sheetId="7" r:id="rId5"/>
    <sheet name="ODS" sheetId="6" r:id="rId6"/>
    <sheet name="Decreto 612_18" sheetId="9" r:id="rId7"/>
    <sheet name="PolíticasMIPG" sheetId="8" r:id="rId8"/>
  </sheets>
  <definedNames>
    <definedName name="_xlnm._FilterDatabase" localSheetId="3" hidden="1">PactosPND!$A$2:$K$90</definedName>
    <definedName name="_xlnm._FilterDatabase" localSheetId="2" hidden="1">'PAI2019'!$A$4:$AI$302</definedName>
    <definedName name="_xlnm._FilterDatabase" localSheetId="1" hidden="1">'Plan de Acción Institucional'!$B$4:$AK$239</definedName>
    <definedName name="_xlnm.Print_Area" localSheetId="1">'Plan de Acción Institucional'!$U$1:$AJ$239</definedName>
    <definedName name="_xlnm.Print_Area" localSheetId="0">Portada!$A$1:$D$7</definedName>
    <definedName name="_xlnm.Print_Titles" localSheetId="3">PactosPND!$2:$2</definedName>
    <definedName name="_xlnm.Print_Titles" localSheetId="1">'Plan de Acción Institucional'!$2:$4</definedName>
  </definedNames>
  <calcPr calcId="19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124" i="12" l="1"/>
  <c r="M125" i="12"/>
  <c r="W221" i="12" l="1"/>
  <c r="W220" i="12"/>
  <c r="W218" i="12"/>
  <c r="W203" i="12"/>
  <c r="W202" i="12"/>
  <c r="W201" i="12"/>
  <c r="W196" i="12"/>
  <c r="W195" i="12"/>
  <c r="W193" i="12"/>
  <c r="W187" i="12"/>
  <c r="W186" i="12"/>
  <c r="W185" i="12"/>
  <c r="W184" i="12"/>
  <c r="W183" i="12"/>
  <c r="W181" i="12"/>
  <c r="W158" i="12"/>
  <c r="W157" i="12"/>
  <c r="W156" i="12"/>
  <c r="W139" i="12"/>
  <c r="W137" i="12"/>
  <c r="W136" i="12"/>
  <c r="W135" i="12"/>
  <c r="W134" i="12"/>
  <c r="W133" i="12"/>
  <c r="W132" i="12"/>
  <c r="W113" i="12"/>
  <c r="W112" i="12"/>
  <c r="W111" i="12"/>
  <c r="W98" i="12"/>
  <c r="W97" i="12"/>
  <c r="W96" i="12"/>
  <c r="W77" i="12"/>
  <c r="W76" i="12"/>
  <c r="W75" i="12"/>
  <c r="W63" i="12"/>
  <c r="W62" i="12"/>
  <c r="W60" i="12"/>
  <c r="W49" i="12"/>
  <c r="W48" i="12"/>
  <c r="W47" i="12"/>
  <c r="W27" i="12"/>
  <c r="W26" i="12"/>
  <c r="W25" i="12"/>
  <c r="W19" i="12"/>
  <c r="W18" i="12"/>
  <c r="W17" i="12"/>
  <c r="M120" i="12" l="1"/>
  <c r="M114" i="12"/>
  <c r="M110" i="12"/>
  <c r="M108" i="12"/>
  <c r="M105" i="12"/>
  <c r="M103" i="12"/>
  <c r="M100" i="12"/>
  <c r="M96" i="12"/>
  <c r="M93" i="12"/>
  <c r="M90" i="12"/>
  <c r="M18" i="12" l="1"/>
  <c r="M19" i="12"/>
  <c r="M20" i="12"/>
  <c r="M22" i="12"/>
  <c r="M23" i="12"/>
  <c r="M29" i="12"/>
  <c r="O34" i="12"/>
  <c r="M41" i="12"/>
  <c r="M43" i="12"/>
  <c r="M45" i="12"/>
  <c r="M46" i="12"/>
  <c r="M49" i="12"/>
  <c r="M50" i="12"/>
  <c r="M52" i="12"/>
  <c r="M53" i="12"/>
  <c r="M61" i="12"/>
  <c r="M62" i="12"/>
  <c r="M63" i="12"/>
  <c r="M72" i="12"/>
  <c r="M74" i="12"/>
  <c r="M76" i="12"/>
  <c r="M77" i="12"/>
  <c r="M78" i="12"/>
  <c r="M79" i="12"/>
  <c r="M81" i="12"/>
  <c r="M82" i="12"/>
  <c r="M83" i="12"/>
  <c r="M84" i="12"/>
  <c r="M88" i="12"/>
  <c r="M89" i="12"/>
  <c r="M161" i="12"/>
  <c r="M162" i="12"/>
  <c r="M163" i="12"/>
  <c r="M164" i="12"/>
  <c r="M166" i="12"/>
  <c r="M167" i="12"/>
  <c r="M168" i="12"/>
  <c r="M169" i="12"/>
  <c r="M171" i="12"/>
  <c r="M172" i="12"/>
  <c r="P173" i="12"/>
  <c r="Q173" i="12"/>
  <c r="M174" i="12"/>
  <c r="M175" i="12"/>
  <c r="O204" i="12"/>
  <c r="M210" i="12"/>
  <c r="M212" i="12"/>
  <c r="M213" i="12"/>
  <c r="M214" i="12"/>
  <c r="M215" i="12"/>
  <c r="M216" i="12"/>
  <c r="M219" i="12"/>
  <c r="M220" i="12"/>
  <c r="M221" i="12"/>
  <c r="P225" i="12"/>
  <c r="Q225" i="12" s="1"/>
  <c r="R225" i="12" s="1"/>
  <c r="M226" i="12"/>
  <c r="M227" i="12"/>
  <c r="M229" i="12"/>
  <c r="M230" i="12"/>
  <c r="P231" i="12"/>
  <c r="Q231" i="12"/>
  <c r="R231" i="12"/>
  <c r="P233" i="12"/>
  <c r="Q233" i="12" s="1"/>
  <c r="R233" i="12" s="1"/>
  <c r="P234" i="12"/>
  <c r="Q234" i="12" s="1"/>
  <c r="R234" i="12"/>
  <c r="Q236" i="12"/>
  <c r="R236" i="12" s="1"/>
  <c r="P238" i="12"/>
  <c r="Q238" i="12" s="1"/>
  <c r="R238" i="12" s="1"/>
  <c r="O300" i="15" l="1"/>
  <c r="P300" i="15" s="1"/>
  <c r="Q300" i="15" s="1"/>
  <c r="P298" i="15"/>
  <c r="Q298" i="15" s="1"/>
  <c r="Q296" i="15"/>
  <c r="O296" i="15"/>
  <c r="P296" i="15" s="1"/>
  <c r="Q289" i="15"/>
  <c r="P289" i="15"/>
  <c r="O289" i="15"/>
  <c r="L288" i="15"/>
  <c r="L287" i="15"/>
  <c r="L286" i="15"/>
  <c r="L285" i="15"/>
  <c r="L284" i="15"/>
  <c r="O283" i="15"/>
  <c r="P283" i="15" s="1"/>
  <c r="Q283" i="15" s="1"/>
  <c r="L283" i="15"/>
  <c r="L282" i="15"/>
  <c r="L281" i="15"/>
  <c r="L280" i="15"/>
  <c r="L279" i="15"/>
  <c r="L278" i="15"/>
  <c r="L277" i="15"/>
  <c r="L276" i="15"/>
  <c r="L275" i="15"/>
  <c r="L274" i="15"/>
  <c r="L273" i="15"/>
  <c r="L272" i="15"/>
  <c r="L271" i="15"/>
  <c r="L270" i="15"/>
  <c r="L269" i="15"/>
  <c r="L268" i="15"/>
  <c r="L267" i="15"/>
  <c r="L266" i="15"/>
  <c r="L265" i="15"/>
  <c r="N260" i="15"/>
  <c r="O252" i="15"/>
  <c r="L229" i="15"/>
  <c r="L228" i="15"/>
  <c r="P227" i="15"/>
  <c r="O227" i="15"/>
  <c r="L227" i="15"/>
  <c r="L226" i="15"/>
  <c r="L225" i="15"/>
  <c r="L224" i="15"/>
  <c r="L223" i="15"/>
  <c r="L222" i="15"/>
  <c r="L221" i="15"/>
  <c r="L220" i="15"/>
  <c r="L219" i="15"/>
  <c r="L218" i="15"/>
  <c r="L217" i="15"/>
  <c r="AD187" i="15"/>
  <c r="W187" i="15"/>
  <c r="W186" i="15"/>
  <c r="L110" i="15"/>
  <c r="L108" i="15"/>
  <c r="L106" i="15"/>
  <c r="L103" i="15"/>
  <c r="L86" i="15"/>
  <c r="L85" i="15"/>
  <c r="L84" i="15"/>
  <c r="L83" i="15"/>
  <c r="L82" i="15"/>
  <c r="L81" i="15"/>
  <c r="AD80"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AD52" i="15"/>
  <c r="L52" i="15"/>
  <c r="AD51" i="15"/>
  <c r="L51" i="15"/>
  <c r="L50" i="15"/>
  <c r="L49" i="15"/>
  <c r="L48" i="15"/>
  <c r="L47" i="15"/>
  <c r="L46" i="15"/>
  <c r="L45" i="15"/>
  <c r="L44" i="15"/>
  <c r="L43" i="15"/>
  <c r="L42" i="15"/>
  <c r="L41" i="15"/>
  <c r="L40" i="15"/>
  <c r="L39" i="15"/>
  <c r="L38" i="15"/>
  <c r="L37" i="15"/>
  <c r="L36" i="15"/>
  <c r="L35" i="15"/>
  <c r="L34" i="15"/>
  <c r="N33" i="15"/>
  <c r="L33" i="15"/>
  <c r="L32" i="15"/>
  <c r="L31" i="15"/>
  <c r="L30" i="15"/>
  <c r="AD29" i="15"/>
  <c r="L29" i="15"/>
  <c r="L28" i="15"/>
  <c r="L27" i="15"/>
  <c r="L26" i="15"/>
  <c r="L25" i="15"/>
  <c r="L24" i="15"/>
  <c r="L23" i="15"/>
  <c r="L22" i="15"/>
  <c r="L21" i="15"/>
  <c r="L20" i="15"/>
  <c r="L19" i="15"/>
  <c r="L18" i="15"/>
  <c r="L17" i="15"/>
  <c r="L16" i="15"/>
  <c r="L15" i="15"/>
  <c r="L14" i="15"/>
  <c r="L13" i="15"/>
  <c r="L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Paola Vargas Mojoco</author>
  </authors>
  <commentList>
    <comment ref="L125" authorId="0" shapeId="0" xr:uid="{00000000-0006-0000-0100-000001000000}">
      <text>
        <r>
          <rPr>
            <sz val="9"/>
            <color indexed="81"/>
            <rFont val="Tahoma"/>
            <family val="2"/>
          </rPr>
          <t>La fórmula se definirá hasta tanto la OTIC tenga claridad de las etapas y procesos a surtir para la implementación del sistema</t>
        </r>
      </text>
    </comment>
    <comment ref="W154" authorId="0" shapeId="0" xr:uid="{80B6DC2B-EE08-4CE9-A5C7-4D3BC04F8F9B}">
      <text>
        <r>
          <rPr>
            <b/>
            <sz val="9"/>
            <color indexed="81"/>
            <rFont val="Tahoma"/>
            <family val="2"/>
          </rPr>
          <t>Justificación porcentajes:</t>
        </r>
        <r>
          <rPr>
            <sz val="9"/>
            <color indexed="81"/>
            <rFont val="Tahoma"/>
            <family val="2"/>
          </rPr>
          <t xml:space="preserve">
"La razón por la cual estas actividades tienen un peso diferente a los establecidos por los lineamientos en mención, es que estos tienen relación con el número de municipios a los que se les definirá e implementará los planes de trabajo para apoyar la revisión de sus POT. Es decir, en la actividad número uno (1) estamos hablando de 27 planes de trabajo, mientras que en la actividad número dos (2) solo se implementaran 5 planes de  trabajo".</t>
        </r>
      </text>
    </comment>
    <comment ref="X157" authorId="0" shapeId="0" xr:uid="{A639E77E-C560-4EB1-8A39-C056AF44CB97}">
      <text>
        <r>
          <rPr>
            <sz val="9"/>
            <color indexed="81"/>
            <rFont val="Tahoma"/>
            <family val="2"/>
          </rPr>
          <t>Esta actividad inicialmente estaba programada para abril y no se cumplió. Se reprogramó para octubre con aprobación en comité de julio.</t>
        </r>
      </text>
    </comment>
    <comment ref="X162" authorId="0" shapeId="0" xr:uid="{6E3C3FA8-D2F0-4392-9128-28B428ED0D0D}">
      <text>
        <r>
          <rPr>
            <sz val="9"/>
            <color indexed="81"/>
            <rFont val="Tahoma"/>
            <family val="2"/>
          </rPr>
          <t>Esta actividad inicialmente estaba programada para abril y no se cumplió. Se reprogramó para junio con aprobación en comité de julio.</t>
        </r>
      </text>
    </comment>
    <comment ref="X165" authorId="0" shapeId="0" xr:uid="{3A4DE05C-A064-421F-A8CA-1DA7543CC14A}">
      <text>
        <r>
          <rPr>
            <sz val="9"/>
            <color indexed="81"/>
            <rFont val="Tahoma"/>
            <family val="2"/>
          </rPr>
          <t>Esta actividad inicialmente estaba programada para abril y no se cumplió. Se reprogramó para junio con aprobación en comité de julio.</t>
        </r>
      </text>
    </comment>
    <comment ref="X167" authorId="0" shapeId="0" xr:uid="{80928A25-9086-4D7C-99BE-81F998C7F5D6}">
      <text>
        <r>
          <rPr>
            <sz val="9"/>
            <color indexed="81"/>
            <rFont val="Tahoma"/>
            <family val="2"/>
          </rPr>
          <t>Inicialmente esta actividad tenía fecha final en mayo, incumplieron la entrega y solicitaron reprogramación para julio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Liliana Quiroga Quiroga</author>
    <author>Diana Paola Vargas Mojoco</author>
  </authors>
  <commentList>
    <comment ref="S4" authorId="0" shapeId="0" xr:uid="{00000000-0006-0000-0200-000001000000}">
      <text>
        <r>
          <rPr>
            <b/>
            <sz val="9"/>
            <color indexed="81"/>
            <rFont val="Tahoma"/>
            <family val="2"/>
          </rPr>
          <t>Dependencia responsable del indicador</t>
        </r>
      </text>
    </comment>
    <comment ref="T4" authorId="0" shapeId="0" xr:uid="{00000000-0006-0000-0200-000002000000}">
      <text>
        <r>
          <rPr>
            <sz val="9"/>
            <color indexed="81"/>
            <rFont val="Tahoma"/>
            <family val="2"/>
          </rPr>
          <t>Nombre del responsable de la dependencia encargada</t>
        </r>
      </text>
    </comment>
    <comment ref="Z4" authorId="0" shapeId="0" xr:uid="{00000000-0006-0000-0200-000003000000}">
      <text>
        <r>
          <rPr>
            <sz val="9"/>
            <color indexed="81"/>
            <rFont val="Tahoma"/>
            <family val="2"/>
          </rPr>
          <t>Dependencia responsable del producto y las actividades</t>
        </r>
      </text>
    </comment>
    <comment ref="AA4" authorId="0" shapeId="0" xr:uid="{00000000-0006-0000-0200-000004000000}">
      <text>
        <r>
          <rPr>
            <sz val="9"/>
            <color indexed="81"/>
            <rFont val="Tahoma"/>
            <family val="2"/>
          </rPr>
          <t>Nombre del responsable</t>
        </r>
      </text>
    </comment>
    <comment ref="AF289" authorId="1" shapeId="0" xr:uid="{00000000-0006-0000-0200-000005000000}">
      <text>
        <r>
          <rPr>
            <sz val="9"/>
            <color indexed="81"/>
            <rFont val="Tahoma"/>
            <family val="2"/>
          </rPr>
          <t>Pendiente verificar si este evento puede estar incluido en este proyecto</t>
        </r>
      </text>
    </comment>
  </commentList>
</comments>
</file>

<file path=xl/sharedStrings.xml><?xml version="1.0" encoding="utf-8"?>
<sst xmlns="http://schemas.openxmlformats.org/spreadsheetml/2006/main" count="5177" uniqueCount="2224">
  <si>
    <t>Responsable</t>
  </si>
  <si>
    <t>Unidad de Medida</t>
  </si>
  <si>
    <t>Meta</t>
  </si>
  <si>
    <t>Nombre del Plan (Dec 612/18)</t>
  </si>
  <si>
    <t>PLAN DE ACCIÓN</t>
  </si>
  <si>
    <t>Entregable</t>
  </si>
  <si>
    <t>Fórmula del Indicador</t>
  </si>
  <si>
    <t>Línea Base</t>
  </si>
  <si>
    <t>Fecha de Inicio</t>
  </si>
  <si>
    <t>Fecha Final</t>
  </si>
  <si>
    <t>PND</t>
  </si>
  <si>
    <t>Cantidad</t>
  </si>
  <si>
    <t>Política MIPG</t>
  </si>
  <si>
    <t>Dimensión MIPG</t>
  </si>
  <si>
    <t>Objetivo Estratégico</t>
  </si>
  <si>
    <t>Línea Estrategica</t>
  </si>
  <si>
    <t xml:space="preserve">Nombre del Responsable </t>
  </si>
  <si>
    <t>Dependencia</t>
  </si>
  <si>
    <t>Descripción</t>
  </si>
  <si>
    <t>Valor (miles $)</t>
  </si>
  <si>
    <t>ODS</t>
  </si>
  <si>
    <t>Porcentaje</t>
  </si>
  <si>
    <t>No disponible</t>
  </si>
  <si>
    <t>OAP</t>
  </si>
  <si>
    <t>Valor de contratos de prestación de servicios de contratistas (2) para apoyar la actividad</t>
  </si>
  <si>
    <t>NA</t>
  </si>
  <si>
    <t>Jefe OAP</t>
  </si>
  <si>
    <t>Valor de contratos de prestación de servicios de contratistas (1) para apoyar la actividad</t>
  </si>
  <si>
    <t>Grupo de Gestión de Recursos y Presupuesto</t>
  </si>
  <si>
    <t>Se trabaja con el recurso humano contratado por la entidad dentro de la planta global</t>
  </si>
  <si>
    <t>Dimensión Estratégica</t>
  </si>
  <si>
    <t>Institucional</t>
  </si>
  <si>
    <t>Planeación</t>
  </si>
  <si>
    <t>Direccionamiento estratégico y planeación</t>
  </si>
  <si>
    <t>Gestión con valores para resultados</t>
  </si>
  <si>
    <t>Documento de justificación técnica y económica ajustada a la disponibilidad presupuestal real y a lo definido en los planes</t>
  </si>
  <si>
    <t>Documento con lineamientos para la identificación de las variables más relevantes de usuarios y grupos de valor según la oferta institucional</t>
  </si>
  <si>
    <t>Documento de identificación de necesidades y expectativas de las partes interesadas frente al SIG</t>
  </si>
  <si>
    <t>Mapa de procesos ajustado</t>
  </si>
  <si>
    <t>Acta de aprobación del mapa de procesos</t>
  </si>
  <si>
    <t>Documento de diagnóstico del proceso de gestión del conocimiento</t>
  </si>
  <si>
    <t>Encuesta de satisfacción respecto a la información suministrada</t>
  </si>
  <si>
    <t>RESPONSABLES</t>
  </si>
  <si>
    <t>Nombre del responsable</t>
  </si>
  <si>
    <t>Producto</t>
  </si>
  <si>
    <t>Actividades</t>
  </si>
  <si>
    <t xml:space="preserve">Documento de marco conceptual y metodológico sobre MIPG </t>
  </si>
  <si>
    <t>Autodiagnosticos diligenciados</t>
  </si>
  <si>
    <t>Planes de acción por politica con su respectivo cronograma y producto</t>
  </si>
  <si>
    <t>Control Interno</t>
  </si>
  <si>
    <t>Documentos y excel de Riesgos con los nuevos lineamientos del DAFP</t>
  </si>
  <si>
    <t>Se trabaja con funcionarios del MVCT y contratistas pagos con recursos del SGR</t>
  </si>
  <si>
    <t>Ayudas de memoria de las mesas de trabajo con personas encargadas de la programación presupuestal</t>
  </si>
  <si>
    <t>DSH / DEUT /  DIVIS /  DDS / DP</t>
  </si>
  <si>
    <t>Documentos de caracterización de grupos de valor de las Direcciones Misionales</t>
  </si>
  <si>
    <t xml:space="preserve">Documento con identificación de necesidades y expectativas de información de los grupos de valor por las Direcciones Misionales </t>
  </si>
  <si>
    <t>Documento con tableros de control diferenciados y criterios para la presentación de informes</t>
  </si>
  <si>
    <t>Reporte de avance de la estrategia de sensibilización</t>
  </si>
  <si>
    <t>1. Definir lineamientos para establecer las dinamicas de implementación de MIPG en el Ministerio</t>
  </si>
  <si>
    <t>Informe de acciones de socialización realizadas</t>
  </si>
  <si>
    <t xml:space="preserve">Mapa de riesgos actualizado por cada uno de los procesos </t>
  </si>
  <si>
    <t xml:space="preserve">Promover la implementación de la gestión del conocimiento e innovación en el ministerio
</t>
  </si>
  <si>
    <t>Lineamientos para la gestión del conocimiento e innovación del Ministerio</t>
  </si>
  <si>
    <t>Documento de PAAC publicado en la página web del Ministerio</t>
  </si>
  <si>
    <t>Informes de monitoreo al PAAC</t>
  </si>
  <si>
    <t>1. Consolidar y publicar el PAAC de la vigencia 2019</t>
  </si>
  <si>
    <t>Plan Anual de Adquisiciones</t>
  </si>
  <si>
    <t>OAP + Áreas misionales</t>
  </si>
  <si>
    <t>Validación de bienes y servicios ofrecidos por el Ministerio con base en las necesidades y expectativas de los grupos de valor identificados</t>
  </si>
  <si>
    <t>Oferta institucional validada con base en la caracterización de grupos de valor</t>
  </si>
  <si>
    <t>Bienes y servicios ofrecidos por el ministerio validados de acuerdo con la caracterización de los grupos de valor / Total de bienes y servicios ofrecidos por el ministerio</t>
  </si>
  <si>
    <t>Documento con la validación de los bienes y servicios con necesidades y expectativas de los grupos de valor identificadas</t>
  </si>
  <si>
    <t>Espacios de innovación y gestión del conocimiento</t>
  </si>
  <si>
    <t>Informe de seguimiento a la implementación de espacios y acciones para la gestión de conocimiento e innovación</t>
  </si>
  <si>
    <t>Julio Cesar Pinillos  y Oswaldo Rojas</t>
  </si>
  <si>
    <t>OCI</t>
  </si>
  <si>
    <t>Jefe OCI</t>
  </si>
  <si>
    <t>Control interno</t>
  </si>
  <si>
    <t>Plan anual de auditorías formulado e implementado</t>
  </si>
  <si>
    <t>2. Ejecutar el Plan Anual de Auditorías.</t>
  </si>
  <si>
    <t>Planta de personal reorganizada</t>
  </si>
  <si>
    <t>Manual de funciones actualizado</t>
  </si>
  <si>
    <t>Acto administrativo aprobatorio</t>
  </si>
  <si>
    <t>Puntaje</t>
  </si>
  <si>
    <t>Jefes OAP + Áreas misionales</t>
  </si>
  <si>
    <t xml:space="preserve">Grupo de Seguimiento a Proyectos de Inversión </t>
  </si>
  <si>
    <t>Recursos para la contratación de los servicios profesionales de la OCI mediante la prestación de servicios</t>
  </si>
  <si>
    <t>3. Monitorear la ejecución de los componentes de Gestión de Riesgo de Corrupción, Racionalización de Trámites, Rendición de Cuentas y Participación Ciudadana, Servicios al Ciudadano, Transparencia y Acceso a la Información e Iniciativas Adicionales de Lucha Contra la Corrupción</t>
  </si>
  <si>
    <t xml:space="preserve">Diligenciamiento en la columna de seguimiento de OAP de la Herramienta para cada uno de los procesos </t>
  </si>
  <si>
    <t>4 Informes trimestrales de seguimiento al PES, 4 Informes trimestrales de seguimiento al PEI, 12 Informes de seguimiento al PAI, 6 reportes de seguimiento a indicadores SINERGIA, 1 Informe de Rendición de Cuenta Fiscal, 1 Informe de Gestión al Congreso, Informes trimestrales de Seguimiento a Proyectos de Inversión y 2 informes de seguimiento a documentos CONPES</t>
  </si>
  <si>
    <t>Grupo de contratos</t>
  </si>
  <si>
    <t>Subdirección de Finazas y Presupuesto</t>
  </si>
  <si>
    <t>Jorge Alberto Moreno Villarreal</t>
  </si>
  <si>
    <t>PAC ejecutado</t>
  </si>
  <si>
    <t>Grupo de Tesorería con apoyo de los líderes de cada dependencia</t>
  </si>
  <si>
    <t>Elsa Caballero</t>
  </si>
  <si>
    <t>Contratos de Prestación de Servicios Profesionales y de Apoyo a la Gestión</t>
  </si>
  <si>
    <t>OAP
GAUA</t>
  </si>
  <si>
    <t>OAP: Profesional Especializado 
GAUA: Coordinador GAUA</t>
  </si>
  <si>
    <t>1. Planear y presentar ante el Comité Institucional de Coordinación Control Interno el Plan Anual de Auditorías.</t>
  </si>
  <si>
    <t>Profesional Especializado OAP: Isidro bastidas</t>
  </si>
  <si>
    <t>Grupo de seguimiento al PND</t>
  </si>
  <si>
    <t>Profesional Especializado OAP: Suly Samira Cerón</t>
  </si>
  <si>
    <t>Profesional Especializado OAP: Diana Corredor</t>
  </si>
  <si>
    <t>Profesional Especializado OAP: Diana Corredor / Isidro Bastidas</t>
  </si>
  <si>
    <t>Abogado asignado</t>
  </si>
  <si>
    <t>Coordinador: Gonzalo Jimenez</t>
  </si>
  <si>
    <t>Grupo de seguimiento al PND y Grupo de seguimiento a proyectos de inversión</t>
  </si>
  <si>
    <t>Gonzalo Jimenez; Victor Preciado; María Ángela Petit; Sara Garces; Fredy Díaz; Andrea Moya</t>
  </si>
  <si>
    <t>Indicador</t>
  </si>
  <si>
    <t>Grupo de Contabilidad</t>
  </si>
  <si>
    <t>Rosa Coralia Agurto</t>
  </si>
  <si>
    <t>Número</t>
  </si>
  <si>
    <t>Sumatoria de calificaciones mensuales asignadas por las dependencias a los productos de comunicación interna / Número de calificaciones recibidas en el mes</t>
  </si>
  <si>
    <t>6/10</t>
  </si>
  <si>
    <t>6.8/10</t>
  </si>
  <si>
    <t>7.5/10</t>
  </si>
  <si>
    <t>8/10</t>
  </si>
  <si>
    <t xml:space="preserve">Grupo de Comunicaciones Estrátegicas </t>
  </si>
  <si>
    <t>Maura Lucía Achury</t>
  </si>
  <si>
    <t xml:space="preserve">Información y Comunicación </t>
  </si>
  <si>
    <t>Comunicación interna fortalecida</t>
  </si>
  <si>
    <t>Informe de la actividad de sensibilización con evidencias de las activiadades realizadas</t>
  </si>
  <si>
    <t xml:space="preserve">Myriam Cabrera - Ligia Consuelo Acosta (FUNCIONARIAS) Diseñador (CONTRATISTA) </t>
  </si>
  <si>
    <t xml:space="preserve">Funcionarios - diseñador contratista </t>
  </si>
  <si>
    <t xml:space="preserve">Plan Anual de Adquisiciones </t>
  </si>
  <si>
    <t>Informes de activiadades mensuales</t>
  </si>
  <si>
    <t xml:space="preserve">Myriam Cabrera - Ligia Consuelo Acosta (FUNCIONARIAS) </t>
  </si>
  <si>
    <t xml:space="preserve">Contratistas, monitoreo,  rendición de cuentas, tv, equipos que se requieran, viaticos, tiquetes . Correo masivo solicitado por recursos de TIC. </t>
  </si>
  <si>
    <t xml:space="preserve">Myriam Cabrera (Funcionaria)  y periodistas contratistas </t>
  </si>
  <si>
    <t xml:space="preserve">Contratista para página web </t>
  </si>
  <si>
    <t xml:space="preserve">Diseñadores - corrector de estilo _ contratistas </t>
  </si>
  <si>
    <t xml:space="preserve">Camarógrafos, fotógrafos y  periodistas - corrector de estilo -  contratistas </t>
  </si>
  <si>
    <t xml:space="preserve">Angela Piñeros funcionaria y apoyo contratista para redes sociales </t>
  </si>
  <si>
    <t>Myriam Cabrera (Funcionaria); Periodistas - corrector de estilo (contratistas)</t>
  </si>
  <si>
    <t>OAJ</t>
  </si>
  <si>
    <t>Jefe Oficina Asesora Juridica</t>
  </si>
  <si>
    <t>Informe de acciones de sensibilización con sus respectivas evidencias</t>
  </si>
  <si>
    <t xml:space="preserve">1.  Ejercer la defensa en las acciones de tutela </t>
  </si>
  <si>
    <t xml:space="preserve">Reporte de las tutelas atendidas </t>
  </si>
  <si>
    <t>2. Ejercer la defensa en las acciones constitucionales y los procesos judiciales</t>
  </si>
  <si>
    <t xml:space="preserve">Reporte de las acciones constitucionales y procesos judiciales atendidos </t>
  </si>
  <si>
    <t>1. Fortalecer las competencias del GAUA en la respuesta a los derechos de petición</t>
  </si>
  <si>
    <t>Oficina TIC</t>
  </si>
  <si>
    <t>Ing. Amparo Botero</t>
  </si>
  <si>
    <t>ing. Amparo Botero</t>
  </si>
  <si>
    <t>GTH</t>
  </si>
  <si>
    <t>Andrés Elías Jaramillo Rivera</t>
  </si>
  <si>
    <t>Jefe GTH</t>
  </si>
  <si>
    <t>Talento humano</t>
  </si>
  <si>
    <t>Competencias laborales, conocimientos y actitudes fortalecidas de los servidores del MVCT</t>
  </si>
  <si>
    <t>Informe de las sesiones de formación</t>
  </si>
  <si>
    <t>Actas de las sesiones de formación a los funcionarios por parte de beneficiarios de entrenamiento</t>
  </si>
  <si>
    <t>Documento con la oferta de becas y capacitaciones que se ofrece vía cooperación internacional (Embajadas y Agentes Cooperantes)</t>
  </si>
  <si>
    <t>Informe de socialización de la oferta de entrenamientos vía cooperación internacional</t>
  </si>
  <si>
    <t>Informe de resultados de las aplicaciones del MVCT a la oferta de entrenamientos de cooperación internacional</t>
  </si>
  <si>
    <t>Ambiente laboral mejorado</t>
  </si>
  <si>
    <t>Informe de actividades de intervención y prevención del riesgo y control en la fuente</t>
  </si>
  <si>
    <t>Informes de actividades de bienestar realizadas</t>
  </si>
  <si>
    <t>Informe de actividades de intervención institucional para mejorar el ambiente laboral</t>
  </si>
  <si>
    <t>Preparación de la convocatoria pública de empleos de carrera</t>
  </si>
  <si>
    <t>OPEC registrada en la CNSC</t>
  </si>
  <si>
    <t>Estados financieros presentados</t>
  </si>
  <si>
    <t>Número de Estados Financieros presentados</t>
  </si>
  <si>
    <t>Estados financieros presentados a la alta dirección para la toma de decisiones</t>
  </si>
  <si>
    <t>Actas de reuniones de programación</t>
  </si>
  <si>
    <t>GCID</t>
  </si>
  <si>
    <t>Contratos de prestación de servicios profesionales y de apoyo a la gestión</t>
  </si>
  <si>
    <t>Plan Anticorrupción y de Atención al Ciudadano</t>
  </si>
  <si>
    <t>Actas de los eventos de prevención y sensibilización</t>
  </si>
  <si>
    <t>Coordinadora GCID</t>
  </si>
  <si>
    <t>1.  Identificar los procesos disciplinarios en riesgo de caducidad y prescripción de la acción disciplinaria.</t>
  </si>
  <si>
    <t>Cuadro de procesos disciplinarios prioritarios</t>
  </si>
  <si>
    <t>2.  Impulsar los procesos disciplinarios en riesgo de caducidad y prescripción de la acción disciplinaria.</t>
  </si>
  <si>
    <t>Acta del Sistema de Iinformación Disciplinaria (SID)</t>
  </si>
  <si>
    <t>Contratistas del grupo de contratos cuya financiación se incluye en los objetivos estratégicos de la SSA</t>
  </si>
  <si>
    <t>Contratistas del grupo de conceptos</t>
  </si>
  <si>
    <t>(Número de tulelas del periodo anterior - Número tutelas del periodo) / Número de Tutelas del periodo anterior * 100</t>
  </si>
  <si>
    <t>Ayudas de Memoria de las capacitaciones realizadas</t>
  </si>
  <si>
    <t>Acto administrativo de adopción de la política</t>
  </si>
  <si>
    <t>Grupo de acciones constitucionales</t>
  </si>
  <si>
    <t>Grupo de Acciones Constitucionales y Grupo de Procesos Judiciales</t>
  </si>
  <si>
    <t>Coordinador del Grupo</t>
  </si>
  <si>
    <t>Coordinadores de los Grupos</t>
  </si>
  <si>
    <t>Contratistas del grupo de acciones constitucionales: 1.108.467.339
Contratistas grupo de procesos judiciales: 829.845.184</t>
  </si>
  <si>
    <t>(Número de solicitudes atendidas / Número de solicitudes recibidas) * 100</t>
  </si>
  <si>
    <t>Grupo de conceptos</t>
  </si>
  <si>
    <t>Solicitudes respondidas</t>
  </si>
  <si>
    <t>Número de solicitud de citas/ Número de integrantes del sector político atendidos</t>
  </si>
  <si>
    <t>Despacho del Ministro - AI</t>
  </si>
  <si>
    <t>Contratista</t>
  </si>
  <si>
    <t>Despacho del Ministro - AL</t>
  </si>
  <si>
    <t>Asesor</t>
  </si>
  <si>
    <t>Despacho del Ministro - PC</t>
  </si>
  <si>
    <t>Documento reporte de cumplimiento</t>
  </si>
  <si>
    <t>Recursos de contratación de prestación de servicios</t>
  </si>
  <si>
    <t>Recursos propios, funcionarios de GTH</t>
  </si>
  <si>
    <t>Recursos aprobados para cumplir con el PIC</t>
  </si>
  <si>
    <t>Examenes médicos ocupacionales y dotación de botiquines</t>
  </si>
  <si>
    <t>Eventos deportivos, culturales, recreativos y organizacionales</t>
  </si>
  <si>
    <t>Es el costo de realizar la convocatoria de empleos</t>
  </si>
  <si>
    <t>Procesos disciplinarios en riesgo impulsados</t>
  </si>
  <si>
    <t>(Número de procesos en riesgo impulsados durante el mes / Número de procesos identificados en riesgo durante el mes)*100</t>
  </si>
  <si>
    <t>1. Realizar la supervisión de la ejecución de los contratos del equipo técnico financiado con recursos SGR</t>
  </si>
  <si>
    <t>2. Realizar seguimiento a la ejecución de los recursos asignados al Ministerio por el SGR</t>
  </si>
  <si>
    <t>3. Elaborar una base de datos y registrar la información de los proyectos del sector aprobados en los OCAD regionales</t>
  </si>
  <si>
    <t>Contratistas financiados con recursos SGR y Andrea Moya</t>
  </si>
  <si>
    <t>Mapa de procesos actualizado y aprobado</t>
  </si>
  <si>
    <t>MIPG implementado</t>
  </si>
  <si>
    <t>Mapa de riesgos actualizado</t>
  </si>
  <si>
    <t>Evaluación de la comunicación interna</t>
  </si>
  <si>
    <t>2. Formular la Politica de Prevención del daño antijurídico del MVCT y del Fonvivienda</t>
  </si>
  <si>
    <t>Grupo de seguimiento a proyectos de inversión y Grupo de Gestión de Recursos y Presupuesto</t>
  </si>
  <si>
    <t>Andrea Moya, Julio Cesar Pinillos  y Oswaldo Rojas</t>
  </si>
  <si>
    <t>Número de relaciones formalizadas con cooperantes / Número de cooperantes que participan en proyectos del Ministerio</t>
  </si>
  <si>
    <t>1. Gestionar la participación del Ministerio en foros, cumbres y encuentros nacionales e internacionales que sean estratégicos para su misionalidad.</t>
  </si>
  <si>
    <t>4. Formalizar las relaciones entre el Ministerio y sus cooperantes, en donde se definan las responsabilidades de cada una de las partes en los proyectos sobre los cuales se va a trabajar.</t>
  </si>
  <si>
    <t>Cumplimiento de compromisos adquiridos por el MVCT</t>
  </si>
  <si>
    <t>Plan Anticorrupción y de Atención al Ciudadano -PAAC Ejecutado</t>
  </si>
  <si>
    <t>Profesionales GSPND</t>
  </si>
  <si>
    <t>Herramienta de aprendizaje virtual apropiada por el 20% de los servidores públicos del MVCT</t>
  </si>
  <si>
    <t>Informe del diseño y realización de la campaña de uso y apropiación de la herramienta de aprendizaje Virtual</t>
  </si>
  <si>
    <t>Informe de resultados del piloto</t>
  </si>
  <si>
    <t>Informe de capacitación de uso de la Herramienta de Aprendizaje Virtual</t>
  </si>
  <si>
    <t>Ejecución con personal de Planta</t>
  </si>
  <si>
    <t>Arquitectura Empresarial de  MVCT diseñada</t>
  </si>
  <si>
    <t>Contrato arquitectura empresarial</t>
  </si>
  <si>
    <t>Informe mensual avance de ejecución</t>
  </si>
  <si>
    <t>Pendiente de definir por estudio de mercado</t>
  </si>
  <si>
    <t>El estudio de mercado esta en proceso</t>
  </si>
  <si>
    <t>Modelo de Ciberseguridad</t>
  </si>
  <si>
    <t>Modelo de Ciberdefensa</t>
  </si>
  <si>
    <t>Modelo de Ciberresilencia</t>
  </si>
  <si>
    <t>Amparo Botero</t>
  </si>
  <si>
    <t>Mejorar las condiciones físicas y sociales de viviendas, entornos y aglomeraciones humanas de desarrollo incompleto</t>
  </si>
  <si>
    <t>Profundizar el acceso a soluciones de vivienda digna a los hogares de menores ingresos.</t>
  </si>
  <si>
    <t>Número de viviendas de interés social iniciadas</t>
  </si>
  <si>
    <t>Número de estudios del sector de la construcción y vivienda publicados</t>
  </si>
  <si>
    <t>Por definir</t>
  </si>
  <si>
    <t>Carlos Felipe Reyes</t>
  </si>
  <si>
    <t xml:space="preserve">DSH / DIVIS / DEUT </t>
  </si>
  <si>
    <t>Carlos Felipe Reyes / Alejandro Quintero / Diana Cuadros</t>
  </si>
  <si>
    <t>Carlos Felipe Reyes / Alejandro Quintero</t>
  </si>
  <si>
    <t>Alejandro Quintero</t>
  </si>
  <si>
    <t>50 empresas beneficiadas con el programa de Fábricas de Productividad para la Construcción</t>
  </si>
  <si>
    <t>1. Definir criterios de focalización de empresas para Fábricas de Productividad</t>
  </si>
  <si>
    <t>2. Suscribir convenios y publicar convocatorias.</t>
  </si>
  <si>
    <t>14.150 viviendas tituladas</t>
  </si>
  <si>
    <t>1. Suscribir convenios con entidades territoriales - INURBE</t>
  </si>
  <si>
    <t>2. Realizar asistencia ténica a las 11 entidades territoriales en el marco del programa CDVD</t>
  </si>
  <si>
    <t>49.516 mejoramientos de vivienda y barrios realizados</t>
  </si>
  <si>
    <t>40.000 familias beneficiadas con el programa Semillero de Propietarios</t>
  </si>
  <si>
    <t>32.311 hogares beneficiados con subsidio familiar para adquisición de vivienda por Mi Casa Ya</t>
  </si>
  <si>
    <t>4. Asignar subsidios familiares de vivienda de interés social</t>
  </si>
  <si>
    <t>30.000 Hogares beneficiados con coberturas para adquisición de vivienda por FRECH II (VIS)</t>
  </si>
  <si>
    <t>120.834 viviendas de interés social iniciadas</t>
  </si>
  <si>
    <t>Promover el desarrollo urbano equilibrado y sostenible</t>
  </si>
  <si>
    <t>Consolidar el Sistema de Ciudades como dinamizador del desarrollo territorial y la productividad</t>
  </si>
  <si>
    <t>Armonizar la planeación para el desarrollo y el ordenamiento territorial</t>
  </si>
  <si>
    <t>Número de instrumentos normativos actualizados y/o elaborados y publicados</t>
  </si>
  <si>
    <t>Número de entidades territoriales apoyadas en la formulación e implementación de los POT</t>
  </si>
  <si>
    <t>Número de sistemas de información transaccional implementados</t>
  </si>
  <si>
    <t>3 Propuestas normativas enviadas a Presidencia para facilitar la elaboración e implementación de los instrumentos de planeación territorial</t>
  </si>
  <si>
    <t>4.000 hectáreas de suelo habilitadas en 2019</t>
  </si>
  <si>
    <t>2 Propuestas de documento CONPES</t>
  </si>
  <si>
    <t>32 Entidades territoriales apoyadas en la formulación e implementación de los POT</t>
  </si>
  <si>
    <t xml:space="preserve"> Fortalecer la capacidad institucional de las entidades nacionales del sector y las  territoriales en la estructuración de  proyectos y esquemas de prestación sostenibles</t>
  </si>
  <si>
    <t xml:space="preserve">Fortalecer la eficiencia y sostenibilidad de los prestadores del sector
</t>
  </si>
  <si>
    <t>Aumentar coberturas de acueducto y alcantarillado en zonas rurales y zonas urbanas con grandes brechas</t>
  </si>
  <si>
    <t>Mejorar la provisión, calidad y/o continuidad de los servicios de acueducto y alcantarillado</t>
  </si>
  <si>
    <t xml:space="preserve">Sumatoria de nuevos estudios e instrumentos normativos o de política del sector </t>
  </si>
  <si>
    <t xml:space="preserve">Porcentaje de proyectos viabilizados
</t>
  </si>
  <si>
    <t>Porcentaje de Municipios con riesgo alto identificados por el Grupo SGP</t>
  </si>
  <si>
    <t>Número Municipios con riesgo alto identificados por el Grupo SGP /Total municipios</t>
  </si>
  <si>
    <t xml:space="preserve">Porcentaje de Municipios asistidos técnicamente </t>
  </si>
  <si>
    <t>Número de Municipios asistidos técnicamente/ Número total de Municipios</t>
  </si>
  <si>
    <t xml:space="preserve">Número de Empresas con modelo de Gobierno Corporativo </t>
  </si>
  <si>
    <t>Número de Prestadores con inversiones para reducción de costos operativos</t>
  </si>
  <si>
    <t>Número de esquemas regionales de prestación del servicio estructurados</t>
  </si>
  <si>
    <t>Porcentaje de aguas residuales urbanas
tratadas</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</si>
  <si>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
* El reporte lo realiza la Superitnendencia de Servicios Públicos Domiciliarios</t>
    </r>
  </si>
  <si>
    <t>Municipios con esquemas de aprovechamiento en operación</t>
  </si>
  <si>
    <t>Tasa de reciclaje y nueva utilización de residuos sólidos en el servicio público de aseo</t>
  </si>
  <si>
    <t>Toneladas de residuos sólidos aprovechados y tratados en el servicio público de aseo / Total de residuos sólidos generados en el servicio público de aseo</t>
  </si>
  <si>
    <t>Porcentaje de implementación del módulo de radicación de proyectos en línea</t>
  </si>
  <si>
    <t xml:space="preserve">Fases en implementación del módulo / Fases programadas para implementación del módulo de radicación en línea </t>
  </si>
  <si>
    <t xml:space="preserve">Porcentaje de avance del desarrollo de software para mejorar la interoperabilidad y la facilidad de consulta del SINAS </t>
  </si>
  <si>
    <t>-</t>
  </si>
  <si>
    <t>42.6 %
(Dato a 2017)</t>
  </si>
  <si>
    <t>Nuevos estudios y propuestas de  disposiciones o modificaciones normativas o de política del sector (APSB)</t>
  </si>
  <si>
    <t>3. Avanzar en el análisis normativo de la propuesta de modificación del Decreto Ley 1953 (Competencias sectoriales de Territorios Indígenas)</t>
  </si>
  <si>
    <t xml:space="preserve">4. Realizar el seguimiento mensual a la elaboración de los (7) proyectos normativos (Formato FPN-F-03). </t>
  </si>
  <si>
    <t>Proyectos viabilizados</t>
  </si>
  <si>
    <t>2. Asistir técnica y/o financieramiente a los proyectos presentados por la entidades territoriales.</t>
  </si>
  <si>
    <t xml:space="preserve">3. Realizar seguimiento a los proyectos financiados. </t>
  </si>
  <si>
    <t>Municipios fortalecidos y 
que disminuyeron el riesgo</t>
  </si>
  <si>
    <t>Municipios asistidos técnicamente</t>
  </si>
  <si>
    <t>Empresas con modelo de Gobierno corporativo</t>
  </si>
  <si>
    <t>1. Presentar el estado del arte de la propuesta de modelo de gobierno corporativo</t>
  </si>
  <si>
    <t>2. Gestionar la estructuración de una línea de crédito para financiar proyectos de reducción de costos operativos a las personas prestadoras.</t>
  </si>
  <si>
    <t>Esquemas regionales de prestación del servicio estructurados</t>
  </si>
  <si>
    <t>1. Contratar y acompañar técnicamente la consultoría para adelantar el estudio sobre la implementación de incentivos al tratamiento y aprovechamiento de residuos sólidos</t>
  </si>
  <si>
    <t>2. Estructurar documento de propuesta de reforma al Decreto 596 de 2016</t>
  </si>
  <si>
    <t>3. Estructurar un documento para fortalecer las competencias e incentivar el tratamiento y aprovechamiento de residuos sólidos</t>
  </si>
  <si>
    <t xml:space="preserve">Módulo de radicación en línea en implementación </t>
  </si>
  <si>
    <t>1. Contratar y acompañar técnicamente la consultoría para el diseño final del modulo de radicación en línea</t>
  </si>
  <si>
    <t>5. Iniciar la implementación del módulo de radicación en línea</t>
  </si>
  <si>
    <t>2. Gestionar la contratación de la consultoría para construcción de un Data Warehouse</t>
  </si>
  <si>
    <t>3. Gestionar la contratación y acompañar técnicamente una consultoria para mejorar la experiencia del usuario de SINAS UI/UX</t>
  </si>
  <si>
    <t xml:space="preserve">4. Gestionar la contratación del desarrollo para implementar las modificaciones a la interfaz de consulta del SINAS </t>
  </si>
  <si>
    <t>1. Elaborar propuesta de agenda del Congreso Nacional de Acueductos Rurales y Organizaciones Comunitarias</t>
  </si>
  <si>
    <t>2.500 nuevas conexiones intradomiciliarias implementadas</t>
  </si>
  <si>
    <t>2. Apoyar técnica y financieramente a los municipios priorizados en el marco del Programa de Conexiones Intradomiciliarias.</t>
  </si>
  <si>
    <t>3. Realizar seguimiento a los municipios vinculados al programa de Conexiones Intradomiciliarias en la vigencia 2019</t>
  </si>
  <si>
    <t>1.  Estructurar la agenda de (7) propuestas normativas y (3)  documentos de diagnóstico o de estudio sectoriales del sector en la vigencia 2019. 
Propuestas Normativas relacionadas con las temáticas de: a. Modf. Resolución 1063/16, b Proyectos de Decreto y dos resoluciones Planes Rectores, c. Modificación Decreto 596 de 2016, d. Proyecto de Decreto Plan Nacional de Abastecimiento de Agua y Saneamiento Rural, e. Proyecto de Resolución Plan de Gestión Rural, f. Proyecto de Resolución Asistencia Técnica Rural, g. Proyecto Resolución Modelo de gobierno corporativo para prestadores del sector de APSB. 
Documentos de Estudio o diagnótico relacionados con las temáticas de: 
a. Modelo de gobierno corporativo para prestadores del sector APSB, b. Evaluación y pertinencia de creación de la ANA, c. Estructura institucional y financiamiento del sector para aumentar la inversión.</t>
  </si>
  <si>
    <t>Número de elementos construidos de la capacidad / Número de elementos establecidos como meta para construcción en el Cuatrenio</t>
  </si>
  <si>
    <t>Número de personas con acceso a soluciones adecuadas de agua potable en zona rural</t>
  </si>
  <si>
    <t>Número de personas con acceso a soluciones de agua potable en zona urbana</t>
  </si>
  <si>
    <t>Vivienda</t>
  </si>
  <si>
    <t>Políticas y lineamientos de TI para el sector  Vivienda, Ciudad y Territorio</t>
  </si>
  <si>
    <t>Acto administrativo de Aprobación y adopción de las Politicas TI</t>
  </si>
  <si>
    <t>Correos con los informes de ejecución presupuestal desagregados</t>
  </si>
  <si>
    <t>Correos con los informes de ejecución presupuestal consolidados</t>
  </si>
  <si>
    <t>Informes de ejecución financiera</t>
  </si>
  <si>
    <t>Presupuesto comprometido</t>
  </si>
  <si>
    <t>Presupuesto comprometido / presupuesto aprobado</t>
  </si>
  <si>
    <t xml:space="preserve">Proyectos relacionados con el sector aprobados por los OCAD </t>
  </si>
  <si>
    <t xml:space="preserve">PAC ejecutado / PAC asignado </t>
  </si>
  <si>
    <t>Informe de ejecución del PAC por dependencia</t>
  </si>
  <si>
    <t>Documento de estrategia de gestión de conocimiento e innovación</t>
  </si>
  <si>
    <t>Respuesta a solicitudes de conceptos o consultas</t>
  </si>
  <si>
    <t>Informe de consultas, reclamaciones y revisión normativa por el grupo de conceptos</t>
  </si>
  <si>
    <t>Eventos de prevención y sensibilización propias de la potestad disciplinaria</t>
  </si>
  <si>
    <t>Informe de representación judicial y extrajudicial del MVCT y Fonvivienda</t>
  </si>
  <si>
    <t>Número de politicas y lineamientos diseñados e implementados / Número de politicas identificadas</t>
  </si>
  <si>
    <t>Nivel de satisfacción del usuario</t>
  </si>
  <si>
    <t>(Número de usuarios satisfechos / Número total de usuarios que diligenciaron la encuesta virtual o personalizada) *100</t>
  </si>
  <si>
    <t>77% 
(a 30 de noviembre de 2018)</t>
  </si>
  <si>
    <t>GAUA</t>
  </si>
  <si>
    <t>Coordinador(a) del Grupo de Atención al Usuario y Archivo</t>
  </si>
  <si>
    <t>Contratos suscritos</t>
  </si>
  <si>
    <t>Documento ABC solicitudes frecuentes ciudadanos</t>
  </si>
  <si>
    <t xml:space="preserve">1. Consolidar y estabilizar el grupo de servidores (Funcionarios-Contratistas) que hacen parte del grupo de atención al usuario  </t>
  </si>
  <si>
    <t>SSA</t>
  </si>
  <si>
    <t>Subdirectora de Servicios Administrativos</t>
  </si>
  <si>
    <t>Contratos de prestación de servicios del GAUA</t>
  </si>
  <si>
    <t>Coordinador/a GAUA y Directores de áreas misionales.</t>
  </si>
  <si>
    <t>Áreas misionales, OAJ y GCID (entregan insumos y capacitan)</t>
  </si>
  <si>
    <t>2. Capacitar y entregar insumos al Grupo de Atención al Usuario, previo a la divulgación de una oferta (por parte de las áreas misionales, OAJ y GCID).</t>
  </si>
  <si>
    <t>Directores de áreas misionales, Coodinador/a del GCID y Jefe de la OAJ</t>
  </si>
  <si>
    <t>GAUA y Áreas misionales</t>
  </si>
  <si>
    <t>Contratación del servicios BPO - Call Center. Acuerdo Marco de Precios. 
Se requiere porque es el Call Center el que da mayores insumos</t>
  </si>
  <si>
    <t>Avance del plan de transformación Digital del MVCT</t>
  </si>
  <si>
    <t>Tiempo promedio observado en el trámite de los procesos atendidos por el Grupo de Contratos</t>
  </si>
  <si>
    <t xml:space="preserve">[Sumatoria de (Fecha de atención a la solicitud de trámite - Fecha de solicitud del trámite)] / número de trámites solicitados                                                                                                                                                                                                                                                                                </t>
  </si>
  <si>
    <t>Número de días</t>
  </si>
  <si>
    <t>Coordinador del grupo de contratos: Sergio Nicolás Pérez Rodríguez</t>
  </si>
  <si>
    <t>Contratos y convenios liquidados</t>
  </si>
  <si>
    <t>Contratación directa</t>
  </si>
  <si>
    <t>Capacitacón sobre la gestión contractual</t>
  </si>
  <si>
    <t>Manual de Contratación versión 2019 publicado</t>
  </si>
  <si>
    <t xml:space="preserve">Informe de seguimiento a la gestión de Supervisión e Interventoría a Contratos y/o Convenios </t>
  </si>
  <si>
    <t xml:space="preserve">Manual de Supervisión e Interventoría a Contratos y/o Convenios </t>
  </si>
  <si>
    <t>Informes trimestrales del seguimiento a la gestión de supervisión</t>
  </si>
  <si>
    <t>(Número de actividades de adecuación y mejoramiento realizadas / Número de  actividades de adecuación y mejoramiento programadas)*100</t>
  </si>
  <si>
    <t>Grupo de recursos físicos</t>
  </si>
  <si>
    <t>Coordinador Grupo de Recursos Físicos</t>
  </si>
  <si>
    <t>Sedes del MVCT adecuadas y mejoradas.</t>
  </si>
  <si>
    <t>Documento de diagnóstico que recoge el estado de la infraestructura de las sedes del MVCT.</t>
  </si>
  <si>
    <t xml:space="preserve">Acta de mesa de trabajo de programación de actividades con su cronograma. </t>
  </si>
  <si>
    <t>Reporte de avance mensual y/o informe de gestión de contratista (cuando aplique).</t>
  </si>
  <si>
    <t>Documento de diseño de la estrategia.</t>
  </si>
  <si>
    <t>Informe mensual de seguimiento a la ejecución del Plan General de Mantenimiento Preventivo.</t>
  </si>
  <si>
    <t>Matriz en Excel de seguimiento al Mantenimiento correctivo realizado.</t>
  </si>
  <si>
    <t>Grupo de Recursos Físicos y Subdirección de Servicios Administrativos</t>
  </si>
  <si>
    <t>Funcionario o Contratista encargado</t>
  </si>
  <si>
    <t>Tiempo requerido del contratista para realizar la evaluación y documento de entrega final.</t>
  </si>
  <si>
    <t>Ejecución de actividades. Recursos de inversión.</t>
  </si>
  <si>
    <t xml:space="preserve">Ejecución de actividades. Recursos de funcionamiento </t>
  </si>
  <si>
    <t>Tiempo requerido del contratista para realizar el levantamiento del disgnóstico y el documento de entrega final.</t>
  </si>
  <si>
    <t>Número de activos del extinto ICT-INURBE Intervenidos</t>
  </si>
  <si>
    <t>Subdirección de Servicios Administrativos</t>
  </si>
  <si>
    <t>Subdirector de Servicios Administrativos</t>
  </si>
  <si>
    <t xml:space="preserve">1. Recibir solictudes de oficio o de parte </t>
  </si>
  <si>
    <t>2. Realizar las intervenciones técnica y jurídica de los activos</t>
  </si>
  <si>
    <t>Inventario de predios incorporados al MVCT</t>
  </si>
  <si>
    <t>Coordinador de Grupo de Atención al Usuario y Archivo</t>
  </si>
  <si>
    <t>Trazabilidad de cada documento desde la entrada hasta la llegada al Archivo Central</t>
  </si>
  <si>
    <t xml:space="preserve">Informe del diagnóstico del estado funcional de la herramienta de Gestión Documental y las sugerencias para dar cumplimiento a la normatividad. </t>
  </si>
  <si>
    <t xml:space="preserve">SSA - GAUA </t>
  </si>
  <si>
    <t>Subdirector de Servicios Administrativos y Coordinador de GAUA</t>
  </si>
  <si>
    <t>Contrato de consultoria</t>
  </si>
  <si>
    <t>Actas de reunión efectuada con cada dependencia (45)</t>
  </si>
  <si>
    <t>Coordinador de GAUA</t>
  </si>
  <si>
    <t>Contratos de prestación de servicios Gestión Documental</t>
  </si>
  <si>
    <t xml:space="preserve">Proceso de Selección -Contrato </t>
  </si>
  <si>
    <t>Informe de las series documentales intervenidas (FUID) y descripcion de actividades realizadas con los archivos del MVCT</t>
  </si>
  <si>
    <t>1. Efectuar el diagnóstico del estado de la infraestructura de las 4 sedes del MVCT y la programación de actividades de mejora de las mismas.</t>
  </si>
  <si>
    <t>2. Ejecutar las actividades de adecuación y mejoramiento.</t>
  </si>
  <si>
    <t>3. Diseñar la estrategia a realizar para dar una solución integral de las sedes del MVCT.</t>
  </si>
  <si>
    <t xml:space="preserve">4. Ejecutar el plan de mantenimiento preventivo y correctivo a partir de las necesidades identificadas.  </t>
  </si>
  <si>
    <t xml:space="preserve">1. Entregar por el Supervisor el Formato de certificado de saldos, Informe final firmado por las partes y proyecto de acta de liquidación </t>
  </si>
  <si>
    <t>1. Revisar y actualizar el Manual de contratación, publicar el documento y socializarlo dentro de la entidad</t>
  </si>
  <si>
    <t xml:space="preserve">2. Programar las capacitaciones, convocar a los asistentes para la sensibilización y desarrollar la capacitación </t>
  </si>
  <si>
    <t>1. Elaborar Manual de Supervisión e interventoría a contratos y/o convenios, publicar el documento y socializarlo dentro de la entidad</t>
  </si>
  <si>
    <t>Memorandos de entendimiento y convenios con cooperantes</t>
  </si>
  <si>
    <t>Número de solicitudes formales respondidas / Número de solicitudes formales radicadas</t>
  </si>
  <si>
    <t xml:space="preserve">2. Tramitar y enviar a las áreas los cuestionarios de las proposiciones de debate de control político para que emitan la respuesta </t>
  </si>
  <si>
    <t xml:space="preserve">3. Asesorar y acompañar al Ministro y Viceministros a los debates de iniciativas legislativas y de control político que se lleven a cabo en el Congreso de la República </t>
  </si>
  <si>
    <t xml:space="preserve">Cuestionarios respondidos </t>
  </si>
  <si>
    <t>Informes de asistencia a debates</t>
  </si>
  <si>
    <t xml:space="preserve">Número de proyectos de ley con postura del Ministerio enviados a conceptuar / Número de proyectos de ley con postura del Ministerio </t>
  </si>
  <si>
    <t xml:space="preserve">1. Recopilar y enviar a las áreas la información de los proyectos de ley y actos legislativos de interés del Ministerio para emitir el concepto respectivo. </t>
  </si>
  <si>
    <t>Proyectos de Ley conceptuados</t>
  </si>
  <si>
    <t>Asesor PC</t>
  </si>
  <si>
    <t>Contratista UC</t>
  </si>
  <si>
    <t>1. Realizar acuerdos con las áreas técnicas para obtener información estratégica a tiempo</t>
  </si>
  <si>
    <t>Informe mensual de solicitudes de información (anexos: documentos o correos con respuestas recibidas)</t>
  </si>
  <si>
    <t>2. Estructurar un esquema de seguimiento y acompañamiento a los responsables de ejecutar los proyectos y compromisos del ministerio.</t>
  </si>
  <si>
    <t>Contratista 
AI</t>
  </si>
  <si>
    <t xml:space="preserve">Calificación promedio de la pertinencia de la información suministrada por la OAP
</t>
  </si>
  <si>
    <t>Sumatoria de calificaciones asignadas / Número de encuestados</t>
  </si>
  <si>
    <t>[(Puntaje del año (t) -  Puntaje del año (t-1)) / Puntaje del año (t-1)] * 100</t>
  </si>
  <si>
    <t>Tasa de crecimiento del puntaje asignado a la política de fortalecimiento organizacional y simplificación de procesos a partir del FURAG</t>
  </si>
  <si>
    <t>Tasa de crecimiento del puntaje asignado a la dimensión de Gestión con valores para el resultado a partir del FURAG</t>
  </si>
  <si>
    <t>Asesor AL</t>
  </si>
  <si>
    <t>Despacho del Ministro</t>
  </si>
  <si>
    <t>Documento metodológico de planeación estratégica y operativa</t>
  </si>
  <si>
    <t>Promover la productividad del sector de la construcción</t>
  </si>
  <si>
    <t>DIVIS</t>
  </si>
  <si>
    <t>Diana María Cuadros Calderón</t>
  </si>
  <si>
    <t>María Mercedes Molina</t>
  </si>
  <si>
    <t>DEUT</t>
  </si>
  <si>
    <t>Desarrollo Urbano y Territorial</t>
  </si>
  <si>
    <t>Número de viviendas</t>
  </si>
  <si>
    <t>Número de mejoramientos</t>
  </si>
  <si>
    <t>Número de hogares</t>
  </si>
  <si>
    <t>Número de estudios</t>
  </si>
  <si>
    <t>Número de instrumentos</t>
  </si>
  <si>
    <t>Número de documentos</t>
  </si>
  <si>
    <t>Número de entidades</t>
  </si>
  <si>
    <t>Número de sistemas</t>
  </si>
  <si>
    <t>Número de empresas</t>
  </si>
  <si>
    <t>2. Responder a comunicaciones recibidas por entidades internacionales y cooperantes.</t>
  </si>
  <si>
    <t>3. Coordinar, asesorar y acompañar al Ministro y a los Viceministros en las reuniones con cooperantes nacionales e internacionales, de carácter público y privado; asistir en nombre de los mismos cuando sea necesario.</t>
  </si>
  <si>
    <t>Informe trimestral de la gestión realizada (anexo: formato de comisiones)</t>
  </si>
  <si>
    <t>Informe bimensual de las reuniones (Anexos: documentos de preparación o listados de asitencia)</t>
  </si>
  <si>
    <t>Informe trimestral de las relaciones formalizadas (Anexos: Memorandos de Entendimiento y Convenios)</t>
  </si>
  <si>
    <t>1. Tramitar y gestionar los requerimientos formales (Ley 5/92) de los Congresistas.</t>
  </si>
  <si>
    <t>Solicitudes Formales</t>
  </si>
  <si>
    <t>Proyectos de Ley del Ministerio enviados a conceptuar</t>
  </si>
  <si>
    <t>Informe de proyectos Ley</t>
  </si>
  <si>
    <t>1. Definir lineamientos que permitan estandarizar la atención personalizada a integrantes del sector político</t>
  </si>
  <si>
    <t>2. Definir una herramienta que permita llevar el consecutivo de número de atenciones personalizadas a integrantes del sector político por dependencias</t>
  </si>
  <si>
    <t>Herramienta de seguimiento a la atención al sector político</t>
  </si>
  <si>
    <t>Dirección de desarrollo sectorial (DDS)</t>
  </si>
  <si>
    <t>Anamaría Camacho López</t>
  </si>
  <si>
    <t>Dirección de programas (DP)</t>
  </si>
  <si>
    <t>Martha Lucía Durán Ortíz</t>
  </si>
  <si>
    <t>Dirección de desarrollo sectorial (DDS)
Grupo SGP</t>
  </si>
  <si>
    <t>Anamaría Camacho 
Oscar Javier Ramírez</t>
  </si>
  <si>
    <t>Dirección de programas (DP)
Dirección de desarrollo sectorial (DDS)</t>
  </si>
  <si>
    <t>Martha Lucia Durán Ortíz 
Anamaría Camacho López</t>
  </si>
  <si>
    <t>Dirección de desarrollo sectorial (DDS)
Grupo de Desarrollo Sostenible (GDS)</t>
  </si>
  <si>
    <t xml:space="preserve">Anamaría Camacho - Zayda Sandoval </t>
  </si>
  <si>
    <t>Dirección de desarrollo sectorial (DDS) 
Grupo de Residuos Sólidos (GRS)</t>
  </si>
  <si>
    <t xml:space="preserve">Anamaría Camacho López - Leonardo Navarro </t>
  </si>
  <si>
    <t xml:space="preserve">Martha Lucía  Durán Ortíz (DP)
Anamaría Camacho López (DDS)
</t>
  </si>
  <si>
    <t>Juan Manuel Flechas (DDS)</t>
  </si>
  <si>
    <t>Dirección de desarrollo sectorial (DDS) 
Dirección de programas (DP)</t>
  </si>
  <si>
    <t>Anamaría Camacho López (DDS) 
Martha Lucía  Durán Ortíz (DP)</t>
  </si>
  <si>
    <t>DDS
DP</t>
  </si>
  <si>
    <t xml:space="preserve">Directora de Desarrollo Sectorial 
Directora de Programas 
</t>
  </si>
  <si>
    <t xml:space="preserve">Las activiadades se ejecutan con contratistas cuyo costo ya está incluido en los proyectos relacionados para otras actividades de este plan  </t>
  </si>
  <si>
    <t>Plan Anticorrupción y de atención al ciudadano</t>
  </si>
  <si>
    <t>Subdirección de Proyectos</t>
  </si>
  <si>
    <t>Jackeline Meneses</t>
  </si>
  <si>
    <t xml:space="preserve">DDS 
Grupo SGP </t>
  </si>
  <si>
    <t>Oscar Javier Ramírez</t>
  </si>
  <si>
    <t xml:space="preserve">Andres Mauricio Celis </t>
  </si>
  <si>
    <t>Plan anticorrupción y de atención al ciudadano</t>
  </si>
  <si>
    <t xml:space="preserve">Andrea Maldonado </t>
  </si>
  <si>
    <t>Subdirecciónes DP
Grupos de trabajo de la DDS</t>
  </si>
  <si>
    <t>Juan Manuel Flechas</t>
  </si>
  <si>
    <t>Zayda Sandoval</t>
  </si>
  <si>
    <t>Saneamiento de vertimientos en cuencas priorizadas del Territorio Nacional</t>
  </si>
  <si>
    <t>DDS - GRS</t>
  </si>
  <si>
    <t>Leonardo Navarro</t>
  </si>
  <si>
    <t>DDS -
GRS</t>
  </si>
  <si>
    <t>DDS
GPS</t>
  </si>
  <si>
    <t>Juan Manuel Flechas (DDS), Jackeline Meneses (DP)</t>
  </si>
  <si>
    <t xml:space="preserve">Desarrollo y mejoramiento del sector de APSB a nivel nacional (Unidad Ejecutora) </t>
  </si>
  <si>
    <t xml:space="preserve">Felipe Arango </t>
  </si>
  <si>
    <t>DDS</t>
  </si>
  <si>
    <t>BID</t>
  </si>
  <si>
    <t>DDS 
GPS</t>
  </si>
  <si>
    <t>Juan Manuel Flechas (DDS), Juan Pablo Serrano (DP-SEP)</t>
  </si>
  <si>
    <t>Despacho Dirección de Programas</t>
  </si>
  <si>
    <t xml:space="preserve">Alonso Miranda Montenegro </t>
  </si>
  <si>
    <t xml:space="preserve">Administración Temporal de la Guajira </t>
  </si>
  <si>
    <t xml:space="preserve">Loana Pinto </t>
  </si>
  <si>
    <t>DP
Subdirección de Estructuración de Programas</t>
  </si>
  <si>
    <t>Juan Pablo Serrano</t>
  </si>
  <si>
    <t>Número de estudios e instrumentos</t>
  </si>
  <si>
    <t>Número de municipios</t>
  </si>
  <si>
    <t>Número de prestadores</t>
  </si>
  <si>
    <t>Número de esquemas</t>
  </si>
  <si>
    <t>Número de personas</t>
  </si>
  <si>
    <t>Número de conexiones</t>
  </si>
  <si>
    <t>Número de nuevos estudios y propuestas de disposiciones o modificaciones normativas o de política del sector (APSB)</t>
  </si>
  <si>
    <t xml:space="preserve">Sumatoria de empresas con más de 50.000 suscriptores con modelo de Gobierno Corporativo </t>
  </si>
  <si>
    <t>Sumatoria de prestadores con inversiones para reducción de costos operativos formulados</t>
  </si>
  <si>
    <t>Programa de reducción de costos</t>
  </si>
  <si>
    <t>Sumatoria de esquemas regionales de prestación del servicio estructurados</t>
  </si>
  <si>
    <t>Aguas residuales tratadas</t>
  </si>
  <si>
    <t xml:space="preserve">Sumatoria de municipios con esquemas de aprovechamiemto en operación </t>
  </si>
  <si>
    <t>Municipios con esquemas de aprovechamiemto en operación</t>
  </si>
  <si>
    <t>Residuos solidos con tratamiento y aprovechamiento</t>
  </si>
  <si>
    <t>Número de Bases de Información integradas al SINAS / Número de bases de información por integrar al SINAS</t>
  </si>
  <si>
    <t>Bases de información en incorporación al SINAS</t>
  </si>
  <si>
    <t>Sumatoria de personas con acceso a soluciones adecuadas de agua potable en zona rural</t>
  </si>
  <si>
    <t>Población con acceso a soluciones adecuadas de agua potable en zona rural</t>
  </si>
  <si>
    <t xml:space="preserve">4. Divulgar el programa de abastecimiento de agua y saneamiento rural </t>
  </si>
  <si>
    <t>7. Brindar asistencia técnica a siete departamentos para la implementación del programa rural</t>
  </si>
  <si>
    <t>Sumatoria de personas con acceso a soluciones de agua potable en zona urbana</t>
  </si>
  <si>
    <t>Población con acceso a soluciones de agua potable en zona urbana</t>
  </si>
  <si>
    <t>Número de personas beneficiadas con proyectos que mejoran provisión, calidad y/o continuidad de los servicios de acueducto y alcantarillado</t>
  </si>
  <si>
    <t xml:space="preserve">Sumatoria de personas beneficiadas con proyectos que mejoran provisión, calidad y/o continuidad de acueducto y alcantarillado en la vigencia, en el marco del programa Guajira Azul </t>
  </si>
  <si>
    <t>Número de personas beneficiadas con proyectos que mejoran provisión, calidad y/o continuidad de los servicios de acueducto y alcantarillado, en el marco del programa Guajira Azul</t>
  </si>
  <si>
    <t>Población beneficiada con proyectos que mejoran provisión, calidad y/o continuidad de acueducto y alcantarillado, en el marco del programa Guajira Azul</t>
  </si>
  <si>
    <t xml:space="preserve">Población beneficiada con proyectos que mejoran provisión, calidad y/o continuidad de los servicios de acueducto y alcantarillado </t>
  </si>
  <si>
    <t>Sumatoria de personas beneficiadas con proyectos cofinanciados por el MVCT que mejoran provisión, calidad y/o continuidad de acueducto y alcantarillado en la vigencia</t>
  </si>
  <si>
    <t>Número de nuevas conexiones intradomiciliarias implementadas</t>
  </si>
  <si>
    <t>Sumatoria de nuevas conexiones intradomiciliarias</t>
  </si>
  <si>
    <t>1. Definir y socializar lineamientos claros para la programación presupuestal</t>
  </si>
  <si>
    <t>2. Verificar los recursos solicitados en cuanto a coherencia con los instrumentos de planeación (plan de acción y planes estratégicos)</t>
  </si>
  <si>
    <t>3. Realizar seguimiento mensual a la ejecución presupuestal</t>
  </si>
  <si>
    <t>Documento con lineamientos claros para la programación presupuestal</t>
  </si>
  <si>
    <t>Memorando de legalización del cambio de supervisión</t>
  </si>
  <si>
    <t>Informe mensual de la ejecución de los recursos asignados al Ministerio por SGR</t>
  </si>
  <si>
    <t xml:space="preserve">Base de datos mensual de seguimiento a los proyectos del sector presentados en los OCAD regionales </t>
  </si>
  <si>
    <t>1. Implementar medidas correctivas a partir de los resultados de los indicadores</t>
  </si>
  <si>
    <t>Informe de Indicador de PAC discriminado por dependencia</t>
  </si>
  <si>
    <t>2. Realizar mesas de trabajo para programación del PAC</t>
  </si>
  <si>
    <t>Informes de Solicitudes de PAC por dependencia</t>
  </si>
  <si>
    <t>1. Socializar al interior del MVCT el impacto en los estados financieros de la información reportada por las áreas.</t>
  </si>
  <si>
    <t>Dos Informes con las campañas de sensibilización relizadas en el año, sobre la importancia de reportar correctamente la información contable y trámites de la Subdirección de Finanzas y Presupuesto.</t>
  </si>
  <si>
    <t>2. Realizar semestralmente el comité técnico de sostenibilidad Contable.</t>
  </si>
  <si>
    <t>Actas de comité de Sostenibilidad Contable</t>
  </si>
  <si>
    <t>3. Elaborar informes de Conciliaciones Contables</t>
  </si>
  <si>
    <t>Informes de Conciliaciones Contables</t>
  </si>
  <si>
    <t>4. Presentar los Estados Financieros a la Alta dirección</t>
  </si>
  <si>
    <t>Informe de Estados financieros</t>
  </si>
  <si>
    <t>1. Diseñar e implementar un mecanismo para capturar información de las variables relevantes de los grupos de valor</t>
  </si>
  <si>
    <t>2. Elaborar documentos de caracterización de los grupos de valor de acuerdo con la oferta institucional</t>
  </si>
  <si>
    <t>3. Identificar las necesidades y expectativas de los grupos de valor</t>
  </si>
  <si>
    <t>4. Validar la oferta institucional con base en las necesidades y expectativas de los grupos de valor</t>
  </si>
  <si>
    <t xml:space="preserve">2. Implementar una estrategia de sensibilización del PAAC </t>
  </si>
  <si>
    <t>3. Realizar campañas y programas de gestión del cambio que generen una mejor disposición de los servidores (Funcionarios-Contratistas) que hacen parte del grupo de atención al usuario.</t>
  </si>
  <si>
    <t>Usuarios satisfechos con la atención prestada</t>
  </si>
  <si>
    <t xml:space="preserve">1.  Informar a la ciudadanía sobre las acciones, decisiones e intervenciones que, en materia de vivienda, agua potable, saneamiento básico y desarrollo territorial, realice el Ministerio. </t>
  </si>
  <si>
    <t xml:space="preserve">3. Desarrollar, publicar y difundir contenidos noticiosos y de interés general a través del portal web, sobre la gestión misional del Ministerio.                                                                                                                                              </t>
  </si>
  <si>
    <t>Informes de activiadades mensuales (anexos: productos comunicacionales elaborados)</t>
  </si>
  <si>
    <t xml:space="preserve">5. Generar contenidos audiovisuales y fotográficos para difusión externa con el fin de dar a conocer la política, programas, planes y proyectos relacionados con los temas de vivienda, ordenamiento territorial, agua potable y saneamiento básico.                                                                                </t>
  </si>
  <si>
    <t xml:space="preserve">6. Realizar actualizaciones en redes sociales para mantener contacto con la ciudadanía. </t>
  </si>
  <si>
    <t>Informe de estrategia de fortalecimiento de la comunicación externa</t>
  </si>
  <si>
    <t xml:space="preserve">Tasa de crecimiento del puntaje asignado al desempeño institucional a partir del FURAG </t>
  </si>
  <si>
    <t>Tasa de crecimiento del puntaje asignado a la dimensión de gestión del conocimiento y la innovación a partir del FURAG</t>
  </si>
  <si>
    <t>Nivel de cumplimiento del Plan Anual de Auditorías</t>
  </si>
  <si>
    <t>Número de actividades cumplidas / Número de actividades programadas en el plan *100</t>
  </si>
  <si>
    <t>Sumatoria de noticias positivas relacionadas con el sector publicadas en medios de comunicación / Número total de noticias relacionadas con el sector publicadas en medios de comunicación</t>
  </si>
  <si>
    <t>Número de noticias positivas relacionadas con el sector publicadas en medios de comunicación</t>
  </si>
  <si>
    <t>Informes de activiadades mensuales (anexos: comunicados de prensa y /o periodicos electrónicos)</t>
  </si>
  <si>
    <t>Número de servidores públicos que utilizan la herramienta de aprendizaje virtual / Número total de servidores públicos del MVCT</t>
  </si>
  <si>
    <t xml:space="preserve">  Porcentaje de servidores públicos que utilizan la herramienta de aprendizaje virtual</t>
  </si>
  <si>
    <t>Informe de gestión de solicitudes atendidas</t>
  </si>
  <si>
    <t>4. Construir una base de datos de preguntas y respuestas frecuentes</t>
  </si>
  <si>
    <t>1. Análizar las necesidades y expectativas de los procesos frente a la estructura del mapa de procesos del SIG</t>
  </si>
  <si>
    <t>2. Revisar y ajustar el mapa de procesos con base en las necesidades y oportunidades de mejora encontradas</t>
  </si>
  <si>
    <t>3. Aprobar y socializar el mapa de procesos ajustado</t>
  </si>
  <si>
    <t>1. Realizar estudio de funciones de la planta de personal</t>
  </si>
  <si>
    <t>2. Adecuar la planta de personal con base en los resultados del estudio de funciones</t>
  </si>
  <si>
    <t xml:space="preserve">2. Diligenciar autodiagnostico para establecer la linea base de MIPG </t>
  </si>
  <si>
    <t>3. Definir y realizar seguimiento a Planes de acción por politicas de MIPG (incluye acciones de autodiagnósticos y FURAG)</t>
  </si>
  <si>
    <t>1.Actualizar la politica, metodología y herramienta de Riesgos en el Sistema Integrado de Gestión</t>
  </si>
  <si>
    <t>2. Socializar los nuevos lineamientos de Riesgos para el Ministerio</t>
  </si>
  <si>
    <t>3. Actualizar los mapas de Riesgos del Ministerio</t>
  </si>
  <si>
    <t>4. Realizar seguimiento a los mapas de riesgos de cada uno de los procesos del Ministerio</t>
  </si>
  <si>
    <t>1. Identificar información estratégica para la toma de decisiones y criterios para la presentación de informes</t>
  </si>
  <si>
    <t>2. Medir la satisfacción respecto a la información que se proporciona para la toma de decisiones</t>
  </si>
  <si>
    <t>3. Realizar una estrategia de sensibilización de instrumentos de planeación y  lineamientos para la presentación de informes</t>
  </si>
  <si>
    <t>4. Presentar informes de seguimiento de acuerdo con lineamientos definidos</t>
  </si>
  <si>
    <t>Listas de asistencia (5) y presentaciones realizadas en las capacitaciones (5)</t>
  </si>
  <si>
    <t>Afiche por campaña (1) y Banner (1)</t>
  </si>
  <si>
    <t>Comunicaciones</t>
  </si>
  <si>
    <t>Jefe Grupo de Comunicaciones</t>
  </si>
  <si>
    <t>Contratistas del grupo de comunicaciones cuya financiación se incluye en los objetivos estratégicos de la SSA</t>
  </si>
  <si>
    <t>3. Evaluar la ejecución de Plan Anual de Auditorías</t>
  </si>
  <si>
    <t>Informe trimestral de contratos o convenios liquidados (anexos: Actas de liquidación firmadas)</t>
  </si>
  <si>
    <t>Listados de asistencia (4) y actas o presentaciones de las capacitaciones (4)</t>
  </si>
  <si>
    <t>Los recursos están relacionados en las otras actividades</t>
  </si>
  <si>
    <t xml:space="preserve">Porcentaje anual de reducción del número de tutelas
</t>
  </si>
  <si>
    <t>1. Diseñar y realizar Campaña de sensibilización en el uso de la herramienta de aprendizaje virtual</t>
  </si>
  <si>
    <t>2. Implementar piloto de adopción de office 365 por medio de la Herramienta de aprendizaje virtual.</t>
  </si>
  <si>
    <t>3. Realizar capacitación en el uso de la Herramienta de aprendizaje virtual</t>
  </si>
  <si>
    <t>1. Resolver Consultas y Reclamaciones</t>
  </si>
  <si>
    <t>2. Revisar Normativamente los Proyectos de Decreto y Resolución</t>
  </si>
  <si>
    <t>3. Realizar acciones de sensibilización y capacitación realizadas a los funcionarios y contratistas del MVCT y Fonvivienda</t>
  </si>
  <si>
    <t>3. Programar los eventos de prevención y sensibilización propias de la potestad disciplinaria, dirigidos al fortalecimiento de las capacidades institucionales y humanas en materia de derecho disciplinario, derechos de petición y el proceso de supervisión de contratos.</t>
  </si>
  <si>
    <t>4. Ejecutar los eventos de prevención y sensibilización propias de la potestad disciplinaria.</t>
  </si>
  <si>
    <t>Porcentaje de procesos disciplinarios en riesgo impulsados</t>
  </si>
  <si>
    <t>Base de datos "avance saneamiento"</t>
  </si>
  <si>
    <t>Recursos destinados a este producto</t>
  </si>
  <si>
    <t>3. Suscribir acto administrativo y/o escritura pública</t>
  </si>
  <si>
    <t>4. Reportar los bienes inmuebles activos incorporados al inventario del MVCT al Grupo de Recursos Físicos, con copia a la Subdirección de Finanzas y Presupuesto</t>
  </si>
  <si>
    <t>Número de activos</t>
  </si>
  <si>
    <t>Sumatoria de activos del extinto ICT-INURBE Intervenidos</t>
  </si>
  <si>
    <t>Porcentaje de avance en la elaboración e implementación del Programa de Gestión Documental</t>
  </si>
  <si>
    <t>(Número de actividades ejecutadas en  el programa de gestión documental / Número de actividades programadas) *100</t>
  </si>
  <si>
    <t xml:space="preserve">1. Realizar diagnóstico de la funcionalidad del aplicativo de gestión documental actual (contrato con Universidad Nacional) </t>
  </si>
  <si>
    <t>2. Verificar y actualizar las Tablas de Retención Documental en las 45 dependencias del MVCT.</t>
  </si>
  <si>
    <t>3. Intervenir y centralizar los archivos del MVCT</t>
  </si>
  <si>
    <t>Acto administrativo o escritura pública de los bienes</t>
  </si>
  <si>
    <t>Memorando dirigdo a la SFP</t>
  </si>
  <si>
    <t xml:space="preserve"> Porcentaje de politicas y lineamientos de transformación digital del Sector Vivienda, Ciudada y Territorio, diseñados e implementados</t>
  </si>
  <si>
    <t>1. Analizar el contexto y la normatividad</t>
  </si>
  <si>
    <t>2. Análizar los lineamientos MinTic</t>
  </si>
  <si>
    <t>3. Ejecutar la contratación de la AE (lncluye Gobierno Digital y Servicios Ciudadanos Digitales)</t>
  </si>
  <si>
    <t>1. Realizar estudio de mercado para la contratación de la arquitectura empresarial (AE)</t>
  </si>
  <si>
    <t>2. Contratar la AE</t>
  </si>
  <si>
    <t>Porcentaje de avance en la construcción de la capacidad de ciberdefensa</t>
  </si>
  <si>
    <t>Porcentaje de avance en la adopción del marco normativo y del Plan de Protección Sectorial (sector acueducto)</t>
  </si>
  <si>
    <t>Porcentaje de avance en la construcción de capacidad de Ciberseguridad</t>
  </si>
  <si>
    <t>Número de elementos construidos de la capacidad / Número de elementos por construir</t>
  </si>
  <si>
    <t>Número de empresas que adoptaron marco normativo del Plan de Protección / Número total de empresas del sector acueducto</t>
  </si>
  <si>
    <t>1. Implentar el modelo de Ciberseguridad en el MVCT</t>
  </si>
  <si>
    <t>2. Implementar el modelo de madurez en Ciberseguridad C2M2</t>
  </si>
  <si>
    <t>1. Definir el marco normativo ciberdefensa infraestructura crítica de acueducto</t>
  </si>
  <si>
    <t>2. Definir e implementar el plan de protección sectorial de infrestructura crítica cibernética para el sector acueducto</t>
  </si>
  <si>
    <t>1. Definir e implementar la capacidad de ciber resiliencia</t>
  </si>
  <si>
    <t>Documento con el modelo de Ciberseguridad en el MVCT</t>
  </si>
  <si>
    <t>Documento con el modelo de madurez en Ciberseguridad en el MVCT</t>
  </si>
  <si>
    <t>Documento con el modelo de Ciberdefensa</t>
  </si>
  <si>
    <t>Documento con el plan de protección infraestructura crítica cibernética</t>
  </si>
  <si>
    <t>Documento con el modelo de Ciber resiliencia</t>
  </si>
  <si>
    <t>Tasa de crecimiento del puntaje asignado a la dimensión de talento humano a partir del FURAG</t>
  </si>
  <si>
    <t>1. Formular el contenido del manual de inducción para los empleados del MVCT</t>
  </si>
  <si>
    <t>1. Realizar sesiones de formación a los funcionarios, en las necesidades de capacitación.</t>
  </si>
  <si>
    <t>2. Establecer el programa Formador de formadores.</t>
  </si>
  <si>
    <t>3. Formular el manual de oferta de entrenamientos vía cooperación internacional para el MVCT</t>
  </si>
  <si>
    <t>4. Promover la asistencia de funcionarios del Ministerio a cursos, capacitaciones y formaciones profesionales gratuitos, ofrecidas por universidades, centros de pensamiento (think-tanks), Agencias de Desarrollo, Organizaciones Internacionales, entre otros.</t>
  </si>
  <si>
    <t>1 informe bimensual de la gestión realizada</t>
  </si>
  <si>
    <t>5. Socializar a los interesados del MVCT la oferta de entrenamientos vía cooperación internacional</t>
  </si>
  <si>
    <t>1. Intervenir y prevenir el riesgo y control en la fuente (causas de accidentalidad)</t>
  </si>
  <si>
    <t>2. Realizar actividades de bienestar para los funcionarios del MVCT, que involucren jornadas de promoción, deporte, actividades culturales, reconocimiento a los funcionarios y actividades especiales con las familias.</t>
  </si>
  <si>
    <t>3. Realizar intervención institucional para mejorar el ambiente laboral</t>
  </si>
  <si>
    <t>1. Ajustar el manual de funciones</t>
  </si>
  <si>
    <t>2. Actualizar la OPEC (oferta pública de empleos de carrera) del MVCT</t>
  </si>
  <si>
    <t>Porcentaje de relaciones formalizadas con cooperantes</t>
  </si>
  <si>
    <t>Porcentaje de solicitudes respondidas</t>
  </si>
  <si>
    <t>Porcentaje de proyectos de ley atendidos</t>
  </si>
  <si>
    <t>Porcentaje de integrantes del sector político (congresistas, entes territoriales) atendidos</t>
  </si>
  <si>
    <t>Porcentaje de cumplimiento de compromisos adquiridos</t>
  </si>
  <si>
    <t>Número de compromisos ejecutados / Número de compromisos adquiridos</t>
  </si>
  <si>
    <t>Número de hogares beneficiados con subsidios para arrendamiento de vivienda de interés social urbana</t>
  </si>
  <si>
    <t>Número de hogares beneficiados con subsidio familiar para adquisición de vivienda por Mi Casa Ya</t>
  </si>
  <si>
    <t>Número de hogares beneficiados con coberturas para adquisición de vivienda por FRECH II (VIS)</t>
  </si>
  <si>
    <t>Sumatoria de viviendas de interés social iniciadas</t>
  </si>
  <si>
    <t>Sumatoria de estudios del sector de la construcción y vivienda publicados</t>
  </si>
  <si>
    <t>Sumatoria de instrumentos normativos actualizados y/o elaborados y publicados</t>
  </si>
  <si>
    <t>Número de hectáreas de suelo habilitado</t>
  </si>
  <si>
    <t>Sumatoria de hectáreas de suelo habilitadas</t>
  </si>
  <si>
    <t>Hectáreas</t>
  </si>
  <si>
    <t>Número de documentos Conpes de política para el fortalecimiento del Sistema de Ciudades y de ordenamiento territorial elaborados y enviados</t>
  </si>
  <si>
    <t>Sumatoria de documentos Conpes de política para el fortalecimiento del  Sistema de Ciudades y de ordenamiento territorial elaborados y enviados</t>
  </si>
  <si>
    <t>Sumatoria de entidades territoriales apoyadas en la formulación e implementación de los POT</t>
  </si>
  <si>
    <t>Sistemas de información transaccional (TERRA) implementado</t>
  </si>
  <si>
    <t>Modelo del módulo transaccional de licencias urbanísticas</t>
  </si>
  <si>
    <t xml:space="preserve">Número Proyectos viabilizados / Número Total proyectos presentados para viabilización en la vigencia </t>
  </si>
  <si>
    <t>APSB</t>
  </si>
  <si>
    <t xml:space="preserve">1. Sensibilizar a las dependencias sobre los medios y productos de comunicación disponibles </t>
  </si>
  <si>
    <t>1. Elaborar un diagnóstico del proceso de gestión del conocimiento e innovación del Ministerio</t>
  </si>
  <si>
    <t>2. Formular la estrategia de gestión de conocimiento e innovación</t>
  </si>
  <si>
    <t>1. Implementar espacios y acciones para la gestión de conocimiento e innovación</t>
  </si>
  <si>
    <t>Plan Anual de Auditorías presentado - Acta de Comité.</t>
  </si>
  <si>
    <t>Informe mensual de cumplimiento del Plan Anual de Auditorías</t>
  </si>
  <si>
    <t>Informe Anual de Evaluación del Plan Anual de Auditorías</t>
  </si>
  <si>
    <t>Documento de lineamientos</t>
  </si>
  <si>
    <t>Matriz de Atención  al sector político</t>
  </si>
  <si>
    <t>5. Entregar títulos en el marco de Casa Digna, Vida Digna</t>
  </si>
  <si>
    <t>1. Expedir Decreto reglamentario</t>
  </si>
  <si>
    <t>2. Contratar el operador y la fiducia</t>
  </si>
  <si>
    <t>3. Cerrar y firmar convenios (Operador - ET) – incluye entrega de barrios o zonas a intervenir</t>
  </si>
  <si>
    <t>4. Realizar el lanzamiento de convocatoria a constructores</t>
  </si>
  <si>
    <t>5. Realizar evento de lanzamiento de obras</t>
  </si>
  <si>
    <t>2. Entregar documento final del manual operativo del programa</t>
  </si>
  <si>
    <t xml:space="preserve">1. Modificar Aval Fiscal para subsidios 2019 </t>
  </si>
  <si>
    <t>2. Autorizar Vigencias Futuras para subsidios 2019</t>
  </si>
  <si>
    <t>1. Modificar Aval Fiscal para subsidios 2019</t>
  </si>
  <si>
    <t>3. Incorporar recursos al Convenio con Banco de la República</t>
  </si>
  <si>
    <t>1. Asignar subsidios de Mi Casa Ya 2019-2022</t>
  </si>
  <si>
    <t>2. Iniciar viviendas PVG II y VIPA 2019</t>
  </si>
  <si>
    <t>3. Iniciar viviendas por el Programa Semillero de Propietarios 2019-2022</t>
  </si>
  <si>
    <t>1. Publicar estudio sobre precios de vivienda VIS y VIP</t>
  </si>
  <si>
    <t>2. Publicar estudio sobre Parámetros y focalización de  Mi Casa Ya</t>
  </si>
  <si>
    <t>3. Publicar estudio sobre Cartera Hipotecaria y socialización del mismo</t>
  </si>
  <si>
    <t>1. Elaborar tres (3) propuestas normativas.</t>
  </si>
  <si>
    <t>2. Publicar tres (3) propuestas normativas.</t>
  </si>
  <si>
    <t>3. Remitir a Presidencia de tres (3) propuestas normativas.</t>
  </si>
  <si>
    <t>1. Definir e implementar planes de trabajo para apoyar la habilitación de suelo en MISN adoptados.</t>
  </si>
  <si>
    <t>2. Evaluar iniciativas de MISN en etapa de prefactibilidad y formulación (por demanda).</t>
  </si>
  <si>
    <t>3. Acompañar a 5 municipios en la formulación o implementacion de planes parciales.</t>
  </si>
  <si>
    <t>1. Elaborar dos (2) propuestas de CONPES en 2019.</t>
  </si>
  <si>
    <t xml:space="preserve">1. Definir e implementar planes de trabajo con las entidades territoriales, para apoyar la revisión de POT. </t>
  </si>
  <si>
    <t>2. Definir e implementar planes de trabajo y/o estudios con las entidades territoriales, para apoyar POT que se encuentren en etapa de implementación.</t>
  </si>
  <si>
    <t>2. Estructurar y desarrollar los  documentos (3 de Estudios  y 7 de propuestas de nuevas disposiciones o modificaciones normativas o de política del sector (APSB)).</t>
  </si>
  <si>
    <t>1. Focalizar la asistencia técnica a Entidades Territoriales</t>
  </si>
  <si>
    <t>Documento de propuesta de agenda de Estudios y de nuevas disposiciones o modificaciones normativas o de política del sector (APSB), actualizado en Marzo, Julio y Octubre.</t>
  </si>
  <si>
    <t xml:space="preserve">10 Documentos de Estudios  y propuestas de nuevas disposiciones o modificaciones normativas o de política del sector (APSB). </t>
  </si>
  <si>
    <t>Documento de avance trimestral del borrador de documento de propuesta normativa.</t>
  </si>
  <si>
    <t>Una matriz de seguimiento mensual a la elaboración de los proyectos de norma con los anexos según avance del instrumento. (Formato FPN-F-03)</t>
  </si>
  <si>
    <t>Documento de focalización</t>
  </si>
  <si>
    <t xml:space="preserve">Informes de gestión trimestral y anexos (Cdps, informes de comisión y/o matriz de proyectos) </t>
  </si>
  <si>
    <t xml:space="preserve">Informe trimestral de seguimiento. </t>
  </si>
  <si>
    <t>4. Estructurar proyecto de norma de Modificación de la Resolución 1063 de 2016 y sus anexos, según Proceso SIG</t>
  </si>
  <si>
    <t xml:space="preserve">Memoria Justificativa y proyecto de norma con VoBo de la OAJ MVCT. </t>
  </si>
  <si>
    <t>1. Estructurar propuesta de agenda de talleres a realizar en la vigencia 2019.</t>
  </si>
  <si>
    <t>Documento de propuesta de agenda 2019.</t>
  </si>
  <si>
    <t>2. Realizar talleres de capacitación del proceso de certificación y monitoreo de los recursos de SGP APSB vigencia 2019</t>
  </si>
  <si>
    <t>Informe trimestral consolidado de asistencia técnica (anexos: Presentación, listas de asistencia, ayuda de memoria o registro fotográfico) y matriz de asistencias tecnicas realizadas en el trimestre (4 informes, 4 matrices).</t>
  </si>
  <si>
    <t>3. Prestar asistencia Técnica a demanda en el uso y destinación de los recursos del Sistema General de Participaciones para agua potable y saneamiento básico (SGP-APSB)</t>
  </si>
  <si>
    <t>Reporte trimestral consolidado de asistencias técnicas a los municipios (Por demanda, vía telefónica, virtual o presencial).</t>
  </si>
  <si>
    <t xml:space="preserve">1. Realizar el diseño metodológico de la estrategia de asistencia ténica de la DDS en temas relacionados con Calidad del agua para consumo humano, gestión del riesgo, componente ambiental, cambio climático, residuos sólidos, sistema de información SGP, Politica Rural o Reglamentación técnica </t>
  </si>
  <si>
    <t xml:space="preserve">Documento del diseño metodológico de la estrategia de asistencia ténica de la DDS. </t>
  </si>
  <si>
    <t xml:space="preserve">2. Realizar acompañamiento técnico para la divulgación de las políticas asociadas al sector desde la DDS. </t>
  </si>
  <si>
    <t>Informe de gestión trimestral de acompañamiento técnico (actas, presentaciones, listas de asistencias, registro fotográfico, ayudas de memoria o informes de comisión).</t>
  </si>
  <si>
    <t>Documento del estado del arte de la propuesta de modelo de gobierno corporativo</t>
  </si>
  <si>
    <t>2. Elaborar el documento de Propuesta del Modelo de gobierno corporativo en los prestadores del sector (Consultoría BID, Informe final).</t>
  </si>
  <si>
    <t xml:space="preserve">Documento de Propuesta (Informe Final Consultoria) </t>
  </si>
  <si>
    <t>3. Estructurar propuesta normativa para implementar un modelo de gobierno corporativo en los prestadores del sector</t>
  </si>
  <si>
    <t xml:space="preserve">Documento de Propuesta normativa </t>
  </si>
  <si>
    <t xml:space="preserve">4.  Identificar y gestionar empresas prestadoras para la implementación del Modelo de Gobierno Corporativo. </t>
  </si>
  <si>
    <t>Informe mensual de avance de identificación y gestión.</t>
  </si>
  <si>
    <t>1. Estructurar una propuesta de diseño de un "Programa de reducción de costos de energia, pérdidas de agua y otros"</t>
  </si>
  <si>
    <t>Documento del Diseño metodologico del "Programa de reducción de costos de energia, pérdidas de agua y otros"</t>
  </si>
  <si>
    <t xml:space="preserve">Informe de gestión trimestral </t>
  </si>
  <si>
    <t>3. Identificar y gestionar personas prestadoras para implementación de un proyecto piloto del "Programa de reducción de costos de energia, pérdidas de agua y otros".</t>
  </si>
  <si>
    <t>1. Realizar gestión para la financiacion de proyectos y la canalización de recursos para la estructuración de proyectos</t>
  </si>
  <si>
    <t xml:space="preserve">Informes trimestrales de gestión </t>
  </si>
  <si>
    <t>2. Gestionar la vinculacion de prestadores eficientes públicos o privados en los esquemas pilotos estructurados</t>
  </si>
  <si>
    <t>Memorias Justificativas (3) y documentos de propuestas (3)</t>
  </si>
  <si>
    <t>Actas y listas de asistencia de las reuniones de socialización de la propuesta con: i). la Junta del RAS y con ii). otras entidades del sector</t>
  </si>
  <si>
    <t>Documentos de avance trimestral en la definición de la tabla de contenido de cada plan</t>
  </si>
  <si>
    <t>3. Estructurar Memorias Justificativas y documentos de propuesta Normativa relacionadas con el Plan Rector y el Plan Maestro (Un (1) proyecto de decreto y (2) resoluciones).</t>
  </si>
  <si>
    <t xml:space="preserve">4. Realizar socialización previa de la propuesta de documento con la Junta del RAS y otras entidades del sector. </t>
  </si>
  <si>
    <t>5. Definir la tabla de contenido del Plan maestro y el Plan rector</t>
  </si>
  <si>
    <t xml:space="preserve">6. Proponer la actualización de los Titulos C,D,I,J,K,H de Reglamentación Técnica </t>
  </si>
  <si>
    <t>7. Participar en eventos de divulgación de la Reglamentación Técnica del Sector para la estructuración de proyectos, en eventos regionales y sectoriales.</t>
  </si>
  <si>
    <t xml:space="preserve">6 Propuestas de actualización de los documentos "Titulos de Reglamentación Técnica C,D,I,J,K,H". </t>
  </si>
  <si>
    <t>Informe trimestral de participación en eventos de divulgación, con anexos (Actas, presentaciones, listas de asistencias, registro fotográfico, ayudas de memoria o informes de comisión)</t>
  </si>
  <si>
    <t>1. Consolidar el estado del arte de los proyectos priorizados.</t>
  </si>
  <si>
    <t>Documento del Estado del Arte de los proyectos.</t>
  </si>
  <si>
    <t>2. Realizar acompañamiento técnico para la estructuración de proyectos de inversión para el tratamiento de aguas residuales domésticas, en cuencas priorizadas en el marco del programa SAVER.</t>
  </si>
  <si>
    <t>Informe de gestión trimestral de acompañamiento técnico con anexos (Actas, presentaciones, listas de asistencias, registro fotográfico, ayudas de memoria o informes de comisión)</t>
  </si>
  <si>
    <t>3. Elaborar documento preliminar de actualización del Plan de Manejo de Aguas residuales Domésticas (PMAR) (Tabla de contenido y avance de estructuración de documento)</t>
  </si>
  <si>
    <t>Tabla de contenido y avance de documento preliminar</t>
  </si>
  <si>
    <t>4. Realizar acompañamiento en la estructuración de un proyecto piloto para el reúso de aguas residuales domésticas tratadas, identificado de manera conjunta con MADS</t>
  </si>
  <si>
    <t>Documento de identificación y establecimiento de proyecto piloto</t>
  </si>
  <si>
    <t>1. Consolidar el estado del arte de los proyectos para el tratamiento y aprovechamiento de residuos sólidos.</t>
  </si>
  <si>
    <t>Documento de Estado del arte de los proyectos de tratamiento y aprovechamiento de residuos sólidos.</t>
  </si>
  <si>
    <t xml:space="preserve">2. Realizar acompañamiento técnico a la estructuración de proyectos de tratamiento y aprovechamiento de residuos sólidos </t>
  </si>
  <si>
    <t xml:space="preserve">Reporte trimestral de acompañamiento técnico </t>
  </si>
  <si>
    <t>3. Apoyar financieramente a proyectos piloto de tratamiento y aprovechamiento de residuos sólidos</t>
  </si>
  <si>
    <t xml:space="preserve">Reporte trimestral de apoyo financiero </t>
  </si>
  <si>
    <t xml:space="preserve">Contrato (1) e informes trimestrales (4) de acompañamiento técnico </t>
  </si>
  <si>
    <t>Documento de propuesta (1) y Memoria justificativa (1) de reforma al Decreto 596 de 2016</t>
  </si>
  <si>
    <t>Documento para realizar la asistencia técnica para la promoción del tratamiento y aprovechamiento de residuos sólidos</t>
  </si>
  <si>
    <t>Contrato e informe de gestión y acompañamiento técnico de la consultoría para el diseño final del modulo de radicación en línea</t>
  </si>
  <si>
    <t>2. Aprobar diseños de la interfaz gráfica del módulo</t>
  </si>
  <si>
    <t>Documento de aprobación de diseño de la interfaz gráfica del módulo.</t>
  </si>
  <si>
    <t xml:space="preserve">3. Aprobar la propuesta de integración de los desarrollos existentes en el SINAS y SIGEVAS al módulo de radicación en línea </t>
  </si>
  <si>
    <t xml:space="preserve">Documento de aprobación de la propuesta de integración </t>
  </si>
  <si>
    <t xml:space="preserve">4. Aprobar ajustes al módulo después de período de prueba </t>
  </si>
  <si>
    <t>Documento de aprobación de ajustes al módulo</t>
  </si>
  <si>
    <t>Evidencias de módulo en implementación: (pantallazos del módulo)</t>
  </si>
  <si>
    <t xml:space="preserve">1. Realizar acompañamiento técnico para la gestión de integración de información del SGP y de información financiera de prestadores al SINAS </t>
  </si>
  <si>
    <t>Informe trimestral de avance de gestión para la  integración  de información al SINAS.</t>
  </si>
  <si>
    <t xml:space="preserve">Contrato de consultoria, plan de trabajo e informe de gestión y acompañamiento técnico. </t>
  </si>
  <si>
    <t>Contrato, plan de trabajo e informe de acompañamiento técnico.</t>
  </si>
  <si>
    <t xml:space="preserve">Documento de propuesta de agenda de evento. </t>
  </si>
  <si>
    <t>2. Realizar la organización logística del Congreso Nacional de Acueductos Rurales y Organizaciones Comunitarias</t>
  </si>
  <si>
    <t>Informe mensual de avance con evidencias de organización y realización del evento</t>
  </si>
  <si>
    <t>3. Consolidar el estado del arte del Programa de Abastecimiento de Agua y Saneamiento Rural.</t>
  </si>
  <si>
    <t>Presentacion PPT del Programa</t>
  </si>
  <si>
    <t xml:space="preserve">Reporte trimestral de divulgación del Programa (Matriz) </t>
  </si>
  <si>
    <t>5. Realizar acompañamiento técnico a proyectos piloto de Esquemas Diferenciales de prestación del servicio</t>
  </si>
  <si>
    <t>Informe trimestral de avance de proyectos pilotos con anexos (Actas, presentaciones, listas de asistencias, registro fotográfico, ayudas de memoria o informes de comisión)</t>
  </si>
  <si>
    <t xml:space="preserve">6. Identificar el estado del arte de los (7) siete departamentos (incluidos los departamentos en posconflicto) para la implementación del programa rural.  </t>
  </si>
  <si>
    <t xml:space="preserve">Presentación PPT del estado del arte.  </t>
  </si>
  <si>
    <t>Informe semestral de asistencia técnica a siete departamentos para la implementación del programa rural (Actas, presentaciones, listas de asistencias, registro fotográfico, ayudas de memoria o informes de comisión)</t>
  </si>
  <si>
    <t xml:space="preserve">1. Asignar apoyo financiero a los proyectos viabilizados de acueducto y alcantarillado en el área urbana, en el marco de la normatividad vigente. </t>
  </si>
  <si>
    <t>Informe trimestral de proyectos apoyados financieramente.</t>
  </si>
  <si>
    <t>2. Realizar el seguimiento a los proyectos de acueducto y alcantarillado del área urbana apoyados financieramente.</t>
  </si>
  <si>
    <t>Informe trimestral de seguimiento a proyectos</t>
  </si>
  <si>
    <t xml:space="preserve">1. Asignar apoyo financiero a los proyectos viabilizados de acueducto y alcantarillado en el área urbana y rural, en el marco de la normatividad vigente. </t>
  </si>
  <si>
    <t>2. Realizar el seguimiento a los proyectos de acueducto y alcantarillado del área urbana y rural apoyados técnica y financieramente, en el marco del programa Guajira Azul.</t>
  </si>
  <si>
    <t xml:space="preserve">1. Asignar apoyo financiero a los proyectos viabilizados de acueducto y alcantarillado, en el marco de la normatividad vigente. </t>
  </si>
  <si>
    <t>2. Realizar el seguimiento a los proyectos de acueducto y alcantarillado apoyados financieramente.</t>
  </si>
  <si>
    <t xml:space="preserve">1. Identificar y priorizar municipios que cumplan con los requisitos para ser apoyados tecnica y financieramente con el Programa de Conexiones Intradomiciliarias. </t>
  </si>
  <si>
    <t xml:space="preserve">Documento de identificación de municipios priorizados con el Programa de Conexiones Intradomiciliarias. </t>
  </si>
  <si>
    <t>Informe trimestral de avance del Programa de Conexiones Intradomiciliarias.</t>
  </si>
  <si>
    <t>Informe trimestral de seguimiento a los municipios vinculados al programa de Conexiones Intradomiciliarias en la vigencia 2019</t>
  </si>
  <si>
    <t>Porcentaje de avance en la ejecución de las actividades de adecuación y mejoramiento de la infraestructura física.</t>
  </si>
  <si>
    <t>Mejorar las políticas de gestión y desempeño</t>
  </si>
  <si>
    <t>OAP y GTH</t>
  </si>
  <si>
    <t>Jefe OAP y Jefe GTH</t>
  </si>
  <si>
    <t>Incrementar el tratamiento y aprovechamiento de residuos sólidos y aguas residuales domésticas urbanas</t>
  </si>
  <si>
    <t>Fortalecer los estándares de transparencia y diálogo con la ciudadanía y los grupos de valor</t>
  </si>
  <si>
    <t>4. Realizar evento de lanzamiento de la Estrategia</t>
  </si>
  <si>
    <t>Documento con criterios de focalización de empresas para Fábricas de Productividad</t>
  </si>
  <si>
    <t>Soporte de Publicación de convocatoria</t>
  </si>
  <si>
    <t>DSH</t>
  </si>
  <si>
    <t>Convenios suscritos con entidades territoriales</t>
  </si>
  <si>
    <t>Contrato de consultoría</t>
  </si>
  <si>
    <t>Informe del proceso de cesión de bienes de INURBE</t>
  </si>
  <si>
    <t>3. Suscribir contrato para consultoría para la depuración del PETO</t>
  </si>
  <si>
    <t>Informes o actas de asistencia técnica a entidades territoriales (anexos: listados de asistencia)</t>
  </si>
  <si>
    <t>Convenios firmados (Operador - ET)</t>
  </si>
  <si>
    <t>1. Contratar la plataforma de información</t>
  </si>
  <si>
    <t>3. Iniciar suscripción de beneficiarios y oferentes en la plataforma.</t>
  </si>
  <si>
    <t>4. Iniciar el programa a nivel nacional</t>
  </si>
  <si>
    <t>Manual Operativo publicado</t>
  </si>
  <si>
    <t>Copia de Aval fiscal modificado</t>
  </si>
  <si>
    <t>Copia de autorización de Vigencia Futura</t>
  </si>
  <si>
    <t>Copia de aval fiscal modificado</t>
  </si>
  <si>
    <t>Estudio sobre precios de vivienda VIS y VIP</t>
  </si>
  <si>
    <t>Estudio sobre Parámetros y focalización de  Mi Casa Ya</t>
  </si>
  <si>
    <t>Estudio sobre Cartera Hipotecaria</t>
  </si>
  <si>
    <t>Soportes de evento de lanzamiento</t>
  </si>
  <si>
    <t>Evaluación de PVG</t>
  </si>
  <si>
    <t>Estudio sobre Política de Arrendamiento en Colombia</t>
  </si>
  <si>
    <t>Estudio sobre reasentamiento de viviendas</t>
  </si>
  <si>
    <t>6 estudios del sector de la construcción y vivienda en 2019</t>
  </si>
  <si>
    <t>4. Publicar la evaluación de PVG</t>
  </si>
  <si>
    <t>5. Publicar estudio sobre Política de Arrendamiento en Colombia</t>
  </si>
  <si>
    <t>6. Publicar estudio sobre reasentamiento de viviendas</t>
  </si>
  <si>
    <t>Oficio</t>
  </si>
  <si>
    <t>Planes de trabajo</t>
  </si>
  <si>
    <t>Propuestas normativas</t>
  </si>
  <si>
    <t>Documento CONPES</t>
  </si>
  <si>
    <t>Oficios de envío de propuestas</t>
  </si>
  <si>
    <t>2. Enviar dos (2) propuestas de CONPES en 2019 para publicación.</t>
  </si>
  <si>
    <t xml:space="preserve">Documento con modelo del módulo transaccional </t>
  </si>
  <si>
    <t>Diana Cuadros</t>
  </si>
  <si>
    <t>Pacto por la calidad y eficiencia de servicios públicos.
Línea 2. Objetivo 1. 
Pacto por la sostenibilidad
Línea 4. Objetivo 2.</t>
  </si>
  <si>
    <t>Pacto por la calidad y eficiencia de servicios públicos. 
Línea 2. Objetivos 1 y 4.</t>
  </si>
  <si>
    <t>Pacto por la calidad y eficiencia de servicios públicos.
Línea 2. Objetivos: 1, 2, 3 y 4.</t>
  </si>
  <si>
    <t xml:space="preserve">Pacto por la calidad y eficiencia de servicios públicos. 
Línea 2. Objetivo 1.  
Pacto por la sostenibilidad
Línea 4. Objetivo 2 
</t>
  </si>
  <si>
    <t>Información y comunicación</t>
  </si>
  <si>
    <t>3. Elaborar propuesta de Marco de Cualificaciones - formación dual</t>
  </si>
  <si>
    <t>Documento con propuesta de Marco de cualificaciones</t>
  </si>
  <si>
    <t>4. Elaborar un informe del proceso de cesión de bienes de INURBE a los municipios en el marco de CDVD, durante la vigencia 2019</t>
  </si>
  <si>
    <t>Matriz mensual de viviendas tituladas</t>
  </si>
  <si>
    <t>Matriz mensual de asignación de subsidios de VIS</t>
  </si>
  <si>
    <t>Matriz mensual de coberturas otorgadas</t>
  </si>
  <si>
    <t>Copia del Decreto firmado y publicado</t>
  </si>
  <si>
    <t>Copia de los contratos de operador (1) y fiducia (1)</t>
  </si>
  <si>
    <t>Soporte de convocatoria publicada (pantallazo con fecha)</t>
  </si>
  <si>
    <t>Nota de prensa de evento de lanzamiento</t>
  </si>
  <si>
    <t>Copia de contrato de plataforma</t>
  </si>
  <si>
    <t>Pantallazo de la plataforma digital para suscripción de beneficiarios y oferentes en funcionamiento</t>
  </si>
  <si>
    <t>Nota de prensa de Evento de primeras piedras</t>
  </si>
  <si>
    <t xml:space="preserve">5. Elaborar resolución de asignación del SFV, de Fonvivienda  y memorando informando resultado de asignación </t>
  </si>
  <si>
    <t>Copia de resolución de asignación del SFV (semanal)</t>
  </si>
  <si>
    <t>6. Generar informes de Habilitados, Asignados, Aplicados y Pagados</t>
  </si>
  <si>
    <t>Informes de habilitados, asignados, aplicados y pagados (semanal)</t>
  </si>
  <si>
    <t>Copia de convenio con recursos incorporados</t>
  </si>
  <si>
    <t>Matriz mensual de asignación de subsidios MCY 2019</t>
  </si>
  <si>
    <t>Matriz mensual de iniciaciones de PVG II y VIPA 2019</t>
  </si>
  <si>
    <t>Matriz mensual de implementación del programa Semillero de Propietarios</t>
  </si>
  <si>
    <t>Matriz mensual de asignación de coberturas MCY 2019</t>
  </si>
  <si>
    <t>Comprobantes de publicación</t>
  </si>
  <si>
    <t>Concepto de evaluación</t>
  </si>
  <si>
    <t>Informes de acompañamiento</t>
  </si>
  <si>
    <t>1. Definir el modelo del módulo transaccional de licencias urbanísticas</t>
  </si>
  <si>
    <t>2. Elaborar y difusión, a través de los canales existentes, de los productos de Comunicación Interna, de las políticas, programas y planes que realiza el Ministerio en beneficio de la población colombiana y de sus servidores públicos.</t>
  </si>
  <si>
    <t>2. Recibir la solicitud de tramite contractual, gestionar el requerimiento, remitir respuesta al solicitante y archivar en el expediente contractual.</t>
  </si>
  <si>
    <t>Informe bimensual de las comunicaciones atendidas (anexos: copia de las comunicaciones)</t>
  </si>
  <si>
    <t xml:space="preserve">2. Convocar a los periodistas de los diferentes medios de comunicación para que el Ministro y/o los voceros autorizados presenten y entreguen información noticiosa, relacionada con la misión y gestión del Ministerio.                                                                    </t>
  </si>
  <si>
    <t xml:space="preserve">4. Diseñar piezas de caracter externo para visibilizar la gestión del Ministerio                                                                   </t>
  </si>
  <si>
    <t>Proceso de inducción fortalecido</t>
  </si>
  <si>
    <t>Manuales de inducción aprobados</t>
  </si>
  <si>
    <t>2. Realizar jornadas de inducción a los empleados del MVCT</t>
  </si>
  <si>
    <t>Informes de las jornadas de inducción a los empleados del MVCT</t>
  </si>
  <si>
    <t>Número de empresas beneficiadas con el programa de Fábricas de Productividad para la Construcción</t>
  </si>
  <si>
    <t>Sumatoria de empresas beneficiadas con el programa de Fábricas de Productividad para la Construcción</t>
  </si>
  <si>
    <t>Número de viviendas de interés social tituladas</t>
  </si>
  <si>
    <t>Sumatoria de viviendas de interés social tituladas</t>
  </si>
  <si>
    <t>Número de mejoramientos de vivienda y barrios realizados</t>
  </si>
  <si>
    <t>Sumatoria de mejoramientos de vivienda y barrios realizados</t>
  </si>
  <si>
    <t>Sumatoria de hogares beneficiados con subsidios para arrendamiento de vivienda de interés social urbana</t>
  </si>
  <si>
    <t>Sumatoria de hogares beneficiados con subsidio familiar para adquisición de vivienda por Mi Casa Ya</t>
  </si>
  <si>
    <t>Sumatoria de hogares beneficiados con coberturas para adquisición de vivienda por FRECH II (VIS)</t>
  </si>
  <si>
    <t>Porcentaje de procesos implementados en el Sistema de Gestión de la Seguridad de la Información (SGSI)</t>
  </si>
  <si>
    <t>Número de procesos implementados en SGSI / Número de procesos del ministerio</t>
  </si>
  <si>
    <t>SGSI Implementado</t>
  </si>
  <si>
    <t>1. Análizar y definir el alcance del SGSI</t>
  </si>
  <si>
    <t>Documento de Análisis y definición alcance del SGSI</t>
  </si>
  <si>
    <t>2. Identificar y establecer metodología de evaluación de riesgos</t>
  </si>
  <si>
    <t>Documento con  metodología de evaluación de riesgos</t>
  </si>
  <si>
    <t>3. Análizar la información existente en la organización para los procesos de seguridad</t>
  </si>
  <si>
    <t>Documento con Análisis de la información existentes en la organización para los procesos de seguridad</t>
  </si>
  <si>
    <t>4. Levantar inventario de los activos de información de los procesos misionales y estratégicos</t>
  </si>
  <si>
    <t>Documento de inventario de los activos de información de los procesos misionales y estratégicos</t>
  </si>
  <si>
    <t>5. Análizar y evaluar los riesgos de seguriad de la información de los procesos misionales y estratégicos</t>
  </si>
  <si>
    <t>Documento con Análisis y evaluación de riesgos de seguriad de la información de los procesos misionales y estratégicos</t>
  </si>
  <si>
    <t>6. Evaluar los dominios de la norma ISO 27001</t>
  </si>
  <si>
    <t>Documento con resultado de Evaluación de los dominios de la norma ISO 27001</t>
  </si>
  <si>
    <t>7. Identificar controles de seguridad</t>
  </si>
  <si>
    <t>Documento con los controles de seguridad definidos</t>
  </si>
  <si>
    <t>8. Definir los procedimientos para detectar y gestionar incidentes de seguridad</t>
  </si>
  <si>
    <t>Documento con procedimientos para detectar y gestionar incidentes de seguridad</t>
  </si>
  <si>
    <t>9. Iniciar la documentación del SGSI</t>
  </si>
  <si>
    <t>Avance del documento del SGSI</t>
  </si>
  <si>
    <t>10. Elaborar plan de tratamiento de los riesgos</t>
  </si>
  <si>
    <t>Documento de plan de tratamiento de riesgos</t>
  </si>
  <si>
    <t>11. Definir mecanismos de protección de la información</t>
  </si>
  <si>
    <t>Documento con mecanismos de protección de información</t>
  </si>
  <si>
    <t>Documento de Analisis contexto y normatividad</t>
  </si>
  <si>
    <t>Documento de Análisis lineamientos MinTic</t>
  </si>
  <si>
    <t>3. Establecer marco de gobierno del sector Vivienda, Ciudad y Territorio</t>
  </si>
  <si>
    <t>Documento con el  marco de gobierno del sector Vivienda, Ciudad y Territorio</t>
  </si>
  <si>
    <t>4. Definir y establecer la interoperabilidad de los sistemas de información del sector Vivienda, Ciudad y Territorio</t>
  </si>
  <si>
    <t>Documento con la interoperabilidad de los sistemas de información del sector Vivienda, Ciudad y Territorio</t>
  </si>
  <si>
    <t>5. Establecer la estrategia de información del sector Vivienda, Ciudad y Territorio</t>
  </si>
  <si>
    <t>Documento con la la estrategia de información del sector Vivienda, Ciudad y Territorio</t>
  </si>
  <si>
    <t>6. Establecer la estrategia de TI del sector Vivienda, Ciudad y Territorio</t>
  </si>
  <si>
    <t>Documento con  la estrategia de TI del sector Vivienda, Ciudad y Territorio</t>
  </si>
  <si>
    <t>7. Establecer el Gobierno de TI del sector Vivienda, Ciudad y Territorio</t>
  </si>
  <si>
    <t>Documento con  el Gobierno de TI del sector Vivienda, Ciudad y Territorio</t>
  </si>
  <si>
    <t>8. Establecer el Uso y apropiación de TIC para el sector Vivienda, Ciudad y Territorio</t>
  </si>
  <si>
    <t>Documento para  el Uso y apropiación de TI para el sector Vivienda, Ciudad y Territorio</t>
  </si>
  <si>
    <t>9. Definir y construir las Politicas TIC para el sector vivienda, ciudad y territorio</t>
  </si>
  <si>
    <t>Documento de Definición y Construcción de las Politicas TI</t>
  </si>
  <si>
    <t>10. Aprobar y adoptar las Politicas TIC para el sector Vivienda, Ciudad y Territorio</t>
  </si>
  <si>
    <t>11. Socializar las Politicas TIC en el sector Vivienda, Ciudad y Territorio</t>
  </si>
  <si>
    <t>Documento informe de Socialización de las Politicas TI</t>
  </si>
  <si>
    <t>Documento consolidación estudio de mercado</t>
  </si>
  <si>
    <t>4. Levantar y análizar información del MVCT</t>
  </si>
  <si>
    <t>Documento de levantamiento y análisis de información del MVCT</t>
  </si>
  <si>
    <t>5. Realizar diagnóstico detallado de cada uno de los procesos del mapa de procesos actual, relacionado con los dominios del MARAE propuesto por MinTic</t>
  </si>
  <si>
    <t>Documento de diagnóstico de procesos</t>
  </si>
  <si>
    <t>6. Levantar y consolidar los requerimientos, expectativas y necesidades de cada uno de los procesos, actores y entidades involucradas</t>
  </si>
  <si>
    <t>Documento de consolidación de requerimientos, expectativas y necesidades</t>
  </si>
  <si>
    <t>7. Rediseñar los procesos misionales incorporando innovación y soportándolos en el uso de las Tecnologías de la Información y las Comunicaciones, con el fin de buscar una mayor agilidad y eficiencia en los servicios al ciudadano</t>
  </si>
  <si>
    <t>Documento con los procesos rediseñados</t>
  </si>
  <si>
    <t>8. Elaborar matriz DOFA estratégica identificando debilidades, oportunidades, fortalezas y amenazas , así como cada una de las estrategias propuestas</t>
  </si>
  <si>
    <t xml:space="preserve">Documento con matriz DOFA </t>
  </si>
  <si>
    <t>9. Diseñar la arquitectura empresarial para el MVCT que incluya las propuestas y proyectos para cada uno de los dominios (Estrategia de TI, Gobierno de TI, Información, Sistemas de Información, Infraestructura tecnológica y Uso y apropiación)</t>
  </si>
  <si>
    <t>Documento de arquitectura empresarial del MVCT</t>
  </si>
  <si>
    <t>10. Actualización del PETIC del MVCT</t>
  </si>
  <si>
    <t>Documento con PETIC del MVCT actualizado</t>
  </si>
  <si>
    <t>11. Elaborar Plan detallado para desarrollar e implementar la transformación digital en el MVCT, identficando:
 * Entorno o ecosistema digital
 * Evaluación del nivel de madurez
 * Hoja de ruta hacia la transformación digital del MVCT
 * Programa de gestión del cambio
 * Plan de gestión de procesos de innovación hacia la transformación digital, que de soporte a la arquitectura empresarial definida</t>
  </si>
  <si>
    <t>Plan para desarrollar e implementar la transformación digital del MVCT</t>
  </si>
  <si>
    <t>12. Realizar diseño detallado de los sistemas de información  del subsidio familiar de vivienda y Sistema de Información transaccional</t>
  </si>
  <si>
    <t>Documento con diseño detallado de los sistemas de información de subsidio familiar y Sistema de información transaccional</t>
  </si>
  <si>
    <t>13. Realizar términos de referencia para la contratación del desarrollo de los sistemas de información del subsidio familiar de vivienda y Sistema de Información transaccional</t>
  </si>
  <si>
    <t>Documento de términos de referencia para contratación de fábrica de software</t>
  </si>
  <si>
    <t>14. Definir el marco institucional, modelo y mecanismos de interoperabilidad con cada una de las entidades identificadas</t>
  </si>
  <si>
    <t>Documento con el marco institucional, modelo y mecanismos de interoperabilidad con cada una de las entidades identificadas</t>
  </si>
  <si>
    <t>15. Definir el roapmap de implementación de los proyectos e iniciativas propuestos</t>
  </si>
  <si>
    <t>Documento con el roapmap de implementación de los proyectos e iniciativas propuestos</t>
  </si>
  <si>
    <t>16. Realizar descripción detallada de la situación actual del Sistema de Información del Subsidio Familiar de Vivienda, relacionada con los dominios del MRAE propuesto por MINTIC.</t>
  </si>
  <si>
    <t>Documento con descripción detallada de la situación actual del Sistema de Información del Subsidio Familiar de Vivienda, relacionada con los dominios del MRAE propuesto por MINTIC.</t>
  </si>
  <si>
    <t>17. Elaborar diagnóstico detallado del Sistema de Información del Subsidio Familiar de Vivienda, relacionado con los dominios del MRAE propuesto por MINTIC.</t>
  </si>
  <si>
    <t>Documento con diagnóstico detallado del Sistema de Información del Subsidio Familiar de Vivienda, relacionado con los dominios del MRAE propuesto por MINTIC.</t>
  </si>
  <si>
    <t>18. Identificar y documentar requerimientos, expectativas y necesidades relacionadas con el Sistema de Información del Subsidio Familiar de Vivienda.</t>
  </si>
  <si>
    <t>Documento de requerimientos, expectativas y necesidades relacionadas con el Sistema de Información del Subsidio Familiar de Vivienda.</t>
  </si>
  <si>
    <t>19. Elaborar Matriz DOFA estratégica,(del sistema de subsidio familiar de vivienda) identificando las debilidades, oportunidades, fortalezas y Amenazas, así como cada una de las estrategias propuestas.</t>
  </si>
  <si>
    <t>Documento con Matriz DOFA estratégica,(del sistema de subsidio familiar de vivienda) identificando las debilidades, oportunidades, fortalezas y Amenazas, así como cada una de las estrategias propuestas.</t>
  </si>
  <si>
    <t>20. Elaborar Modelo operativo y organizacional en el marco del Sistema de Información del Subsidio Familiar de Vivienda</t>
  </si>
  <si>
    <t>Documento de Modelo operativo y organizacional en el marco del Sistema de Información del Subsidio Familiar de Vivienda</t>
  </si>
  <si>
    <t>21. Definir Estrategia de Integración e Interoperabilidad para el Sistema de Información del Subsidio Familiar de Vivienda.</t>
  </si>
  <si>
    <t>Documento con  Estrategia de Integración e Interoperabilidad para el Sistema de Información del Subsidio Familiar de Vivienda.</t>
  </si>
  <si>
    <t>22. Elaborar Marco técnico de interoperabilidad entre los sistemas con los cuales debe interoperar el sistema de subsidio familiar de vivienda</t>
  </si>
  <si>
    <t>Documento Marco técnico de interoperabilidad entre los sistemas con los cuales debe interoperar el sistema de subsidio familiar de vivienda</t>
  </si>
  <si>
    <t>23. Definir Políticas y protocolos de intercambio de información basados en el Marco de Interoperabilidad definido por MINTIC, para el sistema de subsidio familiar de vivienda</t>
  </si>
  <si>
    <t>Documento con Políticas y protocolos de intercambio de información basados en el Marco de Interoperabilidad definido por MINTIC, para el sistema de subsidio familiar de vivienda</t>
  </si>
  <si>
    <t>24. Definir las Fuentes y flujos de información internas y externas, relacionadas con el sistema de subsidio familiar de vivienda</t>
  </si>
  <si>
    <t>Documento con las Fuentes y flujos de información internas y externas, relacionadas con el sistema de subsidio familiar de vivienda</t>
  </si>
  <si>
    <t>25. Diseñar la Arquitectura de referencia del Sistema de información del subsidio familiar de vivienda,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</si>
  <si>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la Arquitectura de referencia del Sistema de información del subsidio familiar de vivienda.</t>
  </si>
  <si>
    <t>26. Definir el Modelo conceptual de la bodega de datos que permita la consolidación de información de forma confiable y oportuna, que permita la toma de decisiones eficientemente, correspondiente a subsidio familiar de vivienda</t>
  </si>
  <si>
    <t>Documento de Modelo conceptual de la bodega de datos.</t>
  </si>
  <si>
    <t>27. Definir la Estrategia de actualización de información y generación de reportes de subsidio familiar de vivienda</t>
  </si>
  <si>
    <t>Documento con la estrategia de actualización de información y generación de reportes de subsidio familiar de vivienda</t>
  </si>
  <si>
    <t>28. Realizar la descripción detallada de la situación actual del Sistema de Información Transaccional, relacionada con los dominios del MRAE propuesto por MINTIC.</t>
  </si>
  <si>
    <t>Documento con la descripción detallada de la situación actual del Sistema de Información Transaccional, relacionada con los dominios del MRAE propuesto por MINTIC.</t>
  </si>
  <si>
    <t>29. Identificar los requerimientos, expectativas y necesidades relacionadas con el Sistema de Información Transaccional.</t>
  </si>
  <si>
    <t>Documento los requerimientos, expectativas y necesidades relacionadas con el Sistema de Información Transaccional.</t>
  </si>
  <si>
    <t>30. Elaborar la matriz DOFA estratégica identificando las debilidades, oportunidades, fortalezas y Amenazas, así como cada una de las estrategias propuestas, relacionadas con el Sistema de Información Transaccional</t>
  </si>
  <si>
    <t>Documento con matriz DOFA estratégica</t>
  </si>
  <si>
    <t>31. Definir Modelo operativo y organizacional en el marco del Sistema de Información Transaccional</t>
  </si>
  <si>
    <t>Documento con Modelo operativo y organizacional en el marco del Sistema de Información Transaccional</t>
  </si>
  <si>
    <t>32. Definir Estrategia de Integración e Interoperabilidad para el Sistema de Información Transaccional</t>
  </si>
  <si>
    <t>Documento de Estrategia de Integración e Interoperabilidad para el Sistema de Información Transaccional</t>
  </si>
  <si>
    <t>33. Definir Marco técnico de interoperabilidad entre los sistemas con los cuales debe interoperar el Sistema de Información transaccional</t>
  </si>
  <si>
    <t>Documento de Marco técnico de interoperabilidad entre los sistemas con los cuales debe interoperar el Sistema de Información transaccional</t>
  </si>
  <si>
    <t>34. Definir las Políticas y protocolos de intercambio de información basados en el Marco de Interoperabilidad definido por MINTIC, relacionadas con el Sistema de Información transaccional</t>
  </si>
  <si>
    <t>Documento con las Políticas y protocolos de intercambio de información basados en el Marco de Interoperabilidad definido por MINTIC, relacionadas con el Sistema de Información transaccional</t>
  </si>
  <si>
    <t>35. Definir las Fuentes y flujos de información internas y externas, relacionadas con el sistema de información transaccional</t>
  </si>
  <si>
    <t>Documento con las Fuentes y flujos de información internas y externas, relacionadas con el sistema de información transaccional</t>
  </si>
  <si>
    <t>36. Diseñar la Arquitectura de referencia del Sistema de información transaccional,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</si>
  <si>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Arquitectura de referencia del Sistema de información transaccional</t>
  </si>
  <si>
    <t>37. Definir el Modelo conceptual de la bodega de datos que permita la consolidación de información de forma confiable y oportuna que permita la toma de decisiones eficientemente, correspondientes al sistema transaccional</t>
  </si>
  <si>
    <t>Documento de Modelo conceptual de la bodega de datos que permita la consolidación de información de forma confiable y oportuna que permita la toma de decisiones eficientemente, correspondientes al sistema transaccional</t>
  </si>
  <si>
    <t>38. Definir Estrategia de actualización de información y generación de reportes, relacionadas con el sistema transaccional.</t>
  </si>
  <si>
    <t>Documento Estrategia de actualización de información y generación de reportes, relacionadas con el sistema transaccional.</t>
  </si>
  <si>
    <t>39. Definir el Modelo para la infraestructura de datos espaciales en el marco del Sistema de Información Transaccional.</t>
  </si>
  <si>
    <t>Documento el Modelo para la infraestructura de datos espaciales en el marco del Sistema de Información Transaccional.</t>
  </si>
  <si>
    <t>40. Definir Modelo para la automatización del trámite de pre-licenciamiento, licenciamiento y registro de construcción en el marco del Sistema de información Transaccional y demás trámites que se identifiquen en el levantamiento de la información</t>
  </si>
  <si>
    <t>Documento con el  Modelo para la automatización del trámite de pre-licenciamiento, licenciamiento y registro  de construcción en el marco del Sistema de información Transaccional y demás trámites que se identifiquen en el levantamiento de la información</t>
  </si>
  <si>
    <t>41. Elaborar metodología para el desarrollo del Sistema, incluyendo la definición de contenido basado en el Modelo de Referencia Técnico (o TRM, del inglés Technical Reference Model), arquitectura orientada a servicios (o SOA, del inglés Service Oriented Architecture) y los lineamientos de intercambio de datos definidos por el Ministerio de las TIC - MINTIC, con los cuales debe cumplir el Contratista.</t>
  </si>
  <si>
    <t>Documento de metodología para el desarrollo del Sistemas de Información</t>
  </si>
  <si>
    <t>42. Diseñar la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</si>
  <si>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Documento con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</si>
  <si>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43. Elaborar Marco técnico de lineamientos y esquemas de interoperabilidad entre los diferentes Sistemas de información del Ministerio y las entidades externas que permita su integración, confiabilidad, consolidación de la información de vivienda, lo anterior mediante protocolos de intercambio de información basado en arquitectura orientada a servicios (o  SOA,  del  inglés  Service  Oriented  Architecture) y los lineamientos de intercambio de datos de la política gobierno digital.</t>
  </si>
  <si>
    <t xml:space="preserve">Documento con Marco técnico de lineamientos y esquemas de interoperabilidad entre los diferentes Sistemas de información del Ministerio y las entidades externas </t>
  </si>
  <si>
    <t>44. Entregar el documento final de AE</t>
  </si>
  <si>
    <t>Documento final de arquitectura empresarial</t>
  </si>
  <si>
    <t>Contrato de fábrica de software para el desarrollo de los sistemas de información</t>
  </si>
  <si>
    <t>1. Realizar proceso de contratación de fábrica de software para el desarrollo de los sistemas de información</t>
  </si>
  <si>
    <t>Copia del contrato legalizado con fábrica de software para el desarrollo de los sistemas de información</t>
  </si>
  <si>
    <t>2. Iniciar la ejecución del contrato de fábrica de software para el desarrollo de los sistemas de información</t>
  </si>
  <si>
    <t>Informe de avance mensual de ejecución del  contrato de fábrica de software para el desarrollo de los sistemas de información</t>
  </si>
  <si>
    <t>Oficina TIC y Grupo de Comunicaciones</t>
  </si>
  <si>
    <t>Información no disponible</t>
  </si>
  <si>
    <t>El valor se conocerá en el momento de legalizar el contrato</t>
  </si>
  <si>
    <t>Plan Estratégico de Tecnologías de la Información y las Comunicaciones PETI;
Plan de Tratamiento de Riesgos de Seguridad y Privacidad de la Información;
Plan de Seguridad y Privacidad de la Información</t>
  </si>
  <si>
    <t>Fuente: http://www.undp.org/content/undp/es/home/sustainable-development-goals.html</t>
  </si>
  <si>
    <t>Dimensiones MIPG</t>
  </si>
  <si>
    <t>Evaluación de resultados</t>
  </si>
  <si>
    <t>Gestión del conocimiento y la innovación</t>
  </si>
  <si>
    <t>Fuente: Manual operativo MIPG, http://www.funcionpublica.gov.co/documents/28587410/34112007/Manual+Operativo+MIPG.pdf/ce5461b4-97b7-be3b-b243-781bbd1575f3</t>
  </si>
  <si>
    <t>Plan Anual de Adquisiciones y Plan Anticorrupción y Atención al Ciudadano</t>
  </si>
  <si>
    <t>Plan Anual Adquisiciones y Plan Anticorrupción y Atención al Ciudadano</t>
  </si>
  <si>
    <t>Plan Anual de Adquisiciones y Plan Institucional de Archivos PINAR</t>
  </si>
  <si>
    <t>Plan de Incentivos Institucionales</t>
  </si>
  <si>
    <t>Plan Anual de Vacantes y Plan de Previsión de Recursos Humanos</t>
  </si>
  <si>
    <t>Plan de Trabajo Anual en Seguridad y Salud en el Trabajo</t>
  </si>
  <si>
    <t>Plan Estratégico de Recursos Humanos</t>
  </si>
  <si>
    <t>Plan Institucional de Capacitación</t>
  </si>
  <si>
    <t xml:space="preserve">DSH  </t>
  </si>
  <si>
    <t xml:space="preserve">Carlos Felipe Reyes </t>
  </si>
  <si>
    <t>DEUT / DIVIS</t>
  </si>
  <si>
    <t xml:space="preserve">DSH </t>
  </si>
  <si>
    <t xml:space="preserve">3. Capacitar y socializar el Programa en los establecimientos de crédito </t>
  </si>
  <si>
    <t xml:space="preserve">Actas de capacitación a establecimientos de crédito </t>
  </si>
  <si>
    <t>4. Coberturas otorgadas por los establecimientos de crédito y reportadas a Banco de la República</t>
  </si>
  <si>
    <t>4. Coberturas marcadas por los establecimientos de crédito  FRECH II (VIS) 2019-2022</t>
  </si>
  <si>
    <t xml:space="preserve">DDS 
Grupo Desarrollo Sostenible </t>
  </si>
  <si>
    <t>Anamaria Camacho</t>
  </si>
  <si>
    <t xml:space="preserve">Luis Hernán González (DP) 
</t>
  </si>
  <si>
    <t>DDS - Grupo de Política</t>
  </si>
  <si>
    <t>5 y 10</t>
  </si>
  <si>
    <t>4, 7</t>
  </si>
  <si>
    <t>3, 4</t>
  </si>
  <si>
    <t>1, 2 y 4</t>
  </si>
  <si>
    <t>3 y 4</t>
  </si>
  <si>
    <t>2, 6, 7, 8, 9, 11, 12, 13 y 17</t>
  </si>
  <si>
    <t>Políticas</t>
  </si>
  <si>
    <t>Información y Comunicación y Direccionamiento estratégico y Planeación</t>
  </si>
  <si>
    <t>1, 6 y 15</t>
  </si>
  <si>
    <t>Direccionamiento estratégico y planeación
Gestión con valorse para resultados
Control Interno</t>
  </si>
  <si>
    <t>Gestión con valores para resultados
Evaluación de resultados</t>
  </si>
  <si>
    <t>4 y 5</t>
  </si>
  <si>
    <t>Gestión con valores para resultados
Talento humano</t>
  </si>
  <si>
    <t>3, 13</t>
  </si>
  <si>
    <t>3, 14</t>
  </si>
  <si>
    <t>1, 16</t>
  </si>
  <si>
    <t>Direccionamiento estratégico y planeación
Evaluación de resultados</t>
  </si>
  <si>
    <t>Gestión con valores para resultados 
Gestión del conocimiento y la innovación</t>
  </si>
  <si>
    <t>14, 17</t>
  </si>
  <si>
    <t>Pertenece al tablero del ministro</t>
  </si>
  <si>
    <t>SÍ</t>
  </si>
  <si>
    <t>NO</t>
  </si>
  <si>
    <t>Peso del Indicador dentro del Objetivo</t>
  </si>
  <si>
    <t>ESTRUCTURA PLAN ESTRATÉGICO INSTITUCIONAL</t>
  </si>
  <si>
    <t>Recursos Requeridos*</t>
  </si>
  <si>
    <t>Proyecto (SUIFP)*</t>
  </si>
  <si>
    <t>* La información de recursos y de proyectos de inversión asociados a cada una de las actividades se ajustará una vez se defina el recorte o aplazamiento del presupuesto.</t>
  </si>
  <si>
    <t>Pacto por una gestión pública efectiva:
Línea 2. Objetivo 1. Fortalecer los instrumentos para la asignación estratégica y responsabilidad del gasto público</t>
  </si>
  <si>
    <t>Pacto por una gestión pública efectiva:
Línea 1. Objetivo 1. Evaluar la arquitectura institucional del Gobierno con el fin de redefinir misiones, roles y competencias que permitan el funcionamiento eficiente del Estado en los diferentes niveles de Gobierno</t>
  </si>
  <si>
    <t xml:space="preserve">Pacto por una gestión pública efectiva.
Línea 1. Objetivo 2. Mejorar la eficiencia y productividad en la gestión y las capacidades de las entidades públicas de los sectores. </t>
  </si>
  <si>
    <t>Pacto por una gestión pública efectiva.
Línea 1. Objetivo 1. Evaluar la arquitectura institucional del Gobierno con el fin de redefinir misiones, roles y competencias que permitan el funcionamiento eficiente del Estado en los diferentes niveles de Gobierno</t>
  </si>
  <si>
    <t>Pacto por la legalidad. 
Línea 2. Objetivo 5. Defensa jurídica del Estado</t>
  </si>
  <si>
    <t>Pacto por una gestión pública efectiva.
Línea 2. Objetivo 2. Simplificar y optimizar la contratación pública</t>
  </si>
  <si>
    <t>Pacto por la descentralización 
Línea 3. Objetivo 1. Lograr el desarrollo urbano equilibrado mediante el aprovechamiento de la ciudad construida, la planificación de la expansión y suburbanización con criterios de sostenibilidad y la optimización de los instrumentos de financiamiento</t>
  </si>
  <si>
    <t>Pacto por la legalidad
Línea 3. Objetivo 1. Pacto de cero tolerancia a la corrupción y a la falta de transparencia (Transparencia y acceso a la información)</t>
  </si>
  <si>
    <t>Pacto por la legalidad
Línea 1. Objetivo 9. Estrategia nacional de inteligencia y fortalecimiento de la inteligencia y la contrainteligencia</t>
  </si>
  <si>
    <t>Pacto por la legalidad. Línea 1. Objetivo 7. Control integral marítimo, terrestre, aéreo, fluvial, espacial y ciberespacial</t>
  </si>
  <si>
    <t xml:space="preserve">Pacto por una gestión pública efectiva.
Línea 1. Objetivo 3. Elevar el nivel de profesionalización del Estado y fortalecer la excelencia en el ingreso al empleo público </t>
  </si>
  <si>
    <t>Pacto por la legalidad 
Línea 3. Objetivo 1. Pacto de cero tolerancia a la corrupción y a la falta de transparencia (Conocimiento y comprensión del fenómeno de la corrupción)</t>
  </si>
  <si>
    <t>Pacto por la legalidad. 
Línea 4. Objetivo 1. Participación activa y liderazgo en la gobernanza de los grandes temas y desafíos de la agenda global que afectan a Colombia, y apuesta por el multilateralismo en defensa de la paz, la seguridad y la democracia</t>
  </si>
  <si>
    <t>Pacto por la legalidad
Línea 3. Objetivo 1. Pacto de cero tolerancia a la corrupción y a la falta de transparencia (Articulación institucional)</t>
  </si>
  <si>
    <t>Pacto por la transformación digital de Colombia
Línea 2. Objetivo 1. Impulsar la transformación digital de la administración pública</t>
  </si>
  <si>
    <t xml:space="preserve">Pacto por la Ciencia, la Tecnología y la Innovación 
Línea 4. Objetivo 5. Gestionar el conocimiento y los aprendizajes para crear valor público </t>
  </si>
  <si>
    <t>Pacto por una gestión pública efectiva.
Línea 1. Objetivo 3. Elevar el nivel de profesionalización del Estado y fortalecer la excelencia en el ingreso al empleo público</t>
  </si>
  <si>
    <t>Pacto por una gestión pública efectiva. 
Línea 1. Objetivo 4. Incrementar el nivel de desempeño de los servidores públicos y promover el acceso incluyente a la educación en administración pública</t>
  </si>
  <si>
    <t>Pacto por la equidad 
Línea 5.
Pacto por la Ciencia, la Tecnología y la Innovación 
Línea 4. Objetivo 5. Gestionar el conocimiento y los aprendizajes para crear valor público. (3). Adelantar estudios de evaluación de impacto (…).</t>
  </si>
  <si>
    <t>Pacto por la transformación digital de Colombia 
Línea 2. Objetivo 2. Promover el desarrollo y gestión del talento para la transformación digital</t>
  </si>
  <si>
    <t>Pacto por la descentralización
Línea 3. Objetivo 1. Lograr el desarrollo urbano equilibrado mediante el aprovechamiento de la ciudad construida, la planificación de la expansión con criterios de sostenibilidad y la optimización de los instrumentos de financiamiento.</t>
  </si>
  <si>
    <t>Pacto por la descentralización
Línea 3. Objetivo 2. Consolidar el Sistema de Ciudades como dinamizador del desarrollo territorial y la productividad.</t>
  </si>
  <si>
    <t>Pacto por la descentralización
Línea 1. Objetivo 2. Armonizar la planeación para el desarrollo y la planeación para el ordenamiento territorial</t>
  </si>
  <si>
    <t>Pacto por la equidad
Línea 5. 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</si>
  <si>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1. Mejorar las condiciones físicas y sociales de viviendas, entornos y asentamientos precarios, a través de la implementación de políticas para el mejoramiento de vivienda y barrios para los hogares de menores ingresos.</t>
  </si>
  <si>
    <t>Pacto por la equidad
Línea 5. Objetivo 2. Profundizar el acceso a soluciones de vivienda digna, a través de la complementariedad de esquemas de compra y arriendo subsidiado de vivienda, y la facilitación del financiamiento formal a los hogares de menores ingresos</t>
  </si>
  <si>
    <t xml:space="preserve">Gestión con valores para resultados </t>
  </si>
  <si>
    <t>1, 14</t>
  </si>
  <si>
    <t>Gestión con valores para resultados
Información y Comunicación</t>
  </si>
  <si>
    <t>2, 14</t>
  </si>
  <si>
    <t>2, 17</t>
  </si>
  <si>
    <t>Información y Comunicación</t>
  </si>
  <si>
    <t>5, 9</t>
  </si>
  <si>
    <t>2, 14, 17</t>
  </si>
  <si>
    <t>Gestión con valores para resultados
Gestión del conocimiento y la innovación</t>
  </si>
  <si>
    <t>2, 16</t>
  </si>
  <si>
    <t>2, 4, 16</t>
  </si>
  <si>
    <t>Direccionamiento estratégico y planeación
Evaluación de resultados
Gestión del conocimiento y la innovación</t>
  </si>
  <si>
    <t>15, 16</t>
  </si>
  <si>
    <t>Control Interno
Evaluación de resultados</t>
  </si>
  <si>
    <t>5, 15</t>
  </si>
  <si>
    <t>Información y comunicación
Control interno</t>
  </si>
  <si>
    <t>Direccionamiento estratégico y Planeación Gestión con valores para resultados</t>
  </si>
  <si>
    <t>4, 5, 7, 9</t>
  </si>
  <si>
    <t>Direccionamiento estratégico y planeación
Gestión con valores para resultados
Información y comunicación</t>
  </si>
  <si>
    <t>1, 4, 8</t>
  </si>
  <si>
    <t>4, 8, 15</t>
  </si>
  <si>
    <t xml:space="preserve">Direccionamiento estratégico y Planeación 
Gestión con valores para resultados
Control interno </t>
  </si>
  <si>
    <t>Direccionamiento estratégico y planeación 
Información y comunicación</t>
  </si>
  <si>
    <t>1, 4</t>
  </si>
  <si>
    <t>4, 5</t>
  </si>
  <si>
    <t>1, 4, 5</t>
  </si>
  <si>
    <t>Direccionamiento estratégico y planeación
Información y comunicación</t>
  </si>
  <si>
    <t>Información y comunicación
Evaluación de resultados</t>
  </si>
  <si>
    <t>Direccionamiento estratégico y planeación
Gestión con valores para resultados</t>
  </si>
  <si>
    <t>Gestión del conocimiento e innovación</t>
  </si>
  <si>
    <t>Talento humano
Gestión del conocimiento e innovación</t>
  </si>
  <si>
    <t>3, 4, 14</t>
  </si>
  <si>
    <t>14, 16</t>
  </si>
  <si>
    <t>Gestión del conocimiento y la innovación
Evaluación de resultados</t>
  </si>
  <si>
    <t>Pacto por la calidad y eficiencia de servicios públicos. 
Línea 2. Objetivos 1 y 5
Pacto por la sostenibilidad
Línea 1. Objetivos 2, 3 y 4.</t>
  </si>
  <si>
    <t>Número de actividades ejecutadas / Número de actividades planeadas</t>
  </si>
  <si>
    <t>1. Planeación Institucional</t>
  </si>
  <si>
    <t>2. Gestión presupuestal y eficiencia del gasto público</t>
  </si>
  <si>
    <t>3. Talento humano</t>
  </si>
  <si>
    <t>4. Integridad</t>
  </si>
  <si>
    <t>5. Transparencia, acceso a la información pública y lucha contra la corrupción</t>
  </si>
  <si>
    <t>6. Fortalecimiento organizacional y simplificación de procesos</t>
  </si>
  <si>
    <t>7. Servicio al ciudadano</t>
  </si>
  <si>
    <t>8. Participación ciudadana en la gestión pública</t>
  </si>
  <si>
    <t>10. Gestión documental</t>
  </si>
  <si>
    <t>11. Gobierno digital</t>
  </si>
  <si>
    <t>12. Seguridad digital</t>
  </si>
  <si>
    <t>13. Defensa jurídica</t>
  </si>
  <si>
    <t>14. Gestión del conocimiento y la innovación</t>
  </si>
  <si>
    <t>15. Control interno</t>
  </si>
  <si>
    <t>16. Seguimiento y evaluación del desempeño institucional</t>
  </si>
  <si>
    <t>17. Mejora normativa</t>
  </si>
  <si>
    <t>Pacto por la legalidad
Línea 3. Objetivo 1. Pacto de cero tolerancia a la corrupción y a la falta de transparencia. Fortalecer las capacidades institucionales para combatir la corrupción, afianzar la legalidad y el relacionamiento colaborativo con el ciudadano (Gestión de control interno y disciplinario)
(Transparencia y acceso a la información)</t>
  </si>
  <si>
    <t>Pacto por la sostenibilidad
Línea 2. Objetivos 3, 4 y  7. 
Línea 4. Objetivo 4.
Pacto por la calidad y eficiencia de servicios públicos 
Línea 2. bjetivo 3. Disponer de información sistemática, oportuna, confiable y suficiente de agua potable y saneamiento básico a nivel nacional para la toma de decisiones</t>
  </si>
  <si>
    <t>16. Paz, justicia e instituciones sólidas</t>
  </si>
  <si>
    <t>6. Agua limpia y saneamiento básico
16. Paz, justicia e instituciones sólidas 
17. Alianzas para lograr los objetivos</t>
  </si>
  <si>
    <t>17. Alianzas para lograr los objetivos</t>
  </si>
  <si>
    <t>16. Paz, justicia e instituciones sólidas 
17. Alianzas para lograr los objetivos</t>
  </si>
  <si>
    <t>11. Ciudades y comunidades sostenibles 
16. Paz, justicia e instituciones sólidas</t>
  </si>
  <si>
    <t>11. Ciudades y Comunidades Sostenibles</t>
  </si>
  <si>
    <t xml:space="preserve">11. Ciudades y Comunidades Sostenibles 
16. Paz, justicia e instituciones sólidas
17. Alianzas para lograr los objetivos
</t>
  </si>
  <si>
    <t>11. Ciudades y comunidades sostenibles 
1. Fin de la pobreza
10. Reducción de las desigualdades</t>
  </si>
  <si>
    <t>11. Ciudades y comunidades sostenibles 
1. Fin de la pobreza</t>
  </si>
  <si>
    <t>11. Ciudades y comunidades sostenibles 
1. Fin de la pobreza
6. Agua limpia y saneamiento
7. Energía asequible y no contaminante
10. Reducción de las desigualdades</t>
  </si>
  <si>
    <t>6. Agua limpia y saneamiento 
1. Fin de la pobreza 
11. Ciudades y comunidades sostenibles</t>
  </si>
  <si>
    <t>11. Ciudades y comunidades sostenibles 
1. Fin de la pobreza
10. Reducción de las desigualdade</t>
  </si>
  <si>
    <t>6. Agua limpia y saneamiento básico
11. Ciudades y comunidades sostenibles
12. Producción y consumo responsables</t>
  </si>
  <si>
    <t>1. Fin de la pobreza
6. Agua limpia y saneamiento básico
11. Ciudades y comunidades sostenibles
12. Producción y consumo responsables</t>
  </si>
  <si>
    <t>6. Agua limpia y saneamiento básico
12. Producción y consumo responsables</t>
  </si>
  <si>
    <t>11. Ciudades y comunidades sostenibles
6. Agua limpia y saneamiento básico
12. Producción y consumo responsables</t>
  </si>
  <si>
    <t>12. Producción y consumo responsables
6. Agua limpia y saneamiento básico
15. Vida de ecosistemas terrestres</t>
  </si>
  <si>
    <t>6. Agua limpia y saneamiento básico 
1. Fin de la pobreza 
10. Reducción de las desigualdades</t>
  </si>
  <si>
    <t>6. Agua limpia y saneamiento básico 
11. Ciudades y comunidades sostenibles</t>
  </si>
  <si>
    <t>Fortalecimiento de las capacidades estratégicas y de apoyo del Ministerio de Vivienda, Ciudad y Territorio a nivel nacional</t>
  </si>
  <si>
    <t>Fortalecimiento de la gestión jurídica del Ministerio de Vivienda, Ciudad y Territorio a nivel Nacional</t>
  </si>
  <si>
    <t xml:space="preserve">Desarrollo y mejoramiento del sector de APSB a nivel nacional </t>
  </si>
  <si>
    <t>2. Realizar seguimiento a los proyectos de ley y actos legislativos de interés del ministerio enviados a las áreas para emitir su respectivo concepto</t>
  </si>
  <si>
    <t>Apoyo financiero para facilitar el acceso a los servicios de agua potable y manejo de aguas residuales a nivel Nacional</t>
  </si>
  <si>
    <t>Actividades: Apoyo financiero a los proyectos de PCI y seguimiento</t>
  </si>
  <si>
    <t>Desarrollo y mejoramiento del sector de APSB a nivel nacional</t>
  </si>
  <si>
    <t>Unidad Ejecutora</t>
  </si>
  <si>
    <t>Equipo que apoya la labor de evaluacion de los proyectos.</t>
  </si>
  <si>
    <t>Fortalecimiento de la actividad de monitoreo a los recursos del SGP-APSB y la asistencia técnica de las entidades territoriales a nivel Nacional</t>
  </si>
  <si>
    <t xml:space="preserve">Equipo que apoya la propuesta de agenda del grupo de Monitoreo </t>
  </si>
  <si>
    <t xml:space="preserve">Las activiadades se ejecutan con contratistas cuyo costo ya está incluido en los proyectos relacionados para otras actividades de este plan.
(Unidad Ejecutora) </t>
  </si>
  <si>
    <t>Equipo que apoya los esquemas de prestacion de servicios en agua y alcantarillado</t>
  </si>
  <si>
    <t>Ampliación y mejoramiento de gestión integral de residuos sólidos en el territorio Nacional</t>
  </si>
  <si>
    <t xml:space="preserve">Ampliación y mejoramiento de gestión integral de residuos sólidos en el territorio Nacional </t>
  </si>
  <si>
    <t>Financiacion a los proyectos de acueducto y alcantarillado en el area rural</t>
  </si>
  <si>
    <t xml:space="preserve">Equipo de la administracion temporal </t>
  </si>
  <si>
    <t>Financiacion a los proyectos de acueducto y alcantarillado en el area urbana.</t>
  </si>
  <si>
    <t>Peso de las actividades en el producto</t>
  </si>
  <si>
    <t>Fortalecimiento de las tecnologías de la información y las comunicaciones en el Ministerio de Vivienda, Ciudad y Territorio a nivel nacional</t>
  </si>
  <si>
    <t>Asesoría en los procesos de cesión a título gratuito de los bienes inmuebles fiscales urbanos a nivel nacional</t>
  </si>
  <si>
    <t>Fortalecimiento de las políticas públicas de vivienda urbana a nivel nacional</t>
  </si>
  <si>
    <t>Fortalecimiento en la implementación de lineamientos normativos y de política pública en materia de desarrollo urbano y territorial a nivel nacional</t>
  </si>
  <si>
    <t>Implementación del programa de cobertura condicionada para créditos de vivienda segunda generación nacional</t>
  </si>
  <si>
    <t>Saneamiento y legalización de los bienes inmuebles de los extintos ICT-INURBE a nivel Nacional</t>
  </si>
  <si>
    <t>Subsidio familiar de vivienda nacional</t>
  </si>
  <si>
    <t>Subsidio familiar de vivienda nacional;
Fortalecimiento de las políticas públicas de vivienda urbana a nivel nacional</t>
  </si>
  <si>
    <t>Fortalecimiento a la prestación de los servicios públicos de acueducto, alcantarillado y aseo en el departamento de La Guajira</t>
  </si>
  <si>
    <t>Apoyo financiero para facilitar el acceso a los servicios de agua potable y manejo de aguas residuales a nivel Nacional; Apoyo financiero al plan de inversiones en infraestructura para fortalecer la prestación de los servicios de acueducto y alcantarillado en el municipio de Santiago de Cali; Apoyo financiero para el fortalecimiento de la prestación del servicio de acuduecto en los municipos de Cúcuta, Los Patios y Villa del Rosario Norte de Santander</t>
  </si>
  <si>
    <t>Apoyo financiero para facilitar el acceso a los servicios de agua potable y manejo de aguas residuales a nivel Nacional; Apoyo financiero para la implementación del plan maestro de alcantarillado del municipio de Mocoa</t>
  </si>
  <si>
    <t>Proceso SIG</t>
  </si>
  <si>
    <t xml:space="preserve">Seguimiento y Control a la ejecución del Recurso Financiero </t>
  </si>
  <si>
    <t>Administración del Sistema Integrado de Gestión</t>
  </si>
  <si>
    <t xml:space="preserve">Planeación Estratégica y Gestión de Recursos Financieros </t>
  </si>
  <si>
    <t xml:space="preserve">Procesos Disciplinarios </t>
  </si>
  <si>
    <t xml:space="preserve">Gestión de Comunicaciones Internas y Externas </t>
  </si>
  <si>
    <t xml:space="preserve">Evaluación, acompañamiento y asesoría del sistema de control interno </t>
  </si>
  <si>
    <t>Gestión de Contratación</t>
  </si>
  <si>
    <t xml:space="preserve">Gestión de Recursos Físicos </t>
  </si>
  <si>
    <t xml:space="preserve">Saneamiento de activos de los extintos ICT INURBE </t>
  </si>
  <si>
    <t xml:space="preserve">Gestión Documental </t>
  </si>
  <si>
    <t xml:space="preserve">Gestión de Proyectos de Tecnologías de la Información </t>
  </si>
  <si>
    <t xml:space="preserve">Gestión del Talento Humano </t>
  </si>
  <si>
    <t xml:space="preserve">Atención al Usuario y Atención Legislativa </t>
  </si>
  <si>
    <t>Formulación de Políticas e Instrumentación normativa</t>
  </si>
  <si>
    <t>Conceptos Jurídicos</t>
  </si>
  <si>
    <t xml:space="preserve">Gestión de Proyectos </t>
  </si>
  <si>
    <t xml:space="preserve">Promoción y Acompañamiento </t>
  </si>
  <si>
    <t>Promoción y acompañamiento</t>
  </si>
  <si>
    <t>Titulación y saneamiento predial</t>
  </si>
  <si>
    <t>Gestión de Proyectos</t>
  </si>
  <si>
    <t xml:space="preserve">Gestión del Subsidio </t>
  </si>
  <si>
    <t>Gestión de proyectos</t>
  </si>
  <si>
    <t>Promoción y Acompañamiento</t>
  </si>
  <si>
    <t xml:space="preserve">Procesos Judiciales y Acciones Constitucionales </t>
  </si>
  <si>
    <t>Direccionamiento estratégico y planeación
Evaluación de resultados
Información y Comunicación</t>
  </si>
  <si>
    <t>Talento Humano</t>
  </si>
  <si>
    <t>Direccionamiento estratégico y Planeación</t>
  </si>
  <si>
    <t>Evaluación de Resultados</t>
  </si>
  <si>
    <t>Gestión presupuestal y eficiencia del gasto público
Integridad</t>
  </si>
  <si>
    <t>Transparencia, acceso a la información pública y lucha contra la corrupción</t>
  </si>
  <si>
    <t>Fortalecimiento organizacional y simplificación de procesos</t>
  </si>
  <si>
    <t>Planeación Institucional</t>
  </si>
  <si>
    <t>Seguimiento y evaluación del desempeño institucional</t>
  </si>
  <si>
    <t>Defensa jurídica</t>
  </si>
  <si>
    <t>Integridad</t>
  </si>
  <si>
    <t>Gestión documental</t>
  </si>
  <si>
    <t>Seguridad digital</t>
  </si>
  <si>
    <t>Talento Humano
Integridad</t>
  </si>
  <si>
    <t>Servicio al ciudadano</t>
  </si>
  <si>
    <t>9. Racionalización de trámites</t>
  </si>
  <si>
    <t>Planeación Institucional
Integridad</t>
  </si>
  <si>
    <t>Participación ciudadana en la gestión pública</t>
  </si>
  <si>
    <t>Mejora normativa</t>
  </si>
  <si>
    <t>Gobierno digital</t>
  </si>
  <si>
    <t>Gestión presupuestal y eficiencia del gasto público</t>
  </si>
  <si>
    <t>Defensa jurídica
Mejora normativa</t>
  </si>
  <si>
    <t>Gestión presupuestal y eficiencia del gasto público
Mejora normativa</t>
  </si>
  <si>
    <t xml:space="preserve">Gestión presupuestal y eficiencia del gasto público
</t>
  </si>
  <si>
    <t>Talento Humano
Gestión con valores para resultados</t>
  </si>
  <si>
    <t>Direccionamiento estratégico y Planeación
Gestión con valores para resultados</t>
  </si>
  <si>
    <t xml:space="preserve">Direccionamiento estratégico y planeación 
Gestión con valores para resultados
Evaluación de resultados
Información y comunicación
Control interno </t>
  </si>
  <si>
    <t>Direccionamiento estratégico y planeación
Gestión con valores para resultados
Evaluación de resultados</t>
  </si>
  <si>
    <t>Talento humano
Gestión con valores para resultados</t>
  </si>
  <si>
    <t>Información y Comunicación y Direccionamiento estratégico y Planeación
Gestión con valorse para resultados</t>
  </si>
  <si>
    <t>Gestión con valores para resultados
Gestión del conocimiento e innovación</t>
  </si>
  <si>
    <t>Gestión con valores para resultados 
Direccionamiento estratégico y planeación</t>
  </si>
  <si>
    <t>Direccionamiento estratégico y planeación
Gestión con valores para resultados 
Evaluación de resultados</t>
  </si>
  <si>
    <t>Direccionamiento estratégico y planeación
Gestión del conocimiento y la innovación</t>
  </si>
  <si>
    <t>Direccionamiento estratégico y planeación
Gestión con valores para resultados 
Información y comunicación</t>
  </si>
  <si>
    <t xml:space="preserve">Direccionamiento estratégico y planeación
Gestión con valores para resultados </t>
  </si>
  <si>
    <t>Direccionamiento estratégico y planeación
Gestión con valores para resultados 
Evaluación de resultados
Gestión del conocimiento y la innovación</t>
  </si>
  <si>
    <t>Direccionamiento estratégico y planeación
Información y Comunicación</t>
  </si>
  <si>
    <t>Direccionamiento estratégico y planeación
Gestión con valores para resultados
Gestión del conocimiento y la innovación</t>
  </si>
  <si>
    <t xml:space="preserve">OAP-Oficina Asesora de Planeación </t>
  </si>
  <si>
    <t>SFP-Subdirección de Finanzas y Presupuesto</t>
  </si>
  <si>
    <t>OAJ-Oficina Asesora Jurídica</t>
  </si>
  <si>
    <t xml:space="preserve">GCID-Grupo de Control Interno Disciplinario </t>
  </si>
  <si>
    <t>GCE-Grupo de Comunicaciones Estratégicas</t>
  </si>
  <si>
    <t>OCI-Oficina de Control Interno</t>
  </si>
  <si>
    <t xml:space="preserve">GC-Grupo de Contratos </t>
  </si>
  <si>
    <t>GRF-Grupo de Recursos Físicos</t>
  </si>
  <si>
    <t>SSA-Subdirección de Servicios Administrativos</t>
  </si>
  <si>
    <t>GAUA-Grupo de Atención al Usuario y Archivo</t>
  </si>
  <si>
    <t>OTIC-Oficina de tecnologías de la Información y Comunicaciones</t>
  </si>
  <si>
    <t>GTH-Grupo de Talento Humano</t>
  </si>
  <si>
    <t>DDS-Dirección de Desarrollo Sectorial</t>
  </si>
  <si>
    <t>DM-Despacho del Ministro</t>
  </si>
  <si>
    <t>DSH-Dirección del Sistema Habitacional</t>
  </si>
  <si>
    <t>DEUT- Dirección de Espacio Urbano y Territorial</t>
  </si>
  <si>
    <t xml:space="preserve">DIVIS-Dirección de Inversiones en Vivienda de Interés Social </t>
  </si>
  <si>
    <t>DP-Dirección de Programas</t>
  </si>
  <si>
    <t>DIVIS-Dirección de Inversiones en Vivienda de Interés Social</t>
  </si>
  <si>
    <t>Viviendas de interés social urbanas mejoradas</t>
  </si>
  <si>
    <t>Sumatoria de viviendas de interés social urbanas mejoradas</t>
  </si>
  <si>
    <t>Número de viviendas con mejoramientos</t>
  </si>
  <si>
    <t xml:space="preserve">Hogares beneficiados con mejoramiento integral de barrios </t>
  </si>
  <si>
    <t xml:space="preserve">Sumatoria de hogares beneficiados con mejoramiento integral de barrios </t>
  </si>
  <si>
    <t>Número de hogares  beneficiados</t>
  </si>
  <si>
    <t>Mi Casa Ya</t>
  </si>
  <si>
    <t>Número de proyectos de ley con postura del Ministerio / Número de proyectos de ley del Ministerio enviados a conceptuar</t>
  </si>
  <si>
    <t>Número de integrantes del sector político atendidos / Número de solicitud de citas</t>
  </si>
  <si>
    <t>Nuevas conexiones intradomiciliarias</t>
  </si>
  <si>
    <t>Hogares beneficiados con subsidios para arrendamiento de vivienda de interés social urbana</t>
  </si>
  <si>
    <t>Hogares beneficiados con subsidio familiar para adquisición de vivienda</t>
  </si>
  <si>
    <t>Sumatoria de hogares beneficiados con subsidio familiar para adquisición de vivienda</t>
  </si>
  <si>
    <t>Porcentaje de reciclaje en el marco del servicio público de aseo</t>
  </si>
  <si>
    <t>Personas con acceso a soluciones adecuadas de agua potable en zona rural</t>
  </si>
  <si>
    <t>Personas beneficiadas con proyectos que mejoran provisión, calidad y/o continuidad de los servicios de acueducto y alcantarillado, en el marco del programa Guajira Azul</t>
  </si>
  <si>
    <t>Personas beneficiadas con proyectos que mejoran provisión, calidad y/o continuidad de los servicios de acueducto y alcantarillado</t>
  </si>
  <si>
    <t>Prestadores con inversiones para reducción de costos operativos</t>
  </si>
  <si>
    <t xml:space="preserve">Empresas con modelo de Gobierno Corporativo </t>
  </si>
  <si>
    <t>Viviendas urbanas de interés social tituladas</t>
  </si>
  <si>
    <t>Sumatoria de viviendas urbanas de interés social tituladas</t>
  </si>
  <si>
    <t>Empresas beneficiadas con el programa de Fábricas de Productividad para la Construcción</t>
  </si>
  <si>
    <t>Área de suelo habilitado</t>
  </si>
  <si>
    <t>Municipios acompañados en la revisión e implementación de los planes de ordenamiento territorial (POT)</t>
  </si>
  <si>
    <t>Sumatoria de municipios acompañados en la revisión e implementación de los planes de ordenamiento territorial (POT)</t>
  </si>
  <si>
    <t>Viviendas de interés social urbanas iniciadas</t>
  </si>
  <si>
    <t>Sumatoria de viviendas de interés social urbanas iniciadas</t>
  </si>
  <si>
    <t>3. Realizar acciones de sensibilización y capacitación a los funcionarios y contratistas del MVCT y Fonvivienda</t>
  </si>
  <si>
    <t>3. Entregar estudios y diseños para la ejecución de proyectos MIB</t>
  </si>
  <si>
    <t>1. Elaborar documento técnico de los perfiles de los barrios a intervenir en los proyectos MIB.</t>
  </si>
  <si>
    <t>2. Firmar el Contrato Interadministrativo para la administración y ejecución de los proyectos MIB</t>
  </si>
  <si>
    <t>Contrato Interadministrativo firmado</t>
  </si>
  <si>
    <t xml:space="preserve">11. Ciudades y comunidades sostenibles </t>
  </si>
  <si>
    <t>Promedio de calificaciones mensuales asignadas por las dependencias a los productos de comunicación interna / Calificación máxima posible</t>
  </si>
  <si>
    <t>Presupuesto comprometido / presupuesto vigente</t>
  </si>
  <si>
    <t>Planeación Estratégica y Gestión de Recursos Financieros</t>
  </si>
  <si>
    <t>2. Generar alertas del avance financiero, de producto y de gestión de los proyectos de inversión nacional.</t>
  </si>
  <si>
    <t>Sumatoria de hectáreas de suelo habilitado</t>
  </si>
  <si>
    <t>Porcentaje de implementación del sistema de información transaccional</t>
  </si>
  <si>
    <t>Documento con Estudios Elaborados</t>
  </si>
  <si>
    <t>Activos del extinto ICT-INURBE Intervenidos</t>
  </si>
  <si>
    <t>Porcentaje de noticias positivas relacionadas con el sector publicadas en medios de comunicación</t>
  </si>
  <si>
    <t>Estudios del sector de la construcción y vivienda publicados</t>
  </si>
  <si>
    <t>Instrumentos normativos actualizados y/o elaborados y publicados</t>
  </si>
  <si>
    <t>Pacto</t>
  </si>
  <si>
    <t>Línea</t>
  </si>
  <si>
    <t>Objetivo</t>
  </si>
  <si>
    <t>Objetivo 1. Fortalecer los instrumentos para la asignación estratégica y responsabilidad del gasto público</t>
  </si>
  <si>
    <t>Línea 2. Gasto público efectivo</t>
  </si>
  <si>
    <t>Pacto por una gestión pública efectiva:
Línea 2. Objetivo 1.</t>
  </si>
  <si>
    <t>Línea 1. Transformación de la administración pública</t>
  </si>
  <si>
    <t>Objetivo 5. Defensa jurídica del Estado</t>
  </si>
  <si>
    <t>Línea 2. Imperio de la ley y convivencia</t>
  </si>
  <si>
    <t>Pacto por la legalidad:
Línea 2. Objetivo 5.</t>
  </si>
  <si>
    <t>Objetivo 1. Pacto de cero tolerancia a la corrupción y a la falta de transparencia (Gestión de control interno y disciplinario)</t>
  </si>
  <si>
    <t>Objetivo 1. Pacto de cero tolerancia a la corrupción y a la falta de transparencia (Transparencia y acceso a la información).</t>
  </si>
  <si>
    <t>Línea 3. Alianza contra la corrupción</t>
  </si>
  <si>
    <t>Objetivo 2. Simplificar y optimizar la contratación pública</t>
  </si>
  <si>
    <t>Objetivo 3. Optimizar la administración del patrimonio del Estado y la gestión de activos</t>
  </si>
  <si>
    <t>Pacto por la legalidad:
Línea 3. Objetivo 1.</t>
  </si>
  <si>
    <t>Pacto por una gestión pública efectiva:
Línea 2. Objetivo 2.</t>
  </si>
  <si>
    <t>Pacto por por una gestión pública efectiva:
Línea 2. Objetivo 3.</t>
  </si>
  <si>
    <t>Objetivo 1. Pacto de cero tolerancia a la corrupción y a la falta de transparencia (Transparencia y acceso a la información)</t>
  </si>
  <si>
    <t>Objetivo 9. Estrategia nacional de inteligencia y fortalecimiento de la inteligencia y la contrainteligencia</t>
  </si>
  <si>
    <t>Línea 1. Seguridad, autoridad y orden para la libertad</t>
  </si>
  <si>
    <t>Pacto por la legalidad:
Línea 1. Objetivo 9.</t>
  </si>
  <si>
    <t xml:space="preserve">Pacto por una gestión pública efectiva:
Línea 1. Objetivos 1 y 3. </t>
  </si>
  <si>
    <t xml:space="preserve">Objetivo 1. Evaluar la arquitectura institucional del Gobierno con el fin de redefinir misiones, roles y competencias que permitan el funcionamiento eficiente del Estado en los diferentes niveles de Gobierno
Objetivo 3. Elevar el nivel de profesionalización del Estado y fortalecer la excelencia en el ingreso al empleo público </t>
  </si>
  <si>
    <t>Pacto por la legalidad: Línea 3. Objetivo 1.</t>
  </si>
  <si>
    <t>Objetivo 1. Pacto de cero tolerancia a la corrupción y a la falta de transparencia (Conocimiento y comprensión del fenómeno de la corrupción)</t>
  </si>
  <si>
    <t>Pacto por la legalidad: 
Línea 3. Objetivo 1.</t>
  </si>
  <si>
    <t>Objetivo 1. Participación activa y liderazgo en la gobernanza de los grandes temas y desafíos de la agenda global que afectan a Colombia, y apuesta por el multilateralismo en defensa de la paz, la seguridad y la democracia</t>
  </si>
  <si>
    <t xml:space="preserve">Pacto por la legalidad: 
Línea 4. Objetivo 1. </t>
  </si>
  <si>
    <t>Objetivo 1. Pacto de cero tolerancia a la corrupción y a la falta de transparencia (Articulación institucional)</t>
  </si>
  <si>
    <t>Línea 4. Colombia en la escena global</t>
  </si>
  <si>
    <t>Objetivo 1. Impulsar la transformación digital de la administración pública</t>
  </si>
  <si>
    <t>Pacto por la transformación digital de Colombia
Línea 2. Objetivo 1.</t>
  </si>
  <si>
    <t>Línea 2. Hacia una sociedad digital e industria 4.0</t>
  </si>
  <si>
    <t>Secundario</t>
  </si>
  <si>
    <t>6. Agua limpia y saneamiento básico</t>
  </si>
  <si>
    <t xml:space="preserve">16. Paz, justicia e instituciones sólidas </t>
  </si>
  <si>
    <t>Pacto por la Ciencia, la Tecnología y la Innovación: 
Línea 4. Objetivo 5.
Pacto por una gestión pública efectiva:
Línea 1. Objetivos 3 y 4.</t>
  </si>
  <si>
    <t>Línea 4. Innovación pública para un país más moderno
Línea 1. Transformación de la administración pública</t>
  </si>
  <si>
    <t>Objetivo 5. Gestionar el conocimiento y los aprendizajes para crear valor público.
Objetivo 3. Elevar el nivel de profesionalización del Estado y fortalecer la excelencia en el ingreso al empleo público.
Objetivo 4. Incrementar el nivel de desempeño de los servidores públicos y promover el acceso incluyente a la educación en administración pública</t>
  </si>
  <si>
    <t>Objetivo 5. Gestionar el conocimiento y los aprendizajes para crear valor público. (3). Adelantar estudios de evaluación de impacto (…).</t>
  </si>
  <si>
    <t>Línea 4. Innovación pública para un país más moderno
Línea 5. Vivienda y entornos dignos e incluyentes</t>
  </si>
  <si>
    <t>Pacto por la Ciencia, la Tecnología y la Innovación: 
Línea 4. Objetivo 5.
Pacto por la equidad: 
Línea 5.</t>
  </si>
  <si>
    <t>Objetivo 2. Promover el desarrollo y gestión del talento para la transformación digital</t>
  </si>
  <si>
    <t>Pacto por la transformación digital de Colombia 
Línea 2. Objetivo 2.</t>
  </si>
  <si>
    <t>Objetivo 1. Lograr el desarrollo urbano equilibrado mediante el aprovechamiento de la ciudad construida, la planificación de la expansión con criterios de sostenibilidad y la optimización de los instrumentos de financiamiento.</t>
  </si>
  <si>
    <t>Línea 3. Desarrollo urbano y Sistema de Ciudades (SC) para la sostenibilidad, la productividad y la calidad de vida</t>
  </si>
  <si>
    <t>Pacto por la descentralización:
Línea 3. Objetivo 1.</t>
  </si>
  <si>
    <t>Objetivo 2. Consolidar el Sistema de Ciudades como dinamizador del desarrollo territorial y la productividad.</t>
  </si>
  <si>
    <t>Objetivo 2. Promover la implementación de la infraestructura de Datos Espaciales</t>
  </si>
  <si>
    <t>Pacto por la descentralización:
Línea 5. Objetivo 2.</t>
  </si>
  <si>
    <t>Objetivo 2. Armonizar la planeación para el desarrollo y la planeación para el ordenamiento territorial</t>
  </si>
  <si>
    <t>Pacto por la descentralización:
Línea 1. Objetivo 2.
Pacto por la equidad
Línea 1. Objetivo 1.
Pacto por el transporte y la logística para la competitividad y la integración regional. Línea 1. Objetivo 2; Línea 2. Objetivo 4.</t>
  </si>
  <si>
    <t>Línea 1. Políticas e inversiones para el desarrollo, el ordenamiento y fortalecimiento de la asociatividad</t>
  </si>
  <si>
    <t>Línea 5. Instrumentos e información para la toma de decisiones que promuevan el desarrollo regional</t>
  </si>
  <si>
    <t xml:space="preserve">11. Ciudades y Comunidades Sostenibles 
</t>
  </si>
  <si>
    <t>16. Paz, justicia e instituciones sólidas
17. Alianzas para lograr los objetivos</t>
  </si>
  <si>
    <t>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</si>
  <si>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3.</t>
  </si>
  <si>
    <t xml:space="preserve">Pacto por la descentralización:
Línea 3. Objetivo 2.
Pacto por la protección y promoción de nuestra cultura y desarrollo de la economía naranja: 
Línea 2. Objetivo 4.  
Pacto por la inclusión de todas las personas con discapacidad: 
Línea 1. Objetivos 1 y 4. </t>
  </si>
  <si>
    <t>Línea 5. Vivienda y entornos dignos e incluyentes</t>
  </si>
  <si>
    <t>Objetivo 1. Mejorar las condiciones físicas y sociales de viviendas, entornos y asentamientos precarios, a través de la implementación de políticas para el mejoramiento de vivienda y barrios para los hogares de menores ingresos.</t>
  </si>
  <si>
    <t>1. Fin de la pobreza
6. Agua limpia y saneamiento
7. Energía asequible y no contaminante
10. Reducción de las desigualdades</t>
  </si>
  <si>
    <t>1. Fin de la pobreza
10. Reducción de las desigualdades</t>
  </si>
  <si>
    <t xml:space="preserve">6. Agua limpia y saneamiento </t>
  </si>
  <si>
    <t>1. Fin de la pobreza 
11. Ciudades y comunidades sostenibles</t>
  </si>
  <si>
    <t xml:space="preserve">11. Ciudades y comunidades sostenibles 
</t>
  </si>
  <si>
    <t>1. Fin de la pobreza</t>
  </si>
  <si>
    <t>Objetivo 2. Profundizar el acceso a soluciones de vivienda digna, a través de la complementariedad de esquemas de compra y arriendo subsidiado de vivienda, y la facilitación del financiamiento formal a los hogares de menores ingresos</t>
  </si>
  <si>
    <t>Pacto por la equidad:
Línea 5. Objetivo 2.
Línea 11. Objetivo 3.</t>
  </si>
  <si>
    <t>Pacto por la equidad:
Línea 5. Objetivo 1.
Pacto por la equidad de oportunidades para grupos indígenas, negros, afros, raizales, palenqueros y RROM:
Línea 1. Objetivo 6.</t>
  </si>
  <si>
    <t>Promover la implementación de la gestión del conocimiento e innovación en el ministerio</t>
  </si>
  <si>
    <t>11. Ciudades y comunidades sostenibles
12. Producción y consumo responsables</t>
  </si>
  <si>
    <t>Pacto por la calidad y eficiencia de servicios públicos:
Línea 2. Objetivo 1.
Pacto por la sostenibilidad:
Línea 4. Objetivo 2.</t>
  </si>
  <si>
    <t>Línea 2. Agua limpia y saneamiento básico adecuado
Línea 4. Instituciones ambientales modernas, apropiación social de la biodiversidad y manejo efectivo de los conflictos socioambientales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</si>
  <si>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4. Mejorar la gestión de la información y su interoperabilidad entre los diferentes sectores.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</si>
  <si>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t>
  </si>
  <si>
    <t>Pacto por la calidad y eficiencia de servicios públicos:
Línea 2. Objetivo 1.
Pacto por la sostenibilidad:
Línea 4. Objetivos 4.</t>
  </si>
  <si>
    <t>Fortalecer la eficiencia y sostenibilidad de los prestadores del sector</t>
  </si>
  <si>
    <t>Objetivo 4. Incorporar las modificaciones pertinentes al esquema y capacidad institucional del sector, para mejorar la ejecución de proyectos y fortalecer la vigilancia y regulación oportuna y diferenciada a las empresas</t>
  </si>
  <si>
    <t>Línea 2. Agua limpia y saneamiento básico adecuado</t>
  </si>
  <si>
    <t>Pacto por la calidad y eficiencia de servicios públicos:
Línea 2. Objetivos 1 y 4.</t>
  </si>
  <si>
    <t>12. Producción y consumo responsables</t>
  </si>
  <si>
    <t>11. Ciudades y comunidades sostenibles</t>
  </si>
  <si>
    <t>6. Agua limpia y saneamiento básico
15. Vida de ecosistemas terrestres</t>
  </si>
  <si>
    <t xml:space="preserve">6. Agua limpia y saneamiento básico </t>
  </si>
  <si>
    <t>1. Fin de la pobreza 
10. Reducción de las desigualdades</t>
  </si>
  <si>
    <t>Objetivo 5. Adoptar medidas para proteger las fuentes de agua y garantizar su sostenibilidad en el tiempo, con un enfoque de Economía Circular.
Objetivo 3. Acelerar la economía circular como base para la reducción, reutilización y reciclaje de residuos</t>
  </si>
  <si>
    <t>Línea 2. Agua limpia y saneamiento básico adecuado.
Línea 1. Sectores comprometidos con la sostenibilidad y la mitigación del cambio climático</t>
  </si>
  <si>
    <t>Objetivo 5. Adoptar medidas para proteger las fuentes de agua y garantizar su sostenibilidad en el tiempo, con un enfoque de Economía Circular.
Objetivo 2: Mejoramiento de la calidad del aire, del agua y del suelo: para la prevención de los impactos en la salud pública y la reducción de las desigualdades relacionadas con el acceso a recursos.</t>
  </si>
  <si>
    <t>Pacto por la calidad y eficiencia de servicios públicos: 
Línea 2. Objetivos 1 y 5.
Pacto por la sostenibilidad
Línea 1. Objetivo 3.</t>
  </si>
  <si>
    <t>Pacto por la calidad y eficiencia de servicios públicos: 
Línea 2. Objetivos 1 y 5.
Pacto por la sostenibilidad
Línea 1. Objetivo 2.</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</si>
  <si>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</si>
  <si>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Pacto por la calidad y eficiencia de servicios públicos:
Línea 2. Objetivos: 1, 2, 3 y 4.
Pacto por la productividad y la equidad en las regiones: Pacífico (objetivo 3), Caribe (objetivo 2), Krioul &amp; Seaflower (objetivo 1) y Amazonía (objetivo 2).</t>
  </si>
  <si>
    <t>Línea 2. Agua limpia y saneamiento básico adecuado.</t>
  </si>
  <si>
    <t>Pacto por la calidad y eficiencia de servicios públicos:
Línea 2. Objetivos: 1, 2, 3 y 4.
Pacto por la productividad y la equidad en las regiones: Caribe (objetivo 2) y Krioul &amp; Seaflower (objetivo 1).</t>
  </si>
  <si>
    <t xml:space="preserve">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 </t>
  </si>
  <si>
    <t xml:space="preserve">Pacto por la calidad y eficiencia de servicios públicos:
Línea 2. Objetivo 1.
Pacto por la sostenibilidad:
Línea 4. Objetivo 2.
</t>
  </si>
  <si>
    <t>GC-Grupo de Contratos</t>
  </si>
  <si>
    <t>2. Elaborar el Manual de Supervisión e interventoría a contratos y/o convenios</t>
  </si>
  <si>
    <t>1. Capacitar a los funcionarios y contratistas del grupo de atención al usuario respecto a la oferta institucional del MVCT y las competencias de servicio al ciudadano.</t>
  </si>
  <si>
    <t>2. Realizar una campaña de socialización a los funcionarios y contratistas del MVCT sobre el protocolo de atención al ciudadano</t>
  </si>
  <si>
    <t>Informe de actividades de socialización a los funcionarios (anexos: presentaciones, fotos, correos…)</t>
  </si>
  <si>
    <t>3. Diseñar una estrategia para garantizar una atención incluyente y accesible, que contemple las necesidades de la población con discapacidad</t>
  </si>
  <si>
    <t>Documento con el diseño de la estrategia</t>
  </si>
  <si>
    <t>4. Construir una base de datos de preguntas frecuentes</t>
  </si>
  <si>
    <t>(Número de instrumentos archivísticos actualizados o creados / Número total de instrumentos archivísticos para la gestión documental) *100</t>
  </si>
  <si>
    <t>Porcentaje de avance en la actualización o creación de los instrumentos archivísticos</t>
  </si>
  <si>
    <t>1. Establecer los objetivos del PINAR</t>
  </si>
  <si>
    <t>2. Actualizar el Programa de Gestión Documental</t>
  </si>
  <si>
    <t>3. Socializar el Programa de Gestión Documental</t>
  </si>
  <si>
    <t>86% 
(a diciembre de 2018)</t>
  </si>
  <si>
    <t>Fortalecer la atención al ciudadano</t>
  </si>
  <si>
    <t>4 listas de asistencia, 4 presentaciones realizadas en las capacitaciones y 4 informes de las capacitaciones realizadas en marzo, mayo, julio y septiembre</t>
  </si>
  <si>
    <t>Incorporar o mutar el derecho de dominio de los activos del extinto ICT-INURBE</t>
  </si>
  <si>
    <t>Adecuar y mejorar las sedes del MVCT</t>
  </si>
  <si>
    <t>Mejorar el proceso de gestión contractual</t>
  </si>
  <si>
    <t>4. Gestionar las solicitudes de trámite de elaboración de contratos y convenios, recibidas con cumplimiento de requisitos de ley</t>
  </si>
  <si>
    <t>Informes trimestrales de gestión contractual</t>
  </si>
  <si>
    <t>1. Actualizar el Manual de Contratación</t>
  </si>
  <si>
    <t>3. Capacitar trimestralmente a los funcionarios y contratistas del MVCT respecto al proceso de contratación pública</t>
  </si>
  <si>
    <t xml:space="preserve">1. Efectuar el diagnóstico del estado de la infraestructura de las cuatro sedes del MVCT </t>
  </si>
  <si>
    <t xml:space="preserve">Cronograma de actividades de adecuación y mejora. </t>
  </si>
  <si>
    <t>1. Realizar el diagnóstico de cumplimiento de la norma ISO 27001</t>
  </si>
  <si>
    <t>2. Actualizar el inventario de activos de información del MVCT</t>
  </si>
  <si>
    <t>3. Realizar la matriz de riesgos para los activos de información</t>
  </si>
  <si>
    <t>4. Formular el plan de Seguridad y Privacidad de la Información</t>
  </si>
  <si>
    <t>5. Formular el plan de tratamiento de riesgos de seguridad y privacidad de la información</t>
  </si>
  <si>
    <t>Documento con diagnóstico de cumplimiento de la norma ISO 27001</t>
  </si>
  <si>
    <t>Matriz con el inventario de activos de información actualizado para cada proceso</t>
  </si>
  <si>
    <t>Matriz de riesgos para los activos de información de cada proceso</t>
  </si>
  <si>
    <t>Documento con el plan de Seguridad y Privacidad de la Información aprobado por el comité de gestión y desempeño institucional</t>
  </si>
  <si>
    <t>Documento con el plan de tratamiento de riesgos de seguridad y privacidad de la información aprobado por el comité de gestión y desempeño institucional</t>
  </si>
  <si>
    <t>Iniciar la implementación del Sistema de Gestión de la Seguridad de la Información</t>
  </si>
  <si>
    <t>Meta estratégica</t>
  </si>
  <si>
    <t>Diseñar las políticas y lineamientos de TIC para el sector Vivienda, Ciudad y Territorio</t>
  </si>
  <si>
    <t>Diseñar la arquitectura empresarial del MVCT en los componentes de TIC</t>
  </si>
  <si>
    <t>Fomentar el uso de la herramienta de aprendizaje virtual en los servidores públicos del MVCT</t>
  </si>
  <si>
    <t>Plan de Seguridad y Privacidad de la Información</t>
  </si>
  <si>
    <t>Plan de Tratamiento de Riesgos de Seguridad y Privacidad de la Información</t>
  </si>
  <si>
    <t>Fortalecer los instrumentos de planeación sectorial y estructuración de proyectos (Temáticas: Reglamentación técnica, Gestión de información, Residuos Sólidos, Sector en General).</t>
  </si>
  <si>
    <t>1. Gestionar la vinculacion de prestadores eficientes públicos o privados en los esquemas pilotos estructurados</t>
  </si>
  <si>
    <t>Fortalecer la estructuración y desarrollo de proyectos del sector de agua potable y saneamiento básico a nivel nacional, financiados con recursos de la Nación.</t>
  </si>
  <si>
    <t xml:space="preserve">Informes de gestión trimestral (con corte a marzo, junio, septiembre y diciembre) y anexos (actas y listas de asistencia) </t>
  </si>
  <si>
    <t xml:space="preserve">Informe trimestral de seguimiento (con corte a marzo, junio, septiembre y diciembre). </t>
  </si>
  <si>
    <t>Informe trimestral de las asistencias técnicas realizadas (con corte a marzo, junio, septiembre y diciembre).</t>
  </si>
  <si>
    <t>Informe trimestral de gestión para el aseguramiento de la prestación de servicios (con corte a marzo, junio, septiembre y diciembre).</t>
  </si>
  <si>
    <t>Mejorar la prestación de servicios mediante la estructuración de esquemas regionales</t>
  </si>
  <si>
    <t>Implementar gradualmente la política de agua potable y saneamiento básico a nivel rural</t>
  </si>
  <si>
    <t xml:space="preserve">Línea 1. Sectores comprometidos con la sostenibilidad y la mitigación del cambio climático
Línea 2. Agua limpia y saneamiento básico adecuado.
</t>
  </si>
  <si>
    <t>Objetivo 3. Acelerar la economía circular como base para la reducción, reutilización y reciclaje de residuos.
Objetivo 1: Implementar estrategias para el logro de la prestación eficiente, sostenible e incluyente de los servicios de APSB, con orientación regional y una política nacional de gestión integral de residuos sólidos que articule el concepto de economía circular.</t>
  </si>
  <si>
    <t xml:space="preserve"> Porcentaje de residuos sólidos urbanos dispuestos adecuadamente</t>
  </si>
  <si>
    <t>Toneladas de residuos sólidos dispuestos adecuadamente en el servicio público de aseo / Total de residuos sólidos generados en el servicio público de aseo</t>
  </si>
  <si>
    <t xml:space="preserve">1. Identificar municipios con mayor volumen de residuos dispuestos de manera no adecuada  </t>
  </si>
  <si>
    <t>2. Brindar asistencia técnica a los municipios sobre manejo adecuado de residuos sólidos</t>
  </si>
  <si>
    <t>Personas con acceso a soluciones adecuadas para el manejo de aguas residuales en zona rural</t>
  </si>
  <si>
    <t>Sumatoria de personas con acceso a soluciones adecuadas para el manejo de aguas residuales en zona rural</t>
  </si>
  <si>
    <t>Personas con acceso a
soluciones adecuadas
para el manejo de
aguas residuales en
zona urbana</t>
  </si>
  <si>
    <t>Sumatoria de personas con acceso a
soluciones adecuadas
para el manejo de
aguas residuales en
zona urbana</t>
  </si>
  <si>
    <t>1. Realizar el Congreso Nacional de Acueductos Rurales y Organizaciones Comunitarias</t>
  </si>
  <si>
    <t>2. Divulgar el Programa de Abastecimiento de Agua y Saneamiento Rural, Agua para la Reconciliación</t>
  </si>
  <si>
    <t>Matriz de Atención al sector político</t>
  </si>
  <si>
    <t>Fortalecer la formulación de la política pública de vivienda mediante el desarrollo de estudios técnicos</t>
  </si>
  <si>
    <t>Fortalecer el marco normativo que garantice los procesos de desarrollo urbano y territorial</t>
  </si>
  <si>
    <t>3. Remitir a Secretaría General tres (3) propuestas normativas.</t>
  </si>
  <si>
    <t>Formato SIG de la propuesta normativa. Una entrega en febrero y dos en octubre.</t>
  </si>
  <si>
    <t>Comprobantes de publicación. Una entrega en febrero y dos en noviembre.</t>
  </si>
  <si>
    <t>Memorando de envío a la Secretaría General. Una entrega en febrero y dos en diciembre.</t>
  </si>
  <si>
    <t>2. Elaborar propuesta de estudios técnicos</t>
  </si>
  <si>
    <t>Apoyar el proceso de habilitación de suelo en el país</t>
  </si>
  <si>
    <t>Informes de acompañamiento por cada municipio</t>
  </si>
  <si>
    <t>Fortalecer el Sistema de Ciudades y de ordenamiento territorial</t>
  </si>
  <si>
    <t>1. Elaborar dos (2) propuestas de CONPES o Instrumentos para la ejecución asociada de proyectos estratégicos.</t>
  </si>
  <si>
    <t>Propuesta de documentos Conpes o Instrumentos para la ejecución asociada de proyectos estratégicos, para el fortalecimiento del Sistema de Ciudades y de ordenamiento territorial, elaborada y enviada</t>
  </si>
  <si>
    <t>Sumatoria de propuesta de documentos Conpes o Instrumentos para la ejecución asociada de proyectos estratégicos, para el fortalecimiento del Sistema de Ciudades y de ordenamiento territorial, elaborada y enviada</t>
  </si>
  <si>
    <t>2. Enviar al DNP dos (2) propuestas de CONPES o Instrumentos para la ejecución asociada de proyectos estratégicos para publicación.</t>
  </si>
  <si>
    <t>Propuesta de documento</t>
  </si>
  <si>
    <t xml:space="preserve">Fortalecer a las entidades territoriales en la revisión y ajuste de Planes de Ordenamiento Territorial. </t>
  </si>
  <si>
    <t>1. Implementar planes de trabajo para apoyar la habilitación de suelo en Macroproyectos de Interés Social Nacional (MISN) adoptados.</t>
  </si>
  <si>
    <t>Informes trimestrales de seguimiento a la implementación de los planes de trabajo. Entregas con corte a marzo, junio, septiembre y diciembre</t>
  </si>
  <si>
    <t xml:space="preserve">1. Implementar planes de trabajo y/o estudios con las entidades territoriales (27), para apoyar la revisión de POT. </t>
  </si>
  <si>
    <t>Informes trimestrales de seguimiento a la implementación de los planes de trabajo. Entregas con corte a junio, septiembre y diciembre</t>
  </si>
  <si>
    <t>Documento técnico de los perfiles</t>
  </si>
  <si>
    <t xml:space="preserve">Fortalecer a las entidades territoriales en proyectos de mejoramiento integral de barrios. </t>
  </si>
  <si>
    <t>Nota de prensa del Evento</t>
  </si>
  <si>
    <t>5. Asignar subsidios familiares en el marco del programa Semillero de Propietarios</t>
  </si>
  <si>
    <t>Matriz mensual de asignación de subsidios</t>
  </si>
  <si>
    <t>Implementar un programa de arriendamiento social con opción de compra de vivienda</t>
  </si>
  <si>
    <t>3. Fortalecer las competencias del GAUA en la respuesta a los derechos de petición</t>
  </si>
  <si>
    <t xml:space="preserve">Reporte mensual de las tutelas atendidas </t>
  </si>
  <si>
    <t xml:space="preserve">Reporte mensual de las acciones constitucionales y procesos judiciales atendidos </t>
  </si>
  <si>
    <t>4. Formular la Politica de Prevención del daño antijurídico del MVCT y del Fonvivienda</t>
  </si>
  <si>
    <t>Ayudas de Memoria de las capacitaciones realizadas. Entregas en junio y noviembre</t>
  </si>
  <si>
    <t>2 Documentos de aprobación de las Políticas de Prevención de daño antijurídico del MVCT y de Fonvivienda por parte de la Agencia Nacional de Defensa Jurídica del Estado (entrega con corte a marzo)
2 Actos administrativos de adopción de la política (entrega con corte a junio)</t>
  </si>
  <si>
    <t>Reducir la litigiosidad que enfrenta el ministerio</t>
  </si>
  <si>
    <t>Informes de actividades mensuales (anexos: comunicados de prensa y /o periodicos electrónicos)</t>
  </si>
  <si>
    <t>Informes de actividades mensuales (anexos: productos comunicacionales elaborados)</t>
  </si>
  <si>
    <t>Informe de la actividad de sensibilización con evidencias de las actividades realizadas</t>
  </si>
  <si>
    <t>Informes de actividades mensuales</t>
  </si>
  <si>
    <t>Implementar el plan estratégico de comunicaciones externas</t>
  </si>
  <si>
    <t xml:space="preserve">1. Informar a la ciudadanía sobre las acciones, decisiones e intervenciones que, en materia de vivienda, agua potable, saneamiento básico y desarrollo territorial, realice el Ministerio. </t>
  </si>
  <si>
    <t>4. Diseñar piezas y productos comunicativos de carácter externo para visibilizar la gestión del Ministerio.</t>
  </si>
  <si>
    <t xml:space="preserve">5. Generar contenidos audiovisuales y fotográficos para difusión en canales y medios de comunicación externa, con el fin de dar a conocer la política, programas, planes y proyectos relacionados con los temas misionales de la Entidad.                                                                         </t>
  </si>
  <si>
    <t>Implementar el plan estratégico de comunicación interna</t>
  </si>
  <si>
    <t xml:space="preserve">1. Sensibilizar a las dependencias sobre los medios y productos de comunicación interna disponibles en la Entidad </t>
  </si>
  <si>
    <t>Concepto de viabilidad formato GPR-F-31</t>
  </si>
  <si>
    <t>1. Formular el Plan Estratégico de Talento Humano (2019-2022)</t>
  </si>
  <si>
    <t>3. Evaluar la ejecución de los planes de talento humano definidos en el Decreto 612 de 2018</t>
  </si>
  <si>
    <t>2. Socializar los planes de talento humano de la vigencia 2019, definidos en el Decreto 612 de 2018.</t>
  </si>
  <si>
    <t>Formular e implementar los planes de talento humano definidos en el Decreto 612 de 2018</t>
  </si>
  <si>
    <t>Fortalecer los procesos de inducción</t>
  </si>
  <si>
    <t xml:space="preserve">Fortalecer las competencias laborales, conocimientos y aptitudes de los servidores
</t>
  </si>
  <si>
    <t>Mejorar el ambiente laboral</t>
  </si>
  <si>
    <t>Reorganizar la planta de personal</t>
  </si>
  <si>
    <t>Preparar la convocatoria pública de empleos de carrera</t>
  </si>
  <si>
    <t>1. Elaborar reportes de trámite de derechos de petición a cargo del GTSP</t>
  </si>
  <si>
    <t xml:space="preserve">2. Realizar asistencia técnica a las entidades territoriales para fomentar la titulación de predios </t>
  </si>
  <si>
    <t>3. Suscribir contrato y/o Convenio Interadministrativo para consecución de productos catastrales</t>
  </si>
  <si>
    <t xml:space="preserve">4. Realizar actividades de saneamiento predial </t>
  </si>
  <si>
    <t>5. Titular y sanear predios urbanos a nivel nacional en el marco de CDVD, PTN e INURBE</t>
  </si>
  <si>
    <t xml:space="preserve">Reportes de gestión derechos de petición </t>
  </si>
  <si>
    <t>Actas de asistencia técnica a entidades territoriales (anexos: listados de asistencia)</t>
  </si>
  <si>
    <t>Reporte con el consolidado de actividades de saneamiento predial</t>
  </si>
  <si>
    <t>Titular y sanear predios urbanos a nivel nacional</t>
  </si>
  <si>
    <t>Fortalecer las relaciones con cooperantes nacionales e internacionales</t>
  </si>
  <si>
    <t>Formato AUL-F-07 Estado de Solicitudes de información de Congresistas</t>
  </si>
  <si>
    <t>Formato AUL-F-04 Registro Proposiciones a Debate Control Político (Anexos: Memorandos de solicitud de respuesta a los cuestionarios)</t>
  </si>
  <si>
    <t>Formato AUL-F-04 Registro Proposiciones a Debate Control Político</t>
  </si>
  <si>
    <t>Formato AUL-F-01 Seguimiento a Iniciativas Legislativas Proyectos de Ley y Actos Legislativos (Anexos: memorandos de solicitud de concepto)</t>
  </si>
  <si>
    <t>Formato AUL-F-01 Seguimiento a Iniciativas Legislativas Proyectos de Ley y Actos Legislativos</t>
  </si>
  <si>
    <t>Fortalecer la relación del ministerio con el sector político</t>
  </si>
  <si>
    <t>Borrador del documento de lineamientos con entrega en julio
Documento final de lineamientos con entrega en diciembre</t>
  </si>
  <si>
    <t>3. Registrar las atenciones personalizadas a integrantes del sector político en la Matriz "Atención al sector político"</t>
  </si>
  <si>
    <t>Reporte mensual de atenciones en la matriz de atención al sector político</t>
  </si>
  <si>
    <t>Garantizar la ejecución y cumplimiento de los compromisos adquiridos por el ministerio</t>
  </si>
  <si>
    <t>Documento con reporte de cumplimiento de gestión mensual</t>
  </si>
  <si>
    <t>2. Enviar al Ministerio de Hacienda la programación mensual del PAC.</t>
  </si>
  <si>
    <t>1. Realizar mesas de trabajo para programación del PAC</t>
  </si>
  <si>
    <t>3. Realizar seguimiento al PAC ejecutado frente al solicitado.</t>
  </si>
  <si>
    <t xml:space="preserve">10 informes de indicadores de ejecución de PAC por área. </t>
  </si>
  <si>
    <t xml:space="preserve">10 reportes de PAC solicitado a Minhacienda. </t>
  </si>
  <si>
    <t>Dos Informes con las campañas de sensibilización relizadas en el año, sobre la importancia de reportar correctamente la información contable y trámites de la Subdirección de Finanzas y Presupuesto. Entregas en mayo y noviembre</t>
  </si>
  <si>
    <t>Actas de comité de Sostenibilidad Contable. Entregas en julio y noviembre</t>
  </si>
  <si>
    <t>Informes mensuales de Conciliaciones Contables</t>
  </si>
  <si>
    <t>Informes trimestrales de Estados financieros (Entregas en febrero, mayo, agosto y noviembre)</t>
  </si>
  <si>
    <t>Fortalecer los procesos de entrega oportuna y confiable de la información contable.</t>
  </si>
  <si>
    <t>Cumplir oportunamente con la programación de las solicitudes de recursos al Ministerio de Hacienda y Crédito Público</t>
  </si>
  <si>
    <t>3. Realizar el seguimiento a los proyectos de conexiones intradomiciliarias viabilizados en la vigencia 2019.</t>
  </si>
  <si>
    <t>Apoyar técnicamente la implementación de nuevas conexiones intradomiciliarias</t>
  </si>
  <si>
    <t>2. Brindar asistencia técnica a las Entidades Territoriales acorde con lo estipulado en la resolución 494 de 2012 en el desarrollo de las etapas de promoción y/o estructuración del programa PCI</t>
  </si>
  <si>
    <t>Informe trimestral de avance del Programa de Conexiones Intradomiciliarias. Entregas con corte a marzo, junio, septiembre y diciembre.</t>
  </si>
  <si>
    <t>Informe trimestral de seguimiento a los municipios vinculados al programa de Conexiones Intradomiciliarias en la vigencia 2019. Entregas con corte a marzo, junio, septiembre y diciembre.</t>
  </si>
  <si>
    <t>Número de asistencias tecnicas realizadas</t>
  </si>
  <si>
    <t>Sumatoria de asistencias técnicas realizadas en el periodo</t>
  </si>
  <si>
    <t>1. Prestar asistencia técnica a los formuladores de proyectos de APSB que lo requieran, para presentar proyectos ante el mecanismo de viabilizacion de proyectos.</t>
  </si>
  <si>
    <t xml:space="preserve">2. Realizar seguimiento a los proyectos financiados con recursos de la nación. </t>
  </si>
  <si>
    <t>3. Realizar asistencia técnica a las entidades territoriales y a los prestadores de servicios públicos domiciliarios en la implementación de planes y programas del sector de APSB</t>
  </si>
  <si>
    <t>4. Realizar asistencia técnica a las entidades territoriales y a  los prestadores de servicios públicos domiciliarios en la gestión empresarial de planes y programas del sector de agua potable y saneamiento básico.</t>
  </si>
  <si>
    <t>Pacto por la calidad y eficiencia de servicios públicos:
Línea 2. Objetivos 1.</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</si>
  <si>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</si>
  <si>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Un Informe de gestión semestral  (con corte a junio y diciembre).</t>
  </si>
  <si>
    <t>2. Realizar seguimiento a la vinculación de prestadores eficientes públicos o privados en los esquemas pilotos estructurados</t>
  </si>
  <si>
    <t>Un informe de seguimiento semestral (con corte a junio y diciembre).</t>
  </si>
  <si>
    <t>Nuevos esquemas regionales de prestación del servicio estructurados</t>
  </si>
  <si>
    <t>Sumatoria de nuevos esquemas regionales de prestación del servicio estructurados</t>
  </si>
  <si>
    <t>Aumentar coberturas de acueducto y alcantarillado en zona urbana</t>
  </si>
  <si>
    <t xml:space="preserve">Mejorar la provisión, calidad y/o continuidad de los servicios de acueducto y alcantarillado </t>
  </si>
  <si>
    <t>GCID-Grupo de Control Interno Disciplinario</t>
  </si>
  <si>
    <t>1. Evaluar las quejas e informes de materia disciplinaria radicadas ante el MVCT</t>
  </si>
  <si>
    <t>Matriz de seguimiento mensual a las quejas recibidas (Anexo: Actas de reparto)</t>
  </si>
  <si>
    <t>(Número de procesos aperturados / Número de quejas recibidas que requieren apertura de proceso)*100</t>
  </si>
  <si>
    <t>2. Proferir el auto correspondiente ya sea apertura de indagación o investigación disciplinaria</t>
  </si>
  <si>
    <t>Informe trimestral de autos proferidos (Entregas con corte a marzo, junio, septiembre y diciembre)</t>
  </si>
  <si>
    <t>Culminar oportunamente los procesos relacionados con conductas de posibles faltas disciplinarias</t>
  </si>
  <si>
    <t>Informe de acciones de sensibilización con sus respectivas evidencias. Entrega en noviembre</t>
  </si>
  <si>
    <t>Facilitar la interpretación, consulta y mejora de la norma compilada</t>
  </si>
  <si>
    <t>Realizar las gestiones necesarias y oportunas para que no opere la caducidad y/o precripción de las acciones disciplinarias</t>
  </si>
  <si>
    <t xml:space="preserve">2. Realizar la programación de actividades de adecuación y mejora de las sedes del MVCT. </t>
  </si>
  <si>
    <t>3. Ejecutar las actividades de adecuación y mejoramiento, de acuerdo con las prioridades y presupuesto de la vigencia.</t>
  </si>
  <si>
    <t>Tiempo promedio de los procesos de contratación directa atendidos por el Grupo de Contratos</t>
  </si>
  <si>
    <t>1. Borrador Manual de Contratación (marzo)
2. Manual de Contratación versión 2019 publicado (mayo)</t>
  </si>
  <si>
    <t xml:space="preserve">Listados de asistencia (4 - marzo, junio, septiembre y diciembre) y actas o presentaciones de las capacitaciones  (4 - marzo, junio, septiembre y diciembre) </t>
  </si>
  <si>
    <t>Memorando remisorio donde se presentan las alternativas de solución de sedes.</t>
  </si>
  <si>
    <t>Direccionamiento Estratégico y Planeación</t>
  </si>
  <si>
    <t>Pacto por por una gestión pública efectiva:
Línea 2. Objetivo 2.</t>
  </si>
  <si>
    <t xml:space="preserve">1. Planear las adquisiciones a realizar a través de Gastos Generales.  </t>
  </si>
  <si>
    <t>2. Realizar la actualización del plan de conformidad con las necesidades de las dependencias.</t>
  </si>
  <si>
    <t>3. Presentar la ejecución del PAA.</t>
  </si>
  <si>
    <t>3. Presentar ante la Secretaría General las alternativas de solución integral</t>
  </si>
  <si>
    <t>Formular y ejecutar el Plan Anual de Adquisiciones de Gastos Generales del MVCT</t>
  </si>
  <si>
    <t>4. Reportar los bienes inmuebles activos incorporados al inventario del MVCT al Grupo de Recursos Físicos.</t>
  </si>
  <si>
    <t>Matriz de correspondencia</t>
  </si>
  <si>
    <t>Matriz de correspondencia y/o certificados de permanencia.</t>
  </si>
  <si>
    <t>Memorando dirigdo a Recursos Físicos.</t>
  </si>
  <si>
    <t>3. Aprobación del PINAR por parte del Comité competente de la aprobación</t>
  </si>
  <si>
    <t>Documento con los objetivos del PINAR</t>
  </si>
  <si>
    <t>Documento con el mapa de ruta de los planes y proyectos del PINAR</t>
  </si>
  <si>
    <t>2. Establecer el mapa de ruta de los planes y proyectos del PINAR</t>
  </si>
  <si>
    <t>Acta de aprobación del PINAR</t>
  </si>
  <si>
    <t>Formular el Plan Institucional de Archivos (PINAR)</t>
  </si>
  <si>
    <t xml:space="preserve">[Sumatoria de (Fecha de firma de los procesos de contratación directa por parte del ordenador del gasto - Fecha de recibido de la solicitud del proceso de contratación directa por el Grupo de Contratos con el cumplimiento de requisitos de ley)] / Número de procesos de contratación directa solicitados                                                                                                                                                                                                                                                                    </t>
  </si>
  <si>
    <t>Número de variables gestionadas para integrar en el SINAS.</t>
  </si>
  <si>
    <t>Sumatoria variables gestionadas para integrar en el SINAS.</t>
  </si>
  <si>
    <t>Número de variables</t>
  </si>
  <si>
    <t>Generar estrategias que permitan mejorar la calidad y oportunidad de información del sector de APSB</t>
  </si>
  <si>
    <t xml:space="preserve">1. Gestionar y participar en las mesas de trabajo con las entidades que administren los sistemas de información (SIRACHE, SUI,FUT) </t>
  </si>
  <si>
    <t>Fortalecer el Proceso de certificación y monitoreo de los recursos del SGP APSB</t>
  </si>
  <si>
    <t>Fortalecer el desempeño de las Empresas de servicios públicos</t>
  </si>
  <si>
    <t>2. Brindar acompañamiento técnico a la elaboración de la propuesta de Modelo de gobierno corporativo en los prestadores del sector (Consultoría BID)</t>
  </si>
  <si>
    <t xml:space="preserve">3.  Identificar y gestionar empresas prestadoras para la implementación del Modelo de Gobierno Corporativo. </t>
  </si>
  <si>
    <t>Apoyar la eficiencia operativa de las empresas de servicios públicos</t>
  </si>
  <si>
    <t>2. Identificar lineas de crédito para financiar proyectos de reducción de costos operativos a las personas prestadoras.</t>
  </si>
  <si>
    <t>3. Identificar personas prestadoras para implementación de un proyecto piloto del "Programa de reducción de costos de energia, pérdidas de agua y otros".</t>
  </si>
  <si>
    <t>Articular las políticas de agua y saneamiento básico con las políticas ambientales</t>
  </si>
  <si>
    <t>Aumentar el porcentaje de residuos sólidos urbanos dispuestos adecuadamente</t>
  </si>
  <si>
    <t xml:space="preserve">3. Apoyar proyectos financiera o técnicamente para el cierre de botaderos a cielo abierto  </t>
  </si>
  <si>
    <t>Actualizar el Programa de Gestión Documental (PGD)</t>
  </si>
  <si>
    <t>Documento elaborado y aprobado por el Comité de Archivo</t>
  </si>
  <si>
    <t>1. Elaborar la política de Gestión Documental para el MVCT, estableciendo estándares y lineamientos para el tratamiento de la documentación en sus distintas fases del ciclo vital (con base en el diagnóstico del AGN, en la matriz de acciones de mejora)</t>
  </si>
  <si>
    <t>Documento de la Política de Gestión Documental de acuerdo con las normas vigentes para documentos físicos y electrónicos del MVCT</t>
  </si>
  <si>
    <t>Plan Institucional de Archivos PINAR</t>
  </si>
  <si>
    <t>Actualizar las Tablas de Retención Documental (TRD)</t>
  </si>
  <si>
    <t>3. Realizar transferencias primarias conforme a las TRD por parte de las dependencias del Ministerio dando aplicabilidad al FUID</t>
  </si>
  <si>
    <t>1. Verificar las Tablas de Retención Documental en las dependencias del MVCT.</t>
  </si>
  <si>
    <t>Informe de la transferencia de las series documentales intervenidas y registradas en el Formato Único de Inventario Documental (FUID) de los archivos del MVCT</t>
  </si>
  <si>
    <t>Incentivar el tratamiento y aprovechamiento de residuos sólidos</t>
  </si>
  <si>
    <t>Mejorar la provisión, calidad y/o continuidad de los servicios de acueducto y alcantarillado en el marco del programa Guajira Azul</t>
  </si>
  <si>
    <t>Gestión, soporte y apoyo informático</t>
  </si>
  <si>
    <t>Porcentaje de casos atendidos oportunamente</t>
  </si>
  <si>
    <t>GSTAI-Grupo de Soporte Técnico y Apoyo Informático</t>
  </si>
  <si>
    <t>Prestar el soporte técnico que requieran las dependencias del ministerio para el procesamiento de la información</t>
  </si>
  <si>
    <t>1. Gestionar los servicios de TI de acuerdo con las solicitudes recibidas</t>
  </si>
  <si>
    <t>Reporte mensual del sistema ARANDA</t>
  </si>
  <si>
    <t>Documento con tableros de control diferenciados y criterios para la presentación de informes de seguimiento (entregas parciales con corte a febrero y abril y entrega final en mayo)</t>
  </si>
  <si>
    <t>Reporte trimestral de avance de la estrategia de sensibilización (entregas con corte a marzo, junio, septiembre y diciembre)</t>
  </si>
  <si>
    <t>3. Presentar informes de seguimiento de acuerdo con lineamientos definidos</t>
  </si>
  <si>
    <t>Estudios y propuestas de disposiciones o modificaciones normativas o de política del sector (APSB)</t>
  </si>
  <si>
    <t xml:space="preserve">Sumatoria de estudios e instrumentos normativos o de política del sector </t>
  </si>
  <si>
    <t xml:space="preserve">2. Elaborar los documentos de estudios o proyectos normativos del sector programados en la agenda (11) . </t>
  </si>
  <si>
    <t>1.  Estructurar la agenda de (8) propuestas normativas y (3) documentos de diagnóstico o de estudio sectoriales del sector.</t>
  </si>
  <si>
    <t xml:space="preserve">3. Realizar el seguimiento mensual a la elaboración de los (7) proyectos normativos (Formato FPN-F-03) y apoyo técnico a la elaboración de los documentos de estudio o diagnóstico. </t>
  </si>
  <si>
    <r>
      <rPr>
        <b/>
        <sz val="10"/>
        <rFont val="Arial Narrow"/>
        <family val="2"/>
      </rPr>
      <t>Junio:</t>
    </r>
    <r>
      <rPr>
        <sz val="10"/>
        <rFont val="Arial Narrow"/>
        <family val="2"/>
      </rPr>
      <t xml:space="preserve"> Primer avance del documento borrador (1) de Propuesta de reglamentación del Decreto Ley 1953 (Competencias sectoriales de Territorios Indígenas) para comentarios al despacho de la Dirección de Desarrollo Sectorial (Correo electrónico con anexo de documento de borrador)
</t>
    </r>
    <r>
      <rPr>
        <b/>
        <sz val="10"/>
        <rFont val="Arial Narrow"/>
        <family val="2"/>
      </rPr>
      <t>Agosto:</t>
    </r>
    <r>
      <rPr>
        <sz val="10"/>
        <rFont val="Arial Narrow"/>
        <family val="2"/>
      </rPr>
      <t xml:space="preserve"> Un (1) documento final de la Evaluación y pertinencia de creación de la ANA.
</t>
    </r>
    <r>
      <rPr>
        <b/>
        <sz val="10"/>
        <rFont val="Arial Narrow"/>
        <family val="2"/>
      </rPr>
      <t>Octubre:</t>
    </r>
    <r>
      <rPr>
        <sz val="10"/>
        <rFont val="Arial Narrow"/>
        <family val="2"/>
      </rPr>
      <t xml:space="preserve"> Un (1) documento final del Modelo de Gobierno Corporativo.
</t>
    </r>
    <r>
      <rPr>
        <b/>
        <sz val="10"/>
        <rFont val="Arial Narrow"/>
        <family val="2"/>
      </rPr>
      <t xml:space="preserve">Noviembre: </t>
    </r>
    <r>
      <rPr>
        <sz val="10"/>
        <rFont val="Arial Narrow"/>
        <family val="2"/>
      </rPr>
      <t xml:space="preserve">Segundo avance del documento borrador (1) Propuesta de reglamentación del Decreto Ley 1953 (Competencias sectoriales de Territorios Indígenas). Correo electrónico con ajustes realizados al documento.
</t>
    </r>
    <r>
      <rPr>
        <b/>
        <sz val="10"/>
        <rFont val="Arial Narrow"/>
        <family val="2"/>
      </rPr>
      <t xml:space="preserve">Diciembre: </t>
    </r>
    <r>
      <rPr>
        <sz val="10"/>
        <rFont val="Arial Narrow"/>
        <family val="2"/>
      </rPr>
      <t xml:space="preserve">Un (1) documento final de la propuesta de Estructura institucional y financiamiento del sector para aumentar la inversión.
</t>
    </r>
    <r>
      <rPr>
        <b/>
        <sz val="10"/>
        <rFont val="Arial Narrow"/>
        <family val="2"/>
      </rPr>
      <t>Mayo, octubre y diciembre</t>
    </r>
    <r>
      <rPr>
        <sz val="10"/>
        <rFont val="Arial Narrow"/>
        <family val="2"/>
      </rPr>
      <t xml:space="preserve">  
Reporte de los proyectos normativos programados que al corte del informe cuenten con publicación para participación ciudadana (Anexos: Proyecto de norma (7) y Memoria Justificativa (7)). Se programaron 7 proyectos para la vigencia 2019.</t>
    </r>
    <r>
      <rPr>
        <b/>
        <sz val="10"/>
        <rFont val="Arial Narrow"/>
        <family val="2"/>
      </rPr>
      <t/>
    </r>
  </si>
  <si>
    <r>
      <rPr>
        <b/>
        <sz val="10"/>
        <rFont val="Arial Narrow"/>
        <family val="2"/>
      </rPr>
      <t>Marzo, julio y octubre:</t>
    </r>
    <r>
      <rPr>
        <sz val="10"/>
        <rFont val="Arial Narrow"/>
        <family val="2"/>
      </rPr>
      <t xml:space="preserve"> Agenda de propuestas normativas y documentos de diágnostico o de estudio. </t>
    </r>
  </si>
  <si>
    <r>
      <rPr>
        <b/>
        <sz val="10"/>
        <rFont val="Arial Narrow"/>
        <family val="2"/>
      </rPr>
      <t>Febrero:</t>
    </r>
    <r>
      <rPr>
        <sz val="10"/>
        <rFont val="Arial Narrow"/>
        <family val="2"/>
      </rPr>
      <t xml:space="preserve"> Documento de propuesta de agenda 2019.</t>
    </r>
  </si>
  <si>
    <r>
      <rPr>
        <b/>
        <sz val="10"/>
        <rFont val="Arial Narrow"/>
        <family val="2"/>
      </rPr>
      <t>Febrero:</t>
    </r>
    <r>
      <rPr>
        <sz val="10"/>
        <rFont val="Arial Narrow"/>
        <family val="2"/>
      </rPr>
      <t xml:space="preserve"> Documento del estado del arte de la propuesta de modelo de gobierno corporativo</t>
    </r>
  </si>
  <si>
    <r>
      <rPr>
        <b/>
        <sz val="10"/>
        <rFont val="Arial Narrow"/>
        <family val="2"/>
      </rPr>
      <t>Marzo:</t>
    </r>
    <r>
      <rPr>
        <sz val="10"/>
        <rFont val="Arial Narrow"/>
        <family val="2"/>
      </rPr>
      <t xml:space="preserve"> Documento del Estado del Arte de los proyectos.</t>
    </r>
  </si>
  <si>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registro fotográfico, ayudas de memoria o informes de comisión).</t>
    </r>
  </si>
  <si>
    <r>
      <rPr>
        <b/>
        <sz val="10"/>
        <rFont val="Arial Narrow"/>
        <family val="2"/>
      </rPr>
      <t>Noviembre:</t>
    </r>
    <r>
      <rPr>
        <sz val="10"/>
        <rFont val="Arial Narrow"/>
        <family val="2"/>
      </rPr>
      <t xml:space="preserve"> Documento de identificación y establecimiento de proyecto piloto</t>
    </r>
  </si>
  <si>
    <r>
      <rPr>
        <b/>
        <sz val="10"/>
        <rFont val="Arial Narrow"/>
        <family val="2"/>
      </rPr>
      <t xml:space="preserve">Junio y diciembre: </t>
    </r>
    <r>
      <rPr>
        <sz val="10"/>
        <rFont val="Arial Narrow"/>
        <family val="2"/>
      </rPr>
      <t>Reporte semestral de divulgación del programa (Lista de asistencias y presentación PPT)</t>
    </r>
  </si>
  <si>
    <r>
      <rPr>
        <b/>
        <sz val="10"/>
        <rFont val="Arial Narrow"/>
        <family val="2"/>
      </rPr>
      <t>Abril, agosto y diciembre:</t>
    </r>
    <r>
      <rPr>
        <sz val="10"/>
        <rFont val="Arial Narrow"/>
        <family val="2"/>
      </rPr>
      <t xml:space="preserve"> Un Informe cuatrimestral CONSOLIDADO de proyectos apoyados financieramente (Anexos: actas, presentaciones o listas de asistencias)</t>
    </r>
  </si>
  <si>
    <r>
      <rPr>
        <b/>
        <sz val="10"/>
        <rFont val="Arial Narrow"/>
        <family val="2"/>
      </rPr>
      <t xml:space="preserve">Abril, agosto y diciembre: </t>
    </r>
    <r>
      <rPr>
        <sz val="10"/>
        <rFont val="Arial Narrow"/>
        <family val="2"/>
      </rPr>
      <t>Un Informe cuatrimestral CONSOLIDADO de seguimiento de proyectos apoyados técnica y financieramente (Anexos: actas, presentaciones o listas de asistencias)</t>
    </r>
  </si>
  <si>
    <r>
      <rPr>
        <b/>
        <sz val="10"/>
        <rFont val="Arial Narrow"/>
        <family val="2"/>
      </rPr>
      <t>Septiembre y diciembre:</t>
    </r>
    <r>
      <rPr>
        <sz val="10"/>
        <rFont val="Arial Narrow"/>
        <family val="2"/>
      </rPr>
      <t xml:space="preserve"> Informes parciales de gestión. </t>
    </r>
  </si>
  <si>
    <r>
      <rPr>
        <b/>
        <sz val="10"/>
        <rFont val="Arial Narrow"/>
        <family val="2"/>
      </rPr>
      <t>Junio y diciembre:</t>
    </r>
    <r>
      <rPr>
        <sz val="10"/>
        <rFont val="Arial Narrow"/>
        <family val="2"/>
      </rPr>
      <t xml:space="preserve"> Informe de gestión semestral</t>
    </r>
  </si>
  <si>
    <r>
      <rPr>
        <b/>
        <sz val="10"/>
        <rFont val="Arial Narrow"/>
        <family val="2"/>
      </rPr>
      <t>Octubre y diciembre</t>
    </r>
    <r>
      <rPr>
        <sz val="10"/>
        <rFont val="Arial Narrow"/>
        <family val="2"/>
      </rPr>
      <t>: Informe de avance de identificación y gestión.</t>
    </r>
  </si>
  <si>
    <r>
      <rPr>
        <b/>
        <sz val="10"/>
        <rFont val="Arial Narrow"/>
        <family val="2"/>
      </rPr>
      <t>Abril, agosto y diciembre:</t>
    </r>
    <r>
      <rPr>
        <sz val="10"/>
        <rFont val="Arial Narrow"/>
        <family val="2"/>
      </rPr>
      <t xml:space="preserve"> Un Informe cuatrimestral CONSOLIDADO de acompañamiento técnico de la DDS por componente  (actas, presentaciones, listas de asistencias, registro fotográfico, ayudas de memoria o informes de comisión).</t>
    </r>
  </si>
  <si>
    <r>
      <rPr>
        <b/>
        <sz val="10"/>
        <rFont val="Arial Narrow"/>
        <family val="2"/>
      </rPr>
      <t>Abril, agosto y diciembre:</t>
    </r>
    <r>
      <rPr>
        <sz val="10"/>
        <rFont val="Arial Narrow"/>
        <family val="2"/>
      </rPr>
      <t xml:space="preserve"> Informe cuatrimestral consolidado de asistencias técnicas a los municipios (Por demanda, vía telefónica, virtual o presencial).</t>
    </r>
  </si>
  <si>
    <t xml:space="preserve">Fortalecer el proceso de seguimiento al presupuesto. </t>
  </si>
  <si>
    <t>1.  Realizar reportes de seguimiento a la apropiación comprometida del MVCT y Fonvivienda</t>
  </si>
  <si>
    <t xml:space="preserve">2.  Realizar reporte de seguimiento a la ejecución de recursos asignados al MVCT para el funcionamiento del SGR. </t>
  </si>
  <si>
    <t xml:space="preserve">3. Realizar informe cuantitativo y cualitativo sobre el comportamiento del presupuesto PGN y SGR asignado. </t>
  </si>
  <si>
    <t>Reporte de seguimiento mensual</t>
  </si>
  <si>
    <t>Informes entregables en julio y octubre</t>
  </si>
  <si>
    <t>Porcentaje de proyectos de inversión con seguimiento (SPI)</t>
  </si>
  <si>
    <t xml:space="preserve">Número de proyectos de inversión con seguimiento / Número de proyectos de inversión </t>
  </si>
  <si>
    <t>Fortalecer la articulación entre los productos de los proyectos y los resultados del Plan Nacional de Desarrollo.</t>
  </si>
  <si>
    <t>Informe trimestral de seguimiento a los proyectos de inversión (abril, julio y octubre)</t>
  </si>
  <si>
    <t>1. Asesorar a las dependencias en el cierre de los proyectos de inversión para la vigencia 2018, frente a la consistencia entre los resumenes ejecutivos y la información reportada en el aplicativo de Seguimiento a Proyectos de inversión (SPI).</t>
  </si>
  <si>
    <t xml:space="preserve">3. Asesorar a las dependencias en la solicitud de trámites con y sin afectación presupuestal. </t>
  </si>
  <si>
    <t>Documento con los links de los resúmenes ejecutivos publicados en el aplicativo SPI de los proyectos de inversión (marzo)</t>
  </si>
  <si>
    <t xml:space="preserve">Matriz mensual con la relación de trámites con y sin afectación presupuestal </t>
  </si>
  <si>
    <t>Porcentaje de proyectos del sector aprobados en los OCAD Regionales registrados en la base de datos</t>
  </si>
  <si>
    <t xml:space="preserve">Número de proyectos del sector aprobados en los OCAD Regionales que fueron registrados en la base de datos/ Número total de proyectos del sector aprobados en los OCAD Regionales. </t>
  </si>
  <si>
    <t>Determinar la participación del sector  en el total de proyectos de inversión financiados con recursos del SGR aprobados en los OCAD Regionales.</t>
  </si>
  <si>
    <t>Base de datos</t>
  </si>
  <si>
    <t>2. Registrar en la base de datos los proyectos sectoriales aprobados en los OCAD Regionales durante las vigencias 2016 al 2019.</t>
  </si>
  <si>
    <t>Base de datos actualizada trimestralmente (junio, septiembre y diciembre)</t>
  </si>
  <si>
    <t xml:space="preserve">3. Realizar un informe sobre la participación del sector en los proyectos aprobados en los OCAD Regionales. </t>
  </si>
  <si>
    <t xml:space="preserve">Informe sobre la participación del sector en los proyectos aprobados en los OCAD Regionales. </t>
  </si>
  <si>
    <t>1. Diseñar una base de datos para determinar la participación del sector en el total de proyectos de inversión financiados con recursos del SGR aprobados en los OCAD Regionales</t>
  </si>
  <si>
    <t>Pacto por una gestión pública efectiva:
Línea 1. Objetivo 2.</t>
  </si>
  <si>
    <t xml:space="preserve">Objetivo 2. Mejorar la eficiencia y productividad en la gestión y las capacidades de las entidades públicas de los sectores. </t>
  </si>
  <si>
    <t>Direccionamiento estratégico y planeación
Gestión con valores para resultados
Evaluación de resultados
Control Interno</t>
  </si>
  <si>
    <t xml:space="preserve">Mejorar la gestión por procesos orientada al servicio público y para resultados. </t>
  </si>
  <si>
    <t>1. Identificar las necesidades de mejora del actual mapa de procesos del SIG</t>
  </si>
  <si>
    <t>2. Ajustar el mapa de procesos con base en las necesidades de mejora identficadas</t>
  </si>
  <si>
    <t>3. Aprobar el mapa de procesos ajustado</t>
  </si>
  <si>
    <t>Acta del Comité de Gestión y Desempeño Institucional</t>
  </si>
  <si>
    <t xml:space="preserve">Diagnosticar el avance de la transición del MVCT al Modelo Integrado de Planeación y Gestión MIPG 2 </t>
  </si>
  <si>
    <t xml:space="preserve">1. Elaborar documento de conceptos generales de MIPG aplicados al Ministerio. </t>
  </si>
  <si>
    <t xml:space="preserve">1. Presentaciones (17) realizadas al interior de la OAP sobre las políticas de MIPG (febrero)
2.Documento de marco conceptual de MIPG aplicado al Ministerio (abril) </t>
  </si>
  <si>
    <t xml:space="preserve">2. Orientar a los líderes de los procesos en el diligenciamiento de los autodiagnósticos y la formulación de los planes de acción correspondientes a las políticas de MIPG v.2 . </t>
  </si>
  <si>
    <t>3. Realizar seguimiento a los planes de acción definidos por política de MIPG v. 2. (incluye acciones de autodiagnósticos y FURAG)</t>
  </si>
  <si>
    <t>Fortalalecer la gestión de riesgos en el Ministerio</t>
  </si>
  <si>
    <t xml:space="preserve">3. Identificar los riesgos de gestión y corrupción de los procesos. </t>
  </si>
  <si>
    <t>4. Realizar seguimiento a la aplicación de los controles de los mapas de riesgos de cada uno de los procesos del Ministerio</t>
  </si>
  <si>
    <t xml:space="preserve">Presentación y lista de asistencia. </t>
  </si>
  <si>
    <t>Avances mensuales de actualización de mapa de riesgos por proceso hasta completar los 21 procesos</t>
  </si>
  <si>
    <t xml:space="preserve">Diligenciamiento del seguimiento a la aplicación de los controles en la Herramienta mapa de riesgos para cada uno de los procesos en julio y octubre </t>
  </si>
  <si>
    <r>
      <t xml:space="preserve">Matriz de seguimiento mensual a la elaboración de los </t>
    </r>
    <r>
      <rPr>
        <b/>
        <sz val="10"/>
        <rFont val="Arial Narrow"/>
        <family val="2"/>
      </rPr>
      <t>proyectos de norma</t>
    </r>
    <r>
      <rPr>
        <sz val="10"/>
        <rFont val="Arial Narrow"/>
        <family val="2"/>
      </rPr>
      <t xml:space="preserve"> (11) (</t>
    </r>
    <r>
      <rPr>
        <b/>
        <sz val="10"/>
        <rFont val="Arial Narrow"/>
        <family val="2"/>
      </rPr>
      <t>Febrero a Diciembre</t>
    </r>
    <r>
      <rPr>
        <sz val="10"/>
        <rFont val="Arial Narrow"/>
        <family val="2"/>
      </rPr>
      <t xml:space="preserve">) con los anexos según avance del instrumento (Formato FPN-F-03). 
4 Informes de avance del apoyo técnico a la elaboración de los 3 </t>
    </r>
    <r>
      <rPr>
        <b/>
        <sz val="10"/>
        <rFont val="Arial Narrow"/>
        <family val="2"/>
      </rPr>
      <t>documentos de estudio o diagnóstico</t>
    </r>
    <r>
      <rPr>
        <sz val="10"/>
        <rFont val="Arial Narrow"/>
        <family val="2"/>
      </rPr>
      <t xml:space="preserve"> (</t>
    </r>
    <r>
      <rPr>
        <b/>
        <sz val="10"/>
        <rFont val="Arial Narrow"/>
        <family val="2"/>
      </rPr>
      <t>abril, junio, agosto y octubre</t>
    </r>
    <r>
      <rPr>
        <sz val="10"/>
        <rFont val="Arial Narrow"/>
        <family val="2"/>
      </rPr>
      <t xml:space="preserve">). </t>
    </r>
  </si>
  <si>
    <t>4. Presentar a la Junta del RAS las propuestas de actualización de  los Títulos del Reglamento Técnico del Sector de Agua Potable y Saneamiento Básico (RAS): C,D,I,J,K,H.</t>
  </si>
  <si>
    <r>
      <t xml:space="preserve">Presentación de propuestas a la Junta el RAS de los Títulos C,D,I,J,K,H: 
</t>
    </r>
    <r>
      <rPr>
        <b/>
        <sz val="10"/>
        <rFont val="Arial Narrow"/>
        <family val="2"/>
      </rPr>
      <t>Abril:</t>
    </r>
    <r>
      <rPr>
        <sz val="10"/>
        <rFont val="Arial Narrow"/>
        <family val="2"/>
      </rPr>
      <t xml:space="preserve"> Acta de Junta de RAS y un (1) documento de propuesta 
</t>
    </r>
    <r>
      <rPr>
        <b/>
        <sz val="10"/>
        <rFont val="Arial Narrow"/>
        <family val="2"/>
      </rPr>
      <t xml:space="preserve">Julio: </t>
    </r>
    <r>
      <rPr>
        <sz val="10"/>
        <rFont val="Arial Narrow"/>
        <family val="2"/>
      </rPr>
      <t xml:space="preserve">Acta de Junta de RAS y dos (2) documentos de propuesta 
</t>
    </r>
    <r>
      <rPr>
        <b/>
        <sz val="10"/>
        <rFont val="Arial Narrow"/>
        <family val="2"/>
      </rPr>
      <t>Diciembre</t>
    </r>
    <r>
      <rPr>
        <sz val="10"/>
        <rFont val="Arial Narrow"/>
        <family val="2"/>
      </rPr>
      <t>: Acta de Junta RAS y tres (3) documentos de propuesta</t>
    </r>
  </si>
  <si>
    <r>
      <rPr>
        <b/>
        <sz val="10"/>
        <rFont val="Arial Narrow"/>
        <family val="2"/>
      </rPr>
      <t>Julio</t>
    </r>
    <r>
      <rPr>
        <sz val="10"/>
        <rFont val="Arial Narrow"/>
        <family val="2"/>
      </rPr>
      <t>: Presentación Power point del análisis al diccionario de variables</t>
    </r>
  </si>
  <si>
    <r>
      <rPr>
        <b/>
        <sz val="10"/>
        <rFont val="Arial Narrow"/>
        <family val="2"/>
      </rPr>
      <t>Abril</t>
    </r>
    <r>
      <rPr>
        <sz val="10"/>
        <rFont val="Arial Narrow"/>
        <family val="2"/>
      </rPr>
      <t xml:space="preserve"> </t>
    </r>
    <r>
      <rPr>
        <b/>
        <sz val="10"/>
        <rFont val="Arial Narrow"/>
        <family val="2"/>
      </rPr>
      <t>y</t>
    </r>
    <r>
      <rPr>
        <sz val="10"/>
        <rFont val="Arial Narrow"/>
        <family val="2"/>
      </rPr>
      <t xml:space="preserve"> </t>
    </r>
    <r>
      <rPr>
        <b/>
        <sz val="10"/>
        <rFont val="Arial Narrow"/>
        <family val="2"/>
      </rPr>
      <t>julio</t>
    </r>
    <r>
      <rPr>
        <sz val="10"/>
        <rFont val="Arial Narrow"/>
        <family val="2"/>
      </rPr>
      <t>: Informe de gestión con anexos (correos eléctronicos, listas de asistencia y actas)</t>
    </r>
  </si>
  <si>
    <r>
      <t>Porcentaje de Municipios asistidos técnicamente en las temáticas de calidad del agua para consumo humano, gestión del riesgo, componente ambiental</t>
    </r>
    <r>
      <rPr>
        <sz val="10"/>
        <color rgb="FFFF0000"/>
        <rFont val="Arial Narrow"/>
        <family val="2"/>
      </rPr>
      <t xml:space="preserve"> </t>
    </r>
    <r>
      <rPr>
        <sz val="10"/>
        <rFont val="Arial Narrow"/>
        <family val="2"/>
      </rPr>
      <t>y cambio climático</t>
    </r>
  </si>
  <si>
    <r>
      <t>Número de Municipios asistidos técnicamente en las temáticas de Calidad del agua para consumo humano, gestión del riesgo, componente ambiental y</t>
    </r>
    <r>
      <rPr>
        <sz val="10"/>
        <color rgb="FFFF0000"/>
        <rFont val="Arial Narrow"/>
        <family val="2"/>
      </rPr>
      <t xml:space="preserve"> </t>
    </r>
    <r>
      <rPr>
        <sz val="10"/>
        <rFont val="Arial Narrow"/>
        <family val="2"/>
      </rPr>
      <t>cambio climático / Número total de Municipios</t>
    </r>
  </si>
  <si>
    <t>Fortalecer la capacidad de los municipios en las temáticas de Calidad del agua para consumo humano, gestión del riesgo, componente ambiental y cambio climático</t>
  </si>
  <si>
    <t>1. Formular una estrategia de asistencia técnica a las entidades territoriales en temas relacionados con calidad del agua para consumo humano, gestión del riesgo, componente ambiental y cambio climático.</t>
  </si>
  <si>
    <t>2. Realizar la programación de las asistencias técnicas en temas relacionados con calidad del agua para consumo humano, gestión del riesgo, componente ambiental y cambio climático.</t>
  </si>
  <si>
    <r>
      <rPr>
        <b/>
        <sz val="10"/>
        <rFont val="Arial Narrow"/>
        <family val="2"/>
      </rPr>
      <t xml:space="preserve">Abril: </t>
    </r>
    <r>
      <rPr>
        <sz val="10"/>
        <rFont val="Arial Narrow"/>
        <family val="2"/>
      </rPr>
      <t>Documento del estrategia de asistencia ténica.</t>
    </r>
  </si>
  <si>
    <t>3. Brindar asistencia técnica a las entidades territoriales asociadas al sector en temas relacionados con calidad del agua para consumo humano, gestión del riesgo, componente ambiental y cambio climático, ya sea por demanda o de acuerdo con la programación establecida</t>
  </si>
  <si>
    <r>
      <rPr>
        <b/>
        <sz val="10"/>
        <rFont val="Arial Narrow"/>
        <family val="2"/>
      </rPr>
      <t xml:space="preserve">Abril y septiembre: </t>
    </r>
    <r>
      <rPr>
        <sz val="10"/>
        <rFont val="Arial Narrow"/>
        <family val="2"/>
      </rPr>
      <t>Informe de avance de acompañamiento técnico a la Consultoria.</t>
    </r>
  </si>
  <si>
    <r>
      <rPr>
        <b/>
        <sz val="10"/>
        <rFont val="Arial Narrow"/>
        <family val="2"/>
      </rPr>
      <t>Abril:</t>
    </r>
    <r>
      <rPr>
        <sz val="10"/>
        <rFont val="Arial Narrow"/>
        <family val="2"/>
      </rPr>
      <t xml:space="preserve"> Presentación de borrador para aprobación por parte de la Directora de DDS</t>
    </r>
    <r>
      <rPr>
        <sz val="10"/>
        <rFont val="Arial Narrow"/>
        <family val="2"/>
      </rPr>
      <t xml:space="preserve">
</t>
    </r>
    <r>
      <rPr>
        <b/>
        <sz val="10"/>
        <rFont val="Arial Narrow"/>
        <family val="2"/>
      </rPr>
      <t xml:space="preserve">Septiembre: </t>
    </r>
    <r>
      <rPr>
        <sz val="10"/>
        <rFont val="Arial Narrow"/>
        <family val="2"/>
      </rPr>
      <t>Documento final</t>
    </r>
    <r>
      <rPr>
        <sz val="10"/>
        <rFont val="Arial Narrow"/>
        <family val="2"/>
      </rPr>
      <t xml:space="preserve"> del diseño del "Programa de reducción de costos de energia, pérdidas de agua y otros"</t>
    </r>
  </si>
  <si>
    <r>
      <rPr>
        <b/>
        <sz val="10"/>
        <rFont val="Arial Narrow"/>
        <family val="2"/>
      </rPr>
      <t xml:space="preserve">Agosto y diciembre: </t>
    </r>
    <r>
      <rPr>
        <sz val="10"/>
        <rFont val="Arial Narrow"/>
        <family val="2"/>
      </rPr>
      <t>Documento con avance cuatrimestral</t>
    </r>
  </si>
  <si>
    <r>
      <rPr>
        <b/>
        <sz val="10"/>
        <rFont val="Arial Narrow"/>
        <family val="2"/>
      </rPr>
      <t xml:space="preserve">Agosto y diciembre: </t>
    </r>
    <r>
      <rPr>
        <sz val="10"/>
        <rFont val="Arial Narrow"/>
        <family val="2"/>
      </rPr>
      <t xml:space="preserve">Reportes de visitas cuatrimestrales </t>
    </r>
  </si>
  <si>
    <r>
      <rPr>
        <b/>
        <sz val="10"/>
        <rFont val="Arial Narrow"/>
        <family val="2"/>
      </rPr>
      <t>Octubre</t>
    </r>
    <r>
      <rPr>
        <sz val="10"/>
        <rFont val="Arial Narrow"/>
        <family val="2"/>
      </rPr>
      <t xml:space="preserve">: Tabla de contenido
</t>
    </r>
    <r>
      <rPr>
        <b/>
        <sz val="10"/>
        <rFont val="Arial Narrow"/>
        <family val="2"/>
      </rPr>
      <t>Diciembre</t>
    </r>
    <r>
      <rPr>
        <sz val="10"/>
        <rFont val="Arial Narrow"/>
        <family val="2"/>
      </rPr>
      <t>: Documento preliminar</t>
    </r>
  </si>
  <si>
    <t>42.6 %</t>
  </si>
  <si>
    <t>3. Brindar asistencia técnica para la implementación de proyectos piloto de Esquemas Diferenciales de prestación del servicio</t>
  </si>
  <si>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o registro fotográfico).</t>
    </r>
  </si>
  <si>
    <r>
      <rPr>
        <b/>
        <sz val="10"/>
        <rFont val="Arial Narrow"/>
        <family val="2"/>
      </rPr>
      <t>Septiembre y diciembre:</t>
    </r>
    <r>
      <rPr>
        <sz val="10"/>
        <rFont val="Arial Narrow"/>
        <family val="2"/>
      </rPr>
      <t xml:space="preserve"> Documento con el reporte de solicitud de apoyo y registro de proyectos con apoyo técnico o financiero </t>
    </r>
  </si>
  <si>
    <t>Incrementar el número de municipios con esquemas de aprovechamiento en operación</t>
  </si>
  <si>
    <r>
      <rPr>
        <b/>
        <sz val="10"/>
        <rFont val="Arial Narrow"/>
        <family val="2"/>
      </rPr>
      <t xml:space="preserve">Mayo: </t>
    </r>
    <r>
      <rPr>
        <sz val="10"/>
        <rFont val="Arial Narrow"/>
        <family val="2"/>
      </rPr>
      <t>Documento de Estado del arte de los proyectos de tratamiento y aprovechamiento de residuos sólidos.</t>
    </r>
  </si>
  <si>
    <r>
      <rPr>
        <b/>
        <sz val="10"/>
        <rFont val="Arial Narrow"/>
        <family val="2"/>
      </rPr>
      <t xml:space="preserve">Junio, septiembre y diciembre: </t>
    </r>
    <r>
      <rPr>
        <sz val="10"/>
        <rFont val="Arial Narrow"/>
        <family val="2"/>
      </rPr>
      <t xml:space="preserve">Reporte trimestral de acompañamiento técnico </t>
    </r>
  </si>
  <si>
    <r>
      <rPr>
        <b/>
        <sz val="10"/>
        <rFont val="Arial Narrow"/>
        <family val="2"/>
      </rPr>
      <t>Septiembre y diciembre:</t>
    </r>
    <r>
      <rPr>
        <sz val="10"/>
        <rFont val="Arial Narrow"/>
        <family val="2"/>
      </rPr>
      <t xml:space="preserve"> Reporte trimestral de apoyo financiero </t>
    </r>
  </si>
  <si>
    <t>2. Realizar un análisis al diccionario de variables de los sistemas de información objeto de integración para identificar las variables requeridas para el SINAS</t>
  </si>
  <si>
    <t>3. Brindar asistencia técnica a las entidades territoriales en los componentes de gestión de información SINAS y SIASAR</t>
  </si>
  <si>
    <r>
      <rPr>
        <b/>
        <sz val="10"/>
        <rFont val="Arial Narrow"/>
        <family val="2"/>
      </rPr>
      <t>Junio, septiembre y diciembre</t>
    </r>
    <r>
      <rPr>
        <sz val="10"/>
        <rFont val="Arial Narrow"/>
        <family val="2"/>
      </rPr>
      <t>: informes trimestrales de la asistencia técnica realizada</t>
    </r>
  </si>
  <si>
    <t>(Bienes y servicios ofrecidos por el ministerio validados de acuerdo con la caracterización de los grupos de valor / Total de bienes y servicios ofrecidos por el ministerio)*100</t>
  </si>
  <si>
    <t>[(Puntaje Dimensión GVR del año (t) - Puntaje Dimensión GVR del año (t-1)) / Puntaje Dimensión GVR del año (t-1)] * 100</t>
  </si>
  <si>
    <t>Tasa de crecimiento del puntaje asignado a la dimensión de Gestión con valores para el resultado (GVR) a partir del FURAG</t>
  </si>
  <si>
    <t>[(Puntaje Dimensión GCI del año (t) -  Puntaje Dimensión GCI del año (t-1)) / Puntaje Dimensión GCI del año (t-1)] * 100</t>
  </si>
  <si>
    <t>Tasa de crecimiento del puntaje asignado a la dimensión de gestión del conocimiento y la innovación (GCI) a partir del FURAG</t>
  </si>
  <si>
    <t xml:space="preserve">Ejecutar el Plan Anticorrupción y de Atención al Ciudadano (PAAC) </t>
  </si>
  <si>
    <t>Definir e implementar lineamientos para la gestión del conocimiento e innovación del Ministerio</t>
  </si>
  <si>
    <t>3. Implementar espacios y acciones para la gestión de conocimiento e innovación</t>
  </si>
  <si>
    <t>Reporte de avance de la estrategia de sensibilización. Entregas en junio, septiembre y diciembre</t>
  </si>
  <si>
    <t>Informes de monitoreo al PAAC. Entregas en abril, agosto y diciembre</t>
  </si>
  <si>
    <t>1. Consolidar el PAAC de la vigencia 2019</t>
  </si>
  <si>
    <t>Informe de seguimiento a la implementación de espacios y acciones para la gestión de conocimiento e innovación. Entrega en diciembre</t>
  </si>
  <si>
    <t>Principal</t>
  </si>
  <si>
    <t>Fortalecer los mecanismos de seguimiento a los instrumentos de planeación, con el fin de proveer información de calidad para la toma de decisiones</t>
  </si>
  <si>
    <t>Porcentaje de procesos aperturados en el mes</t>
  </si>
  <si>
    <t>Formular e implementar el Plan Anual de Auditorías</t>
  </si>
  <si>
    <t>2. Diseñar una herramienta que permita llevar el consecutivo de número de atenciones personalizadas a integrantes del sector político por dependencias</t>
  </si>
  <si>
    <t xml:space="preserve"> Porcentaje de politicas y lineamientos de transformación digital del Sector Vivienda, Ciudad y Territorio, diseñados e implementados</t>
  </si>
  <si>
    <t>Documento con las alternativas de solución de sedes.</t>
  </si>
  <si>
    <t>Proponer una estrategia para dar solución integral a la ubicación de las sedes del MVCT</t>
  </si>
  <si>
    <t>Porcentaje de avance en la solución integral a la ubicación de las sedes del MVCT</t>
  </si>
  <si>
    <t>Número de actividades ejecutadas para dar solución integral a la ubicación de las sedes del MVCT / Número de actividades programadas para dar solución integral a la ubicación de las sedes del MVCT</t>
  </si>
  <si>
    <t>2. Definir las alternativas de solución integral a la ubicación de las sedes del MVCT.</t>
  </si>
  <si>
    <t>(Número de casos cerrados en el periodo dentro de los tiempos establecidos en los Acuerdos de Niveles de Servicio (ANS) / Número total de los casos generados en el periodo) * 100</t>
  </si>
  <si>
    <t>2. Garantizar la continuidad de los servicios de TI de acuerdo con las solicitudes recibidas</t>
  </si>
  <si>
    <t>Reporte mensual de disponibilidad del servicio de acuerdo con las solicitudes recibidas</t>
  </si>
  <si>
    <t>Informe de actividades de socialización realizados (anexos: fotos, pantallazos, correos, etc).</t>
  </si>
  <si>
    <t>2. Levantar información para actualizar las Tablas de Retención Documental en las dependencias del MVCT.</t>
  </si>
  <si>
    <t>Actas de reunión efectuada con cada dependencia del MVCT</t>
  </si>
  <si>
    <t>(Recursos del PAA ejecutados / Recursos del PAA asignados) * 100</t>
  </si>
  <si>
    <t>Acta de aprobación Plan de Adquisiciones</t>
  </si>
  <si>
    <t>Publicación del Plan de Adquisiciones actualizado</t>
  </si>
  <si>
    <t>Informes mensuales de ejecución (9)</t>
  </si>
  <si>
    <t xml:space="preserve">2. Asesorar a las Direcciones misionales en la elaboración de la caracterización e identificación de las necesidades y expectativas de los grupos de valor. </t>
  </si>
  <si>
    <t>3. Validar los bienes y servicios ofrecidos por la Entidad de acuerdo con la caracterización de los grupos de valor</t>
  </si>
  <si>
    <t xml:space="preserve">Informe con resultados de asesoría en caracterización e identificación de las necesidades y expectativas de los grupos de valor. </t>
  </si>
  <si>
    <t>Informe sobre la validación de la oferta institucional frente a la caracterización de usuarios</t>
  </si>
  <si>
    <t>Establecer si la oferta institucional del Ministerio responde a las necesidades y expectativas de los grupos de valor identificados</t>
  </si>
  <si>
    <t>Avance en la ejecución del Plan Anual de Adquisiciones (PAA) formulado y actualizado de gastos generales</t>
  </si>
  <si>
    <t>1. Borrador Manual de Supervisión e Interventoría a Contratos y/o Convenios (marzo)
2. Manual de Supervisión e Interventoría a Contratos y/o Convenios publicado (mayo)</t>
  </si>
  <si>
    <t>Tasa de crecimiento del puntaje asignado a la dimensión de talento humano (TH) a partir del FURAG</t>
  </si>
  <si>
    <t>[(Puntaje dimensión TH del año (t) -  Puntaje dimensión TH del año (t-1)) / Puntaje dimensión TH del año (t-1)] * 100</t>
  </si>
  <si>
    <t>Fortalecer los procesos productivos de las empresas involucradas en la cadena de valor del sector Vivienda</t>
  </si>
  <si>
    <t>2. Suscribir convenios PTP</t>
  </si>
  <si>
    <t>Copia de los contratos de operador (entrega en abril) y fiducia (entrega en marzo)</t>
  </si>
  <si>
    <t>3. Firmar convenios con el Operador y las ET</t>
  </si>
  <si>
    <t>1. Capacitar a los constructores en el manejo de la plataforma del programa Mi Casa Ya</t>
  </si>
  <si>
    <t>Presentación en power point de la capacitación (1) y listados de asistencia (5). Entrega en diciembre</t>
  </si>
  <si>
    <t>2. Asignar subsidios familiares de vivienda de interés social</t>
  </si>
  <si>
    <t xml:space="preserve">3. Elaborar resolución de asignación del SFV, de Fonvivienda  y memorando informando resultado de asignación </t>
  </si>
  <si>
    <t>4. Generar informes de Habilitados, Asignados, Aplicados y Pagados</t>
  </si>
  <si>
    <t>Mejorar la calidad de vida de la población menos favorecida mediante el mejoramiento de viviendas</t>
  </si>
  <si>
    <t>Facilitar la adquisición de vivienda VIS y VIP con cobertura de la tasa de interés de financiación para hogares con ingresos de hasta 8 SMMLV</t>
  </si>
  <si>
    <t xml:space="preserve">Promover el acceso a hogares con ingresos superiores a 2 SMMLV y hasta 4 SMMLV para adquirir vivienda de interés social 
</t>
  </si>
  <si>
    <t>Promover la adquisición de vivienda a través de programas de vivienda VIP y VIS</t>
  </si>
  <si>
    <t>Tasa de crecimiento del puntaje asignado a la Política de Planeación Institucional (PI)  a partir del FURAG</t>
  </si>
  <si>
    <t>[(Puntaje Política PI del año (t) - Puntaje Política PI del año (t-1)) / Puntaje Política PI del año (t-1)] * 100</t>
  </si>
  <si>
    <r>
      <t>Direccionamiento estratégico y planeación
Evaluación de resultados
Información y comunicación</t>
    </r>
    <r>
      <rPr>
        <b/>
        <sz val="10"/>
        <color rgb="FFFF0000"/>
        <rFont val="Arial Narrow"/>
        <family val="2"/>
      </rPr>
      <t xml:space="preserve">
</t>
    </r>
  </si>
  <si>
    <t>2. Sensibilizar a las dependencias sobre los instrumentos de planeación y lineamientos para la presentación de informes</t>
  </si>
  <si>
    <t>Informe trimestral de actividades de intervención y prevención del riesgo y control en la fuente (entregas en junio, septiembre y diciembre)</t>
  </si>
  <si>
    <t>2. Implementar el programa Formador de formadores.</t>
  </si>
  <si>
    <t>4. Otorgar coberturas por los establecimientos de crédito y reportadas a Banco de la República</t>
  </si>
  <si>
    <t>Gobierno digital
Servicio al ciudadano
Racionalización de trámites</t>
  </si>
  <si>
    <t>2. Implementar planes de trabajo y/o estudios con las entidades territoriales (5), para apoyar POT que se encuentren en etapa de implementación.</t>
  </si>
  <si>
    <t>Porcentaje de proyectos de ley con postura del Ministerio</t>
  </si>
  <si>
    <t>1. Definir el alcance de los estudios técnicos a realizar</t>
  </si>
  <si>
    <t>4. Contratar  la evaluación de PVG</t>
  </si>
  <si>
    <r>
      <rPr>
        <b/>
        <sz val="10"/>
        <rFont val="Arial Narrow"/>
        <family val="2"/>
      </rPr>
      <t>Documentos preliminares de los estudios:</t>
    </r>
    <r>
      <rPr>
        <sz val="10"/>
        <rFont val="Arial Narrow"/>
        <family val="2"/>
      </rPr>
      <t xml:space="preserve">
1. Precios de Vivienda VIS y  VIP en marzo
2. Parámetros y focalización de Mi Casa  Ya en mayo
3. Cartera Hipotecaria en noviembre
4. Política de arrendamiento en Colombia en agosto
5. Reasentamiento de Viviendas en noviembre.</t>
    </r>
  </si>
  <si>
    <t>Matriz trimestral con el consolidado del número de predios urbanos titulados y/o saneados (reporte acumulativo)</t>
  </si>
  <si>
    <t>Identificar y hacer seguimiento a los Proyectos de Ley de interés del Ministerio</t>
  </si>
  <si>
    <t>Garantizar la respuesta a las solicitudes de información recibidas de parte del Congreso de la República</t>
  </si>
  <si>
    <t>2. Informar a través de los canales existentes, con los productos de Comunicación Interna, las actividades, gestión, planes y programas de las dependencias del Ministerio de Vivienda.</t>
  </si>
  <si>
    <r>
      <rPr>
        <b/>
        <sz val="10"/>
        <rFont val="Arial Narrow"/>
        <family val="2"/>
      </rPr>
      <t>Evaluación de PVG:</t>
    </r>
    <r>
      <rPr>
        <sz val="10"/>
        <rFont val="Arial Narrow"/>
        <family val="2"/>
      </rPr>
      <t xml:space="preserve">
1. Documento de alcance en abril 
2. Primera Entrega en agosto
3. Entrega Final en diciembre 2019.</t>
    </r>
  </si>
  <si>
    <t>Tasa de crecimiento del puntaje asignado a la política de fortalecimiento organizacional y simplificación de procesos (FOSP) a partir del FURAG</t>
  </si>
  <si>
    <t>[(Puntaje Política FOSP del año (t) - Puntaje Política FOSP del año (t-1)) / Puntaje Política FOSP del año (t-1)] * 100</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</si>
  <si>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t>
    </r>
  </si>
  <si>
    <t>Pacto por la sostenibilidad
Línea 1. Objetivo 3.
Pacto por la calidad y eficiencia de servicios públicos: 
Línea 2. Objetivo 1.</t>
  </si>
  <si>
    <t>Línea 2. Agua limpia y saneamiento básico adecuado.
Línea 4. Instituciones ambientales modernas, apropiación social de la biodiversidad y manejo efectivo de los conflictos socioambientales</t>
  </si>
  <si>
    <r>
      <rPr>
        <b/>
        <sz val="10"/>
        <rFont val="Arial Narrow"/>
        <family val="2"/>
      </rPr>
      <t xml:space="preserve">Junio: </t>
    </r>
    <r>
      <rPr>
        <sz val="10"/>
        <rFont val="Arial Narrow"/>
        <family val="2"/>
      </rPr>
      <t>Cronograma CONSOLIDADO de asistencia técnica en temas relacionados con calidad del agua para consumo humano, gestión del riesgo, componente ambiental y cambio climático.</t>
    </r>
  </si>
  <si>
    <t>Informes trimestrales de actividades de bienestar realizadas (entregas en marzo, junio, septiembre y diciembre)</t>
  </si>
  <si>
    <t>Informe de actividades de intervención institucional para mejorar el ambiente laboral (entregas en agosto y diciembre)</t>
  </si>
  <si>
    <t>Informe de las sesiones de formación (entregas con corte a julio, septiembre y diciembre)</t>
  </si>
  <si>
    <t>Actas de las sesiones de formación a los funcionarios por parte de beneficiarios de entrenamiento (entregas con corte julio y octubre)</t>
  </si>
  <si>
    <t>Informe de socialización de la oferta de entrenamientos vía cooperación internacional  (entregas con corte a agosto y diciembre)</t>
  </si>
  <si>
    <t>Informe de resultados de las aplicaciones del MVCT a la oferta de entrenamientos de cooperación internacional (entrega con corte a diciembre)</t>
  </si>
  <si>
    <t>Informe trimestral que evidencie la socialización de los planes: Plan Anual de Vacantes, Plan de Previsión de Recursos Humanos, Plan Institucional de Capacitación, Plan de Incentivos Institucionales y Plan de Trabajo Anual en Seguridad y Salud en el Trabajo (entregas en junio, septiembre y diciembre)</t>
  </si>
  <si>
    <t>Número de Municipios con riesgo alto /Total municipios</t>
  </si>
  <si>
    <t>Número de asistencias</t>
  </si>
  <si>
    <t>Personas con acceso a soluciones adecuadas de agua potable en zona urbana</t>
  </si>
  <si>
    <t>Sumatoria de personas con acceso a soluciones adecuadas de agua potable en zona urbana</t>
  </si>
  <si>
    <t>Documento borrador del Plan de estratégico de talento humano (entregas parciales en mayo, junio y julio)
Documento del Plan estratégico de talento humano aprobado (entrega en agosto)</t>
  </si>
  <si>
    <t>Documento de evaluación de los planes (entrega en diciembre)</t>
  </si>
  <si>
    <t>2. Convocar a los diferentes medios de comunicación, para informar las noticias específicas sobre la gestión de la Entidad. Las ruedas de prensa serán divulgadas por el Ministro y/o voceros autorizados</t>
  </si>
  <si>
    <t>6. Actualizar las cuentas institucionales en redes sociales, con información noticiosa relacionada con los temas misionales y de la gestión del Ministerio.</t>
  </si>
  <si>
    <t>Plan Anual de Vacantes, Plan de Previsión de Recursos Humanos, Plan Institucional de Capacitación, Plan de Incentivos Institucionales y Plan de Trabajo Anual en Seguridad y Salud en el Trabajo</t>
  </si>
  <si>
    <t>Plan Estratégico de Recursos Humanos, Plan Anual de Vacantes, Plan de Previsión de Recursos Humanos, Plan Institucional de Capacitación, Plan de Incentivos Institucionales y Plan de Trabajo Anual en Seguridad y Salud en el Trabajo</t>
  </si>
  <si>
    <t>4. Socializar a los interesados del MVCT la oferta de entrenamientos vía cooperación internacional</t>
  </si>
  <si>
    <t>Hogares beneficiados con cobertura para adquisición de vivienda</t>
  </si>
  <si>
    <t>Sumatoria de hogares beneficiados con cobertura  para adquisición de vivienda</t>
  </si>
  <si>
    <t xml:space="preserve">Sumatoria de empresas con más de 5.000 suscriptores con modelo de Gobierno Corporativo </t>
  </si>
  <si>
    <t>1. Propuesta de la herramienta de mapa de riesgos (febrero)
2. Versión final de la Política, Metogología y Herramienta excel de Riesgos con los nuevos lineamientos del DAFP (marzo)</t>
  </si>
  <si>
    <t>Peso de las actividades en la meta</t>
  </si>
  <si>
    <t>Resumen de los Pactos del Plan Nacional de Desarrollo 2018-2022 con responsabilidad de MinVivienda (a 16 de febrero de 2019)</t>
  </si>
  <si>
    <t>PACTO</t>
  </si>
  <si>
    <t>LÍNEA</t>
  </si>
  <si>
    <t>OBJETIVO</t>
  </si>
  <si>
    <t>ACCIONES</t>
  </si>
  <si>
    <t>PROGRAMA / PROYECTO / TEMA</t>
  </si>
  <si>
    <t># INDICADORES</t>
  </si>
  <si>
    <t>INDICADORES</t>
  </si>
  <si>
    <t>Línea base</t>
  </si>
  <si>
    <t>Meta del cuatrienio</t>
  </si>
  <si>
    <t>ENTIDAD SECTOR</t>
  </si>
  <si>
    <t>III. PACTO POR LA EQUIDAD</t>
  </si>
  <si>
    <r>
      <t xml:space="preserve">1, 2, 3, 4, 5, 8, 9, 10, </t>
    </r>
    <r>
      <rPr>
        <b/>
        <sz val="10"/>
        <color theme="1"/>
        <rFont val="Arial Narrow"/>
        <family val="2"/>
      </rPr>
      <t>11</t>
    </r>
    <r>
      <rPr>
        <sz val="10"/>
        <color theme="1"/>
        <rFont val="Arial Narrow"/>
        <family val="2"/>
      </rPr>
      <t>, 16, 17</t>
    </r>
  </si>
  <si>
    <r>
      <rPr>
        <sz val="10"/>
        <color theme="1"/>
        <rFont val="Arial Narrow"/>
        <family val="2"/>
      </rPr>
      <t xml:space="preserve">Línea 1. Primero las </t>
    </r>
    <r>
      <rPr>
        <b/>
        <sz val="10"/>
        <color theme="1"/>
        <rFont val="Arial Narrow"/>
        <family val="2"/>
      </rPr>
      <t>niñas y los niños</t>
    </r>
    <r>
      <rPr>
        <sz val="10"/>
        <color theme="1"/>
        <rFont val="Arial Narrow"/>
        <family val="2"/>
      </rPr>
      <t>: desarrollo integral desde la primera infancia hasta la adolescencia</t>
    </r>
  </si>
  <si>
    <r>
      <rPr>
        <sz val="10"/>
        <color theme="1"/>
        <rFont val="Arial Narrow"/>
        <family val="2"/>
      </rPr>
      <t>Objetivo 1: Optimizar el</t>
    </r>
    <r>
      <rPr>
        <b/>
        <sz val="10"/>
        <color theme="1"/>
        <rFont val="Arial Narrow"/>
        <family val="2"/>
      </rPr>
      <t xml:space="preserve"> diseño institucional </t>
    </r>
    <r>
      <rPr>
        <sz val="10"/>
        <color theme="1"/>
        <rFont val="Arial Narrow"/>
        <family val="2"/>
      </rPr>
      <t xml:space="preserve">que facilite la coordinación nacional y fortalezca las </t>
    </r>
    <r>
      <rPr>
        <b/>
        <sz val="10"/>
        <color theme="1"/>
        <rFont val="Arial Narrow"/>
        <family val="2"/>
      </rPr>
      <t>responsabilidades territoriales</t>
    </r>
  </si>
  <si>
    <r>
      <t>El Ministerio del Trabajo (MinTrabajo) y el Departamento Nacional para la Prosperidad Social (Prosperidad Social), conectarán las acciones de protección integral de la niñez con las iniciativas de inclusión social y productiva y al Ministerio de Vivienda, Ciudad y Territorio (</t>
    </r>
    <r>
      <rPr>
        <b/>
        <sz val="11"/>
        <color rgb="FF376092"/>
        <rFont val="Arial Narrow"/>
        <family val="2"/>
      </rPr>
      <t>MinVivienda</t>
    </r>
    <r>
      <rPr>
        <sz val="10"/>
        <color theme="1"/>
        <rFont val="Arial Narrow"/>
        <family val="2"/>
      </rPr>
      <t xml:space="preserve">), con las de desarrollo territorial. </t>
    </r>
  </si>
  <si>
    <t>Desarrollo territorial y protección de la niñez</t>
  </si>
  <si>
    <t>MVCT: DEUT</t>
  </si>
  <si>
    <r>
      <t>El Ministerio de Vivienda, Ciudad y Territorio (</t>
    </r>
    <r>
      <rPr>
        <b/>
        <sz val="11"/>
        <color rgb="FF376092"/>
        <rFont val="Arial Narrow"/>
        <family val="2"/>
      </rPr>
      <t>MinVivienda</t>
    </r>
    <r>
      <rPr>
        <sz val="10"/>
        <color theme="1"/>
        <rFont val="Arial Narrow"/>
        <family val="2"/>
      </rPr>
      <t>), el SNBF y la CIPI, desarrollarán lineamientos para que en las</t>
    </r>
    <r>
      <rPr>
        <b/>
        <sz val="10"/>
        <color theme="1"/>
        <rFont val="Arial Narrow"/>
        <family val="2"/>
      </rPr>
      <t xml:space="preserve"> intervenciones urbanas integrales</t>
    </r>
    <r>
      <rPr>
        <sz val="10"/>
        <color theme="1"/>
        <rFont val="Arial Narrow"/>
        <family val="2"/>
      </rPr>
      <t xml:space="preserve"> y en el </t>
    </r>
    <r>
      <rPr>
        <b/>
        <sz val="10"/>
        <color theme="1"/>
        <rFont val="Arial Narrow"/>
        <family val="2"/>
      </rPr>
      <t>desarrollo de los territorios rurales</t>
    </r>
    <r>
      <rPr>
        <sz val="10"/>
        <color theme="1"/>
        <rFont val="Arial Narrow"/>
        <family val="2"/>
      </rPr>
      <t xml:space="preserve"> se incorpore una</t>
    </r>
    <r>
      <rPr>
        <b/>
        <sz val="10"/>
        <color theme="1"/>
        <rFont val="Arial Narrow"/>
        <family val="2"/>
      </rPr>
      <t xml:space="preserve"> dimensión asociada a la niñez y a las familias</t>
    </r>
    <r>
      <rPr>
        <sz val="10"/>
        <color theme="1"/>
        <rFont val="Arial Narrow"/>
        <family val="2"/>
      </rPr>
      <t xml:space="preserve">, en línea con el Pacto por la Descentralización </t>
    </r>
  </si>
  <si>
    <t>Intervenciones urbanas integrales y niñez</t>
  </si>
  <si>
    <r>
      <t xml:space="preserve">La Dirección del SNBF y </t>
    </r>
    <r>
      <rPr>
        <b/>
        <sz val="11"/>
        <color rgb="FF376092"/>
        <rFont val="Arial Narrow"/>
        <family val="2"/>
      </rPr>
      <t>MinVivienda</t>
    </r>
    <r>
      <rPr>
        <sz val="10"/>
        <color theme="1"/>
        <rFont val="Arial Narrow"/>
        <family val="2"/>
      </rPr>
      <t xml:space="preserve"> promoverán la participación de la niñez en la </t>
    </r>
    <r>
      <rPr>
        <b/>
        <sz val="10"/>
        <color theme="1"/>
        <rFont val="Arial Narrow"/>
        <family val="2"/>
      </rPr>
      <t>construcción de territorios, urbanos y rurales</t>
    </r>
    <r>
      <rPr>
        <sz val="10"/>
        <color theme="1"/>
        <rFont val="Arial Narrow"/>
        <family val="2"/>
      </rPr>
      <t>, presentados en el Pacto por la Descentralización</t>
    </r>
  </si>
  <si>
    <t>Construcción de territorios, urbanos y rurales y participación de la niñez</t>
  </si>
  <si>
    <r>
      <t xml:space="preserve">Línea 5. </t>
    </r>
    <r>
      <rPr>
        <b/>
        <sz val="10"/>
        <color theme="1"/>
        <rFont val="Arial Narrow"/>
        <family val="2"/>
      </rPr>
      <t>Vivienda y entornos dignos e incluyentes</t>
    </r>
  </si>
  <si>
    <r>
      <t xml:space="preserve">Objetivo 1: Mejorar las </t>
    </r>
    <r>
      <rPr>
        <b/>
        <sz val="10"/>
        <color theme="1"/>
        <rFont val="Arial Narrow"/>
        <family val="2"/>
      </rPr>
      <t xml:space="preserve">condiciones físicas y sociales de viviendas, entornos y asentamientos </t>
    </r>
    <r>
      <rPr>
        <sz val="10"/>
        <color theme="1"/>
        <rFont val="Arial Narrow"/>
        <family val="2"/>
      </rPr>
      <t>precarios. Pág. 279ss, Bases PND</t>
    </r>
  </si>
  <si>
    <r>
      <t>Mejoramiento de Vivienda y Barrios (</t>
    </r>
    <r>
      <rPr>
        <b/>
        <sz val="11"/>
        <color theme="4" tint="-0.249977111117893"/>
        <rFont val="Arial Narrow"/>
        <family val="2"/>
      </rPr>
      <t>Casa Digna, Vida Digna</t>
    </r>
    <r>
      <rPr>
        <sz val="10"/>
        <color theme="1"/>
        <rFont val="Arial Narrow"/>
        <family val="2"/>
      </rPr>
      <t>). Pág. 279 Bases PND</t>
    </r>
  </si>
  <si>
    <t>Casa Digna, Vida Digna</t>
  </si>
  <si>
    <t>De resultado: 1</t>
  </si>
  <si>
    <t>Porcentaje de hogares urbanos con déficit cualitativo de vivienda</t>
  </si>
  <si>
    <t>9,75%</t>
  </si>
  <si>
    <t>8,5%</t>
  </si>
  <si>
    <t>MVCT: vivienda</t>
  </si>
  <si>
    <t>De producto: 3</t>
  </si>
  <si>
    <t>Viviendas de interés social urbanas mejoradas (Fonvivienda)*</t>
  </si>
  <si>
    <r>
      <t xml:space="preserve">Definir lineamientos en materia de </t>
    </r>
    <r>
      <rPr>
        <b/>
        <sz val="10"/>
        <color theme="1"/>
        <rFont val="Arial Narrow"/>
        <family val="2"/>
      </rPr>
      <t>asentamientos precarios y reasentamientos humanos</t>
    </r>
    <r>
      <rPr>
        <sz val="10"/>
        <color theme="1"/>
        <rFont val="Arial Narrow"/>
        <family val="2"/>
      </rPr>
      <t xml:space="preserve"> Pág. 279 Bases PND</t>
    </r>
  </si>
  <si>
    <t>Asentamientos precarios y reasentamientos humanos</t>
  </si>
  <si>
    <t>Hogares beneficiados con mejoramiento integral de barrios (MinVivienda)</t>
  </si>
  <si>
    <r>
      <t xml:space="preserve">Fortalecer el acompañamiento social en los proyectos de </t>
    </r>
    <r>
      <rPr>
        <b/>
        <sz val="10"/>
        <color theme="1"/>
        <rFont val="Arial Narrow"/>
        <family val="2"/>
      </rPr>
      <t>Vivienda Social</t>
    </r>
    <r>
      <rPr>
        <sz val="10"/>
        <color theme="1"/>
        <rFont val="Arial Narrow"/>
        <family val="2"/>
      </rPr>
      <t>. Págs. 280 Bases PND</t>
    </r>
  </si>
  <si>
    <t>Vivienda social</t>
  </si>
  <si>
    <t>Viviendas de interés social tituladas (MinVivienda)</t>
  </si>
  <si>
    <r>
      <t xml:space="preserve">Objetivo 2: </t>
    </r>
    <r>
      <rPr>
        <b/>
        <sz val="10"/>
        <color theme="1"/>
        <rFont val="Arial Narrow"/>
        <family val="2"/>
      </rPr>
      <t xml:space="preserve">Profundizar el acceso a soluciones de vivienda digna y facilitar el financiamiento formal </t>
    </r>
    <r>
      <rPr>
        <sz val="10"/>
        <color theme="1"/>
        <rFont val="Arial Narrow"/>
        <family val="2"/>
      </rPr>
      <t>a los hogares de menores ingresos. Pág. 280ss, Bases PND</t>
    </r>
  </si>
  <si>
    <r>
      <t>Implementar un programa de arrendamiento social y de ahorro (</t>
    </r>
    <r>
      <rPr>
        <b/>
        <sz val="11"/>
        <color theme="4" tint="-0.249977111117893"/>
        <rFont val="Arial Narrow"/>
        <family val="2"/>
      </rPr>
      <t>Semillero de Propietarios</t>
    </r>
    <r>
      <rPr>
        <sz val="10"/>
        <color theme="1"/>
        <rFont val="Arial Narrow"/>
        <family val="2"/>
      </rPr>
      <t xml:space="preserve">) – (6. Fortalecer el trabajo con el </t>
    </r>
    <r>
      <rPr>
        <b/>
        <sz val="11"/>
        <color rgb="FF0070C0"/>
        <rFont val="Arial Narrow"/>
        <family val="2"/>
      </rPr>
      <t>Fondo Nacional del Ahorro</t>
    </r>
    <r>
      <rPr>
        <sz val="10"/>
        <color theme="1"/>
        <rFont val="Arial Narrow"/>
        <family val="2"/>
      </rPr>
      <t>, para apoyar los distintos programas de acceso a vivienda social). Pág. 280 Bases PND</t>
    </r>
  </si>
  <si>
    <t>Semillero de Propietarios</t>
  </si>
  <si>
    <t>Porcentaje de hogares urbanos con déficit cuantitativo de vivienda</t>
  </si>
  <si>
    <t>5,22%</t>
  </si>
  <si>
    <t>MVCT: vivienda
FNA</t>
  </si>
  <si>
    <t>De producto: 4</t>
  </si>
  <si>
    <r>
      <t xml:space="preserve">Dar continuidad al programa </t>
    </r>
    <r>
      <rPr>
        <b/>
        <sz val="11"/>
        <color theme="4" tint="-0.249977111117893"/>
        <rFont val="Arial Narrow"/>
        <family val="2"/>
      </rPr>
      <t>Mi Casa Ya</t>
    </r>
    <r>
      <rPr>
        <sz val="10"/>
        <color theme="1"/>
        <rFont val="Arial Narrow"/>
        <family val="2"/>
      </rPr>
      <t xml:space="preserve">. (Ampliar la oferta de crédito para penetrar en los segmentos de ingresos más bajos e informales, abriendo la posibilidad de ser operadores de la plataforma del programa a entidades especializadas (microfinancieras) en este tipo de mercados. Para ello, se podrá capitalizar el </t>
    </r>
    <r>
      <rPr>
        <b/>
        <sz val="10"/>
        <color theme="5" tint="-0.249977111117893"/>
        <rFont val="Arial Narrow"/>
        <family val="2"/>
      </rPr>
      <t>Fondo Nacional de Garantías</t>
    </r>
    <r>
      <rPr>
        <sz val="10"/>
        <color theme="1"/>
        <rFont val="Arial Narrow"/>
        <family val="2"/>
      </rPr>
      <t>, con el fin de disminuir el riesgo). Pág. 280 Bases PND. [Pacto_ por la Descentralización]</t>
    </r>
  </si>
  <si>
    <t>Facilitar el acceso al financiamiento a hogares de ingresos bajos. Pág. 281 Bases PND. (Dar continuidad al programa de cobertura condicionada a la tasa de interés hipotecaria
para VIP y VIS).</t>
  </si>
  <si>
    <t>FRECH</t>
  </si>
  <si>
    <t>Hogares beneficiados con coberturas para adquisición de vivienda</t>
  </si>
  <si>
    <r>
      <rPr>
        <b/>
        <sz val="10"/>
        <color theme="1"/>
        <rFont val="Arial Narrow"/>
        <family val="2"/>
      </rPr>
      <t xml:space="preserve">Revisar los topes de vivienda urbana y rural </t>
    </r>
    <r>
      <rPr>
        <sz val="10"/>
        <color theme="1"/>
        <rFont val="Arial Narrow"/>
        <family val="2"/>
      </rPr>
      <t xml:space="preserve">para VIP y VIS, así como los </t>
    </r>
    <r>
      <rPr>
        <b/>
        <sz val="10"/>
        <color theme="1"/>
        <rFont val="Arial Narrow"/>
        <family val="2"/>
      </rPr>
      <t xml:space="preserve">SFV </t>
    </r>
    <r>
      <rPr>
        <sz val="10"/>
        <color theme="1"/>
        <rFont val="Arial Narrow"/>
        <family val="2"/>
      </rPr>
      <t xml:space="preserve">asociados a esos valores. </t>
    </r>
  </si>
  <si>
    <t>SFV</t>
  </si>
  <si>
    <t>Viviendas de Interés Social urbanas iniciadas</t>
  </si>
  <si>
    <r>
      <t xml:space="preserve">Objetivo 3: </t>
    </r>
    <r>
      <rPr>
        <b/>
        <sz val="10"/>
        <color theme="1"/>
        <rFont val="Arial Narrow"/>
        <family val="2"/>
      </rPr>
      <t>Desarrollo productivo, adopción tecnológica e innovación empresarial del sector de la construcción</t>
    </r>
    <r>
      <rPr>
        <sz val="10"/>
        <color theme="1"/>
        <rFont val="Arial Narrow"/>
        <family val="2"/>
      </rPr>
      <t>. Pág. 282ss, Bases PND</t>
    </r>
  </si>
  <si>
    <r>
      <rPr>
        <b/>
        <sz val="10"/>
        <color theme="1"/>
        <rFont val="Arial Narrow"/>
        <family val="2"/>
      </rPr>
      <t>Fortalecer la mano de obra</t>
    </r>
    <r>
      <rPr>
        <sz val="10"/>
        <color theme="1"/>
        <rFont val="Arial Narrow"/>
        <family val="2"/>
      </rPr>
      <t xml:space="preserve"> del sector de la construcción</t>
    </r>
  </si>
  <si>
    <t>Productividad</t>
  </si>
  <si>
    <r>
      <t xml:space="preserve">Promover la </t>
    </r>
    <r>
      <rPr>
        <b/>
        <sz val="10"/>
        <color theme="1"/>
        <rFont val="Arial Narrow"/>
        <family val="2"/>
      </rPr>
      <t>modernización e innovación de las prácticas gerenciales</t>
    </r>
    <r>
      <rPr>
        <sz val="10"/>
        <color theme="1"/>
        <rFont val="Arial Narrow"/>
        <family val="2"/>
      </rPr>
      <t xml:space="preserve"> y los procesos constructivos.</t>
    </r>
  </si>
  <si>
    <t>Modernización</t>
  </si>
  <si>
    <r>
      <t xml:space="preserve">Implementar el </t>
    </r>
    <r>
      <rPr>
        <b/>
        <sz val="10"/>
        <color theme="1"/>
        <rFont val="Arial Narrow"/>
        <family val="2"/>
      </rPr>
      <t>sistema de información transacciona</t>
    </r>
    <r>
      <rPr>
        <sz val="10"/>
        <color theme="1"/>
        <rFont val="Arial Narrow"/>
        <family val="2"/>
      </rPr>
      <t>l. [Pacto_ por la Descentralización]</t>
    </r>
  </si>
  <si>
    <t>Sistema de información transaccional</t>
  </si>
  <si>
    <r>
      <t>Línea 11. Que nadie se quede atrás: acciones coordinadas para la</t>
    </r>
    <r>
      <rPr>
        <b/>
        <sz val="10"/>
        <color theme="1"/>
        <rFont val="Arial Narrow"/>
        <family val="2"/>
      </rPr>
      <t xml:space="preserve"> reducción de la pobreza</t>
    </r>
  </si>
  <si>
    <r>
      <t xml:space="preserve">Objetivo 3: rediseñar los programas de </t>
    </r>
    <r>
      <rPr>
        <b/>
        <sz val="10"/>
        <color theme="1"/>
        <rFont val="Arial Narrow"/>
        <family val="2"/>
      </rPr>
      <t>transferencias monetarias condicionadas</t>
    </r>
    <r>
      <rPr>
        <sz val="10"/>
        <color theme="1"/>
        <rFont val="Arial Narrow"/>
        <family val="2"/>
      </rPr>
      <t xml:space="preserve"> y la red para la superación de la pobreza extrema (</t>
    </r>
    <r>
      <rPr>
        <b/>
        <sz val="10"/>
        <color theme="1"/>
        <rFont val="Arial Narrow"/>
        <family val="2"/>
      </rPr>
      <t>Red Unidos</t>
    </r>
    <r>
      <rPr>
        <sz val="10"/>
        <color theme="1"/>
        <rFont val="Arial Narrow"/>
        <family val="2"/>
      </rPr>
      <t>)</t>
    </r>
  </si>
  <si>
    <r>
      <rPr>
        <b/>
        <sz val="11"/>
        <color rgb="FF376092"/>
        <rFont val="Arial Narrow"/>
        <family val="2"/>
      </rPr>
      <t>MinVivienda</t>
    </r>
    <r>
      <rPr>
        <sz val="10"/>
        <color theme="1"/>
        <rFont val="Arial Narrow"/>
        <family val="2"/>
      </rPr>
      <t xml:space="preserve"> deberá articularse con los entes territoriales, en los cuales se desarrollen los proyectos de vivienda, para lograr el acompañamiento social y comunitario de los demás hogares tendientes a la construcción del tejido social alrededor de los proyectos. Pág. 360 Bases PND</t>
    </r>
  </si>
  <si>
    <t>Proyectos de vivienda y tejido social</t>
  </si>
  <si>
    <t>IV. PACTO POR LA SOSTENIBILIDAD</t>
  </si>
  <si>
    <t>1, 2, 3, 6, 7, 8, 9, 11, 12, 13, 14, 15, 16</t>
  </si>
  <si>
    <r>
      <t xml:space="preserve">Línea 1: Sectores comprometidos con la </t>
    </r>
    <r>
      <rPr>
        <b/>
        <sz val="10"/>
        <color theme="1"/>
        <rFont val="Arial Narrow"/>
        <family val="2"/>
      </rPr>
      <t>sostenibilidad y la mitigación del cambio climático</t>
    </r>
  </si>
  <si>
    <r>
      <t xml:space="preserve">Objetivo 1. Avanzar hacia la transición de </t>
    </r>
    <r>
      <rPr>
        <b/>
        <sz val="10"/>
        <color theme="1"/>
        <rFont val="Arial Narrow"/>
        <family val="2"/>
      </rPr>
      <t xml:space="preserve">actividades productivas comprometidas con la sostenibilidad </t>
    </r>
    <r>
      <rPr>
        <sz val="10"/>
        <color theme="1"/>
        <rFont val="Arial Narrow"/>
        <family val="2"/>
      </rPr>
      <t>y la mitigación del cambio climático</t>
    </r>
  </si>
  <si>
    <r>
      <t xml:space="preserve">Provisión de </t>
    </r>
    <r>
      <rPr>
        <b/>
        <sz val="10"/>
        <color theme="1"/>
        <rFont val="Arial Narrow"/>
        <family val="2"/>
      </rPr>
      <t>edificaciones e infraestructura sostenible</t>
    </r>
    <r>
      <rPr>
        <sz val="10"/>
        <color theme="1"/>
        <rFont val="Arial Narrow"/>
        <family val="2"/>
      </rPr>
      <t>. (pág. 396-397)</t>
    </r>
  </si>
  <si>
    <r>
      <rPr>
        <b/>
        <sz val="11"/>
        <color theme="4" tint="-0.249977111117893"/>
        <rFont val="Arial Narrow"/>
        <family val="2"/>
      </rPr>
      <t>MinVivienda</t>
    </r>
    <r>
      <rPr>
        <sz val="10"/>
        <color theme="1"/>
        <rFont val="Arial Narrow"/>
        <family val="2"/>
      </rPr>
      <t xml:space="preserve"> avanzará en el desarrollo de las recomendaciones establecidas en el documento CONPES 3919 de 2018 de edificaciones sostenibles</t>
    </r>
  </si>
  <si>
    <t>CONPES 3919</t>
  </si>
  <si>
    <r>
      <rPr>
        <b/>
        <sz val="11"/>
        <color theme="4" tint="-0.249977111117893"/>
        <rFont val="Arial Narrow"/>
        <family val="2"/>
      </rPr>
      <t>MinVivienda</t>
    </r>
    <r>
      <rPr>
        <sz val="10"/>
        <color theme="1"/>
        <rFont val="Arial Narrow"/>
        <family val="2"/>
      </rPr>
      <t xml:space="preserve"> promoverá infraestructura de agua potable y alcantarillado sostenible</t>
    </r>
  </si>
  <si>
    <t>APSB sostenible</t>
  </si>
  <si>
    <t>MVCT: APSB</t>
  </si>
  <si>
    <r>
      <t xml:space="preserve">MinAmbiente, </t>
    </r>
    <r>
      <rPr>
        <b/>
        <sz val="11"/>
        <color theme="4" tint="-0.249977111117893"/>
        <rFont val="Arial Narrow"/>
        <family val="2"/>
      </rPr>
      <t>MinVivienda</t>
    </r>
    <r>
      <rPr>
        <sz val="10"/>
        <color theme="1"/>
        <rFont val="Arial Narrow"/>
        <family val="2"/>
      </rPr>
      <t xml:space="preserve"> y el DNP promoverán el desarrollo territorial sostenible</t>
    </r>
  </si>
  <si>
    <t>Desarrollo territorial sostenible</t>
  </si>
  <si>
    <t>Compromiso sectorial con la mitigación del cambio climático (pág. 397)</t>
  </si>
  <si>
    <t>Cambio climático</t>
  </si>
  <si>
    <t>MVCT</t>
  </si>
  <si>
    <r>
      <t xml:space="preserve">Objetivo 2: </t>
    </r>
    <r>
      <rPr>
        <b/>
        <sz val="10"/>
        <color theme="1"/>
        <rFont val="Arial Narrow"/>
        <family val="2"/>
      </rPr>
      <t>Mejoramiento de la calidad del aire, del agua y del suelo</t>
    </r>
    <r>
      <rPr>
        <sz val="10"/>
        <color theme="1"/>
        <rFont val="Arial Narrow"/>
        <family val="2"/>
      </rPr>
      <t>: para la prevención de los impactos en la salud pública y la reducción de las desigualdades relacionadas con el acceso a recursos. Pág. 397ss, Bases PND</t>
    </r>
  </si>
  <si>
    <r>
      <t xml:space="preserve">Reducción de la presión y mejoramiento de la calidad del recurso hídrico: </t>
    </r>
    <r>
      <rPr>
        <b/>
        <sz val="11"/>
        <color theme="4" tint="-0.249977111117893"/>
        <rFont val="Arial Narrow"/>
        <family val="2"/>
      </rPr>
      <t xml:space="preserve">MinVivienda </t>
    </r>
    <r>
      <rPr>
        <sz val="10"/>
        <rFont val="Arial Narrow"/>
        <family val="2"/>
      </rPr>
      <t>optimizará el</t>
    </r>
    <r>
      <rPr>
        <b/>
        <sz val="10"/>
        <rFont val="Arial Narrow"/>
        <family val="2"/>
      </rPr>
      <t xml:space="preserve"> tratamiento de aguas residuales</t>
    </r>
    <r>
      <rPr>
        <sz val="10"/>
        <rFont val="Arial Narrow"/>
        <family val="2"/>
      </rPr>
      <t xml:space="preserve"> municipales</t>
    </r>
  </si>
  <si>
    <t>Tratamiento aguas residuales</t>
  </si>
  <si>
    <r>
      <rPr>
        <b/>
        <sz val="10"/>
        <color theme="1"/>
        <rFont val="Arial Narrow"/>
        <family val="2"/>
      </rPr>
      <t>Gestión de pasivos ambientales y del suelo</t>
    </r>
    <r>
      <rPr>
        <sz val="10"/>
        <color theme="1"/>
        <rFont val="Arial Narrow"/>
        <family val="2"/>
      </rPr>
      <t xml:space="preserve">: Se priorizarán los pasivos ambientales ocasionados por minería, hidrocarburos, disposición final de residuos, industria y agricultura. Esta acción se articulará con el </t>
    </r>
    <r>
      <rPr>
        <b/>
        <sz val="10"/>
        <color theme="1"/>
        <rFont val="Arial Narrow"/>
        <family val="2"/>
      </rPr>
      <t>plan de acción para el cierre de botaderos a cielo abierto</t>
    </r>
    <r>
      <rPr>
        <sz val="10"/>
        <color theme="1"/>
        <rFont val="Arial Narrow"/>
        <family val="2"/>
      </rPr>
      <t xml:space="preserve"> liderado por </t>
    </r>
    <r>
      <rPr>
        <b/>
        <sz val="11"/>
        <color theme="4" tint="-0.249977111117893"/>
        <rFont val="Arial Narrow"/>
        <family val="2"/>
      </rPr>
      <t>MinVivienda</t>
    </r>
    <r>
      <rPr>
        <sz val="10"/>
        <color theme="1"/>
        <rFont val="Arial Narrow"/>
        <family val="2"/>
      </rPr>
      <t>, con el plan de cierre de minas de MinMinas y con otros instrumentos desarrollados por los sectores ambiente y minero energético</t>
    </r>
  </si>
  <si>
    <t>Pasivos ambientales; plan de acción para cierre de botaderos a cielo abierto</t>
  </si>
  <si>
    <r>
      <t xml:space="preserve">Gestión de sustancias químicas y residuos peligrosos: </t>
    </r>
    <r>
      <rPr>
        <b/>
        <sz val="10"/>
        <color theme="1"/>
        <rFont val="Arial Narrow"/>
        <family val="2"/>
      </rPr>
      <t>Programa de Prevención de Accidentes Mayores</t>
    </r>
    <r>
      <rPr>
        <sz val="10"/>
        <color theme="1"/>
        <rFont val="Arial Narrow"/>
        <family val="2"/>
      </rPr>
      <t xml:space="preserve"> por MinTrabajo con MinSalud, UNGRD y </t>
    </r>
    <r>
      <rPr>
        <b/>
        <sz val="11"/>
        <color theme="4" tint="-0.249977111117893"/>
        <rFont val="Arial Narrow"/>
        <family val="2"/>
      </rPr>
      <t>MinVivienda</t>
    </r>
  </si>
  <si>
    <t>Programa de Prevención de Accidentes Mayores</t>
  </si>
  <si>
    <r>
      <t xml:space="preserve">Objetivo 3. Acelerar la </t>
    </r>
    <r>
      <rPr>
        <b/>
        <sz val="10"/>
        <color theme="1"/>
        <rFont val="Arial Narrow"/>
        <family val="2"/>
      </rPr>
      <t xml:space="preserve">economía circular </t>
    </r>
    <r>
      <rPr>
        <sz val="10"/>
        <color theme="1"/>
        <rFont val="Arial Narrow"/>
        <family val="2"/>
      </rPr>
      <t>como base para la reducción, reutilización y reciclaje de residuos. Pág. 399ss, Bases PND</t>
    </r>
  </si>
  <si>
    <r>
      <t xml:space="preserve">Fomento a la economía circular en procesos productivos
Modificar a partir de la evaluación de la normatividad vigente la </t>
    </r>
    <r>
      <rPr>
        <b/>
        <sz val="10"/>
        <color theme="1"/>
        <rFont val="Arial Narrow"/>
        <family val="2"/>
      </rPr>
      <t>reglamentación sobre reúso del agua tratada</t>
    </r>
    <r>
      <rPr>
        <sz val="10"/>
        <color theme="1"/>
        <rFont val="Arial Narrow"/>
        <family val="2"/>
      </rPr>
      <t xml:space="preserve">: (…) de manera articulada con MinCIT y </t>
    </r>
    <r>
      <rPr>
        <b/>
        <sz val="11"/>
        <color theme="4" tint="-0.249977111117893"/>
        <rFont val="Arial Narrow"/>
        <family val="2"/>
      </rPr>
      <t>MinVivienda</t>
    </r>
    <r>
      <rPr>
        <sz val="10"/>
        <color theme="1"/>
        <rFont val="Arial Narrow"/>
        <family val="2"/>
      </rPr>
      <t xml:space="preserve"> impulsar la transferencia de tecnologías para este fin (pág. 400)</t>
    </r>
  </si>
  <si>
    <t>Reglamentación sobre reúso del agua tratada</t>
  </si>
  <si>
    <r>
      <t xml:space="preserve">Aumento del </t>
    </r>
    <r>
      <rPr>
        <b/>
        <sz val="10"/>
        <color theme="1"/>
        <rFont val="Arial Narrow"/>
        <family val="2"/>
      </rPr>
      <t>aprovechamiento, reciclaje y tratamiento de residuos</t>
    </r>
    <r>
      <rPr>
        <sz val="10"/>
        <color theme="1"/>
        <rFont val="Arial Narrow"/>
        <family val="2"/>
      </rPr>
      <t xml:space="preserve">: fomentar el aprovechamiento, reciclaje y tratamiento de residuos con la definición de criterios para la ubicación de infraestructura de recuperación de materiales y la implementación de proyectos tipo para su financiación con enfoque de cierre de ciclos por parte de </t>
    </r>
    <r>
      <rPr>
        <b/>
        <sz val="11"/>
        <color theme="4" tint="-0.249977111117893"/>
        <rFont val="Arial Narrow"/>
        <family val="2"/>
      </rPr>
      <t>MinVivienda</t>
    </r>
    <r>
      <rPr>
        <sz val="10"/>
        <color theme="1"/>
        <rFont val="Arial Narrow"/>
        <family val="2"/>
      </rPr>
      <t xml:space="preserve"> con apoyo de MinAmbiente. Adicionalmente, </t>
    </r>
    <r>
      <rPr>
        <b/>
        <sz val="10"/>
        <color theme="1"/>
        <rFont val="Arial Narrow"/>
        <family val="2"/>
      </rPr>
      <t>incluir los costos ambientales y la remuneración del aprovechamiento y el tratamiento en los marcos tarifarios</t>
    </r>
    <r>
      <rPr>
        <sz val="10"/>
        <color theme="1"/>
        <rFont val="Arial Narrow"/>
        <family val="2"/>
      </rPr>
      <t xml:space="preserve"> por parte de la </t>
    </r>
    <r>
      <rPr>
        <b/>
        <sz val="11"/>
        <color rgb="FF0070C0"/>
        <rFont val="Arial Narrow"/>
        <family val="2"/>
      </rPr>
      <t>Comisión de Regulación de Agua Potable y Saneamiento Básico</t>
    </r>
    <r>
      <rPr>
        <sz val="10"/>
        <color theme="1"/>
        <rFont val="Arial Narrow"/>
        <family val="2"/>
      </rPr>
      <t>.</t>
    </r>
  </si>
  <si>
    <t>Aprovechamiento, reciclaje y tratamiento de residuos</t>
  </si>
  <si>
    <t>MVCT: APSB
CRA</t>
  </si>
  <si>
    <r>
      <t xml:space="preserve">Establecer los lineamientos en el </t>
    </r>
    <r>
      <rPr>
        <b/>
        <sz val="10"/>
        <color theme="1"/>
        <rFont val="Arial Narrow"/>
        <family val="2"/>
      </rPr>
      <t>Reglamento de Agua y Saneamiento</t>
    </r>
    <r>
      <rPr>
        <sz val="10"/>
        <color theme="1"/>
        <rFont val="Arial Narrow"/>
        <family val="2"/>
      </rPr>
      <t xml:space="preserve"> (RAS) para el aprovechamiento de biosólidos y biogás generados en el </t>
    </r>
    <r>
      <rPr>
        <b/>
        <sz val="10"/>
        <color theme="1"/>
        <rFont val="Arial Narrow"/>
        <family val="2"/>
      </rPr>
      <t>tratamiento de aguas residuales municipales</t>
    </r>
    <r>
      <rPr>
        <sz val="10"/>
        <color theme="1"/>
        <rFont val="Arial Narrow"/>
        <family val="2"/>
      </rPr>
      <t xml:space="preserve"> por parte de </t>
    </r>
    <r>
      <rPr>
        <b/>
        <sz val="11"/>
        <color theme="4" tint="-0.249977111117893"/>
        <rFont val="Arial Narrow"/>
        <family val="2"/>
      </rPr>
      <t>MinVivienda</t>
    </r>
    <r>
      <rPr>
        <sz val="10"/>
        <color theme="1"/>
        <rFont val="Arial Narrow"/>
        <family val="2"/>
      </rPr>
      <t xml:space="preserve"> y con el apoyo de la UPME promover su implementación.</t>
    </r>
  </si>
  <si>
    <t>RAS</t>
  </si>
  <si>
    <r>
      <t xml:space="preserve">Ajustar por parte de </t>
    </r>
    <r>
      <rPr>
        <b/>
        <sz val="11"/>
        <color theme="4" tint="-0.249977111117893"/>
        <rFont val="Arial Narrow"/>
        <family val="2"/>
      </rPr>
      <t>MinVivienda</t>
    </r>
    <r>
      <rPr>
        <sz val="10"/>
        <color theme="1"/>
        <rFont val="Arial Narrow"/>
        <family val="2"/>
      </rPr>
      <t xml:space="preserve"> el reglamento colombiano de </t>
    </r>
    <r>
      <rPr>
        <b/>
        <sz val="10"/>
        <color theme="1"/>
        <rFont val="Arial Narrow"/>
        <family val="2"/>
      </rPr>
      <t>construcción sismorresistente</t>
    </r>
    <r>
      <rPr>
        <sz val="10"/>
        <color theme="1"/>
        <rFont val="Arial Narrow"/>
        <family val="2"/>
      </rPr>
      <t>, para viabilizar el uso de agregados reciclados de concreto y pétreos mixtos en la construcción de infraestructura y generar instrumentos de promoción y aplicación</t>
    </r>
  </si>
  <si>
    <t xml:space="preserve"> Reglamento colombiano de construcción sismorresistente</t>
  </si>
  <si>
    <r>
      <t xml:space="preserve">Objetivo 4. Desarrollar </t>
    </r>
    <r>
      <rPr>
        <b/>
        <sz val="10"/>
        <color theme="1"/>
        <rFont val="Arial Narrow"/>
        <family val="2"/>
      </rPr>
      <t>nuevos instrumentos financieros, económicos y de mercado</t>
    </r>
    <r>
      <rPr>
        <sz val="10"/>
        <color theme="1"/>
        <rFont val="Arial Narrow"/>
        <family val="2"/>
      </rPr>
      <t xml:space="preserve"> para impulsar actividades comprometidas con la sostenibilidad y la mitigación del cambio climático</t>
    </r>
    <r>
      <rPr>
        <b/>
        <sz val="10"/>
        <color theme="1"/>
        <rFont val="Arial Narrow"/>
        <family val="2"/>
      </rPr>
      <t xml:space="preserve">. </t>
    </r>
    <r>
      <rPr>
        <sz val="10"/>
        <color theme="1"/>
        <rFont val="Arial Narrow"/>
        <family val="2"/>
      </rPr>
      <t>Pág. 401ss, Bases PND</t>
    </r>
  </si>
  <si>
    <r>
      <t xml:space="preserve">Tasas ambientales: Establecer programas para la implementación efectiva de las tasas ambientales incluyendo las </t>
    </r>
    <r>
      <rPr>
        <b/>
        <sz val="10"/>
        <color theme="1"/>
        <rFont val="Arial Narrow"/>
        <family val="2"/>
      </rPr>
      <t>tasas por uso de agua y retributiva por vertimientos puntuales</t>
    </r>
    <r>
      <rPr>
        <sz val="10"/>
        <color theme="1"/>
        <rFont val="Arial Narrow"/>
        <family val="2"/>
      </rPr>
      <t xml:space="preserve"> liderados por MinAmbiente con apoyo de </t>
    </r>
    <r>
      <rPr>
        <b/>
        <sz val="11"/>
        <color theme="4" tint="-0.249977111117893"/>
        <rFont val="Arial Narrow"/>
        <family val="2"/>
      </rPr>
      <t>MinVivienda,</t>
    </r>
    <r>
      <rPr>
        <sz val="10"/>
        <color theme="1"/>
        <rFont val="Arial Narrow"/>
        <family val="2"/>
      </rPr>
      <t xml:space="preserve"> MinAgricultura, MinCIT y MinMinas</t>
    </r>
  </si>
  <si>
    <t>Tasas por uso de agua y retributiva por vertimientos puntuales</t>
  </si>
  <si>
    <r>
      <t xml:space="preserve">Línea 3: Colombia resiliente: conocimiento y prevención para la </t>
    </r>
    <r>
      <rPr>
        <b/>
        <sz val="10"/>
        <color theme="1"/>
        <rFont val="Arial Narrow"/>
        <family val="2"/>
      </rPr>
      <t>gestión del riesgo de desastres y la adaptación al cambio climático</t>
    </r>
  </si>
  <si>
    <r>
      <t xml:space="preserve">Objetivo 1. Avanzar en el conocimiento de escenarios de </t>
    </r>
    <r>
      <rPr>
        <b/>
        <sz val="10"/>
        <color theme="1"/>
        <rFont val="Arial Narrow"/>
        <family val="2"/>
      </rPr>
      <t>riesgos actuales y futuros</t>
    </r>
    <r>
      <rPr>
        <sz val="10"/>
        <color theme="1"/>
        <rFont val="Arial Narrow"/>
        <family val="2"/>
      </rPr>
      <t xml:space="preserve"> para orientar la toma de decisiones en la planeación del desarrollo</t>
    </r>
    <r>
      <rPr>
        <b/>
        <sz val="10"/>
        <color theme="1"/>
        <rFont val="Arial Narrow"/>
        <family val="2"/>
      </rPr>
      <t xml:space="preserve">. </t>
    </r>
    <r>
      <rPr>
        <sz val="10"/>
        <color theme="1"/>
        <rFont val="Arial Narrow"/>
        <family val="2"/>
      </rPr>
      <t>Pág. 423ss, Bases PND</t>
    </r>
  </si>
  <si>
    <r>
      <t xml:space="preserve">Generación de conocimiento
Desarrollar metodologías para la </t>
    </r>
    <r>
      <rPr>
        <b/>
        <sz val="10"/>
        <color theme="1"/>
        <rFont val="Arial Narrow"/>
        <family val="2"/>
      </rPr>
      <t>elaboración de inventarios de elementos expuestos y vulnerabilidad frente a eventos hidrometeorológicos</t>
    </r>
    <r>
      <rPr>
        <sz val="10"/>
        <color theme="1"/>
        <rFont val="Arial Narrow"/>
        <family val="2"/>
      </rPr>
      <t xml:space="preserve"> desde </t>
    </r>
    <r>
      <rPr>
        <b/>
        <sz val="11"/>
        <color theme="4" tint="-0.249977111117893"/>
        <rFont val="Arial Narrow"/>
        <family val="2"/>
      </rPr>
      <t>MinVivienda</t>
    </r>
    <r>
      <rPr>
        <sz val="10"/>
        <color theme="1"/>
        <rFont val="Arial Narrow"/>
        <family val="2"/>
      </rPr>
      <t>, MinAgricultura, MinMinas y MinTransporte.</t>
    </r>
  </si>
  <si>
    <t xml:space="preserve"> Inventario de elementos expuestos y vulnerabilidad frente a eventos hidrometeorológicos</t>
  </si>
  <si>
    <r>
      <t xml:space="preserve">Escalonamiento y gradualidad
</t>
    </r>
    <r>
      <rPr>
        <b/>
        <sz val="11"/>
        <color theme="4" tint="-0.249977111117893"/>
        <rFont val="Arial Narrow"/>
        <family val="2"/>
      </rPr>
      <t>MinVivienda</t>
    </r>
    <r>
      <rPr>
        <sz val="10"/>
        <color theme="1"/>
        <rFont val="Arial Narrow"/>
        <family val="2"/>
      </rPr>
      <t xml:space="preserve">, con la orientación técnica de la UNGRD, el Ideam, el SGC y la participación del DNP, apoyará en la </t>
    </r>
    <r>
      <rPr>
        <b/>
        <sz val="10"/>
        <color theme="1"/>
        <rFont val="Arial Narrow"/>
        <family val="2"/>
      </rPr>
      <t>elaboración de los estudios de riesgo</t>
    </r>
    <r>
      <rPr>
        <sz val="10"/>
        <color theme="1"/>
        <rFont val="Arial Narrow"/>
        <family val="2"/>
      </rPr>
      <t xml:space="preserve"> en municipios priorizados para su incorporación en los planes de ordenamiento territorial</t>
    </r>
  </si>
  <si>
    <t>Estudios de riesgo para incorporación en POT</t>
  </si>
  <si>
    <r>
      <t xml:space="preserve">Objetivo 2. Asegurar la corresponsabilidad territorial y sectorial en la </t>
    </r>
    <r>
      <rPr>
        <b/>
        <sz val="10"/>
        <color theme="1"/>
        <rFont val="Arial Narrow"/>
        <family val="2"/>
      </rPr>
      <t xml:space="preserve">reducción del riesgo de desastres y la adaptación a la variabilidad y al cambio climático. </t>
    </r>
    <r>
      <rPr>
        <sz val="10"/>
        <color theme="1"/>
        <rFont val="Arial Narrow"/>
        <family val="2"/>
      </rPr>
      <t>Pág. 425ss, Bases PND</t>
    </r>
  </si>
  <si>
    <r>
      <t xml:space="preserve">Desarrollo territorial con criterios de adaptación y reducción del riesgo de desastres
Diseñar e implementar el Programa Nacional de Asistencia Técnica dirigido a entidades territoriales en </t>
    </r>
    <r>
      <rPr>
        <b/>
        <sz val="10"/>
        <color theme="1"/>
        <rFont val="Arial Narrow"/>
        <family val="2"/>
      </rPr>
      <t>gestión del riesgo de desastres y cambio climático</t>
    </r>
    <r>
      <rPr>
        <sz val="10"/>
        <color theme="1"/>
        <rFont val="Arial Narrow"/>
        <family val="2"/>
      </rPr>
      <t xml:space="preserve">, con criterios de focalización y complementariedad, bajo las directrices de la UNGRD, MinAmbiente, MinAgricultura </t>
    </r>
    <r>
      <rPr>
        <b/>
        <sz val="11"/>
        <color theme="4" tint="-0.249977111117893"/>
        <rFont val="Arial Narrow"/>
        <family val="2"/>
      </rPr>
      <t>MinVivienda</t>
    </r>
    <r>
      <rPr>
        <sz val="10"/>
        <color theme="1"/>
        <rFont val="Arial Narrow"/>
        <family val="2"/>
      </rPr>
      <t xml:space="preserve"> y DNP y con el concurso de las autoridades ambientales</t>
    </r>
  </si>
  <si>
    <t>Gestión del riesgo de desastres y cambio climático</t>
  </si>
  <si>
    <t>MVCT: APSB;  DEUT</t>
  </si>
  <si>
    <r>
      <t xml:space="preserve">Sectores resilientes y adaptados
</t>
    </r>
    <r>
      <rPr>
        <b/>
        <sz val="11"/>
        <color theme="4" tint="-0.249977111117893"/>
        <rFont val="Arial Narrow"/>
        <family val="2"/>
      </rPr>
      <t>MinVivienda</t>
    </r>
    <r>
      <rPr>
        <sz val="10"/>
        <color theme="1"/>
        <rFont val="Arial Narrow"/>
        <family val="2"/>
      </rPr>
      <t xml:space="preserve">, con el apoyo de MinAmbiente y la UNGRD, generará lineamientos técnicos para incluir </t>
    </r>
    <r>
      <rPr>
        <b/>
        <sz val="10"/>
        <color theme="1"/>
        <rFont val="Arial Narrow"/>
        <family val="2"/>
      </rPr>
      <t>análisis de riesgos climáticos y criterios de adaptación en el diseño,
construcción y mejoramiento de edificaciones, entornos construidos y de infraestructura de saneamiento básico</t>
    </r>
  </si>
  <si>
    <t>Análisis de riesgos climáticos y criterios de adaptación</t>
  </si>
  <si>
    <r>
      <t xml:space="preserve">Desarrollar lineamientos para el </t>
    </r>
    <r>
      <rPr>
        <b/>
        <sz val="10"/>
        <color theme="1"/>
        <rFont val="Arial Narrow"/>
        <family val="2"/>
      </rPr>
      <t>reasentamiento de población en zonas de alto riesgo no mitigable</t>
    </r>
    <r>
      <rPr>
        <sz val="10"/>
        <color theme="1"/>
        <rFont val="Arial Narrow"/>
        <family val="2"/>
      </rPr>
      <t xml:space="preserve"> y la creación de </t>
    </r>
    <r>
      <rPr>
        <b/>
        <sz val="10"/>
        <color theme="1"/>
        <rFont val="Arial Narrow"/>
        <family val="2"/>
      </rPr>
      <t>programas de vigilancia, control del uso y ocupación del suelo</t>
    </r>
    <r>
      <rPr>
        <sz val="10"/>
        <color theme="1"/>
        <rFont val="Arial Narrow"/>
        <family val="2"/>
      </rPr>
      <t xml:space="preserve"> a nivel municipal en zonas de alto riesgo por parte de </t>
    </r>
    <r>
      <rPr>
        <b/>
        <sz val="11"/>
        <color theme="4" tint="-0.249977111117893"/>
        <rFont val="Arial Narrow"/>
        <family val="2"/>
      </rPr>
      <t>MinVivienda</t>
    </r>
    <r>
      <rPr>
        <sz val="10"/>
        <color theme="1"/>
        <rFont val="Arial Narrow"/>
        <family val="2"/>
      </rPr>
      <t xml:space="preserve"> con el apoyo de la UNGRD</t>
    </r>
  </si>
  <si>
    <t>Reasentamiento y programas de vigilancia, control del uso y ocupación del suelo</t>
  </si>
  <si>
    <r>
      <t>Objetivo 4.</t>
    </r>
    <r>
      <rPr>
        <b/>
        <sz val="10"/>
        <color theme="1"/>
        <rFont val="Arial Narrow"/>
        <family val="2"/>
      </rPr>
      <t xml:space="preserve"> </t>
    </r>
    <r>
      <rPr>
        <sz val="10"/>
        <color theme="1"/>
        <rFont val="Arial Narrow"/>
        <family val="2"/>
      </rPr>
      <t xml:space="preserve">Garantizar un </t>
    </r>
    <r>
      <rPr>
        <b/>
        <sz val="10"/>
        <color theme="1"/>
        <rFont val="Arial Narrow"/>
        <family val="2"/>
      </rPr>
      <t xml:space="preserve">manejo efectivo de desastres y la reconstrucción adaptada y resiliente. </t>
    </r>
    <r>
      <rPr>
        <sz val="10"/>
        <color theme="1"/>
        <rFont val="Arial Narrow"/>
        <family val="2"/>
      </rPr>
      <t>Pág. 428ss, Bases PND</t>
    </r>
  </si>
  <si>
    <r>
      <t xml:space="preserve">Respuesta ante situaciones de desastre
Diseñar una </t>
    </r>
    <r>
      <rPr>
        <b/>
        <sz val="10"/>
        <color theme="1"/>
        <rFont val="Arial Narrow"/>
        <family val="2"/>
      </rPr>
      <t>metodología de evaluación de daños, pérdidas y necesidades posdesastre</t>
    </r>
    <r>
      <rPr>
        <sz val="10"/>
        <color theme="1"/>
        <rFont val="Arial Narrow"/>
        <family val="2"/>
      </rPr>
      <t xml:space="preserve"> desde MinAmbiente, </t>
    </r>
    <r>
      <rPr>
        <b/>
        <sz val="11"/>
        <color theme="4" tint="-0.249977111117893"/>
        <rFont val="Arial Narrow"/>
        <family val="2"/>
      </rPr>
      <t>MinVivienda,</t>
    </r>
    <r>
      <rPr>
        <sz val="10"/>
        <color theme="1"/>
        <rFont val="Arial Narrow"/>
        <family val="2"/>
      </rPr>
      <t xml:space="preserve"> MinAgricultura, MinMinas y MinTransporte y bajo la orientación de la UNGRD</t>
    </r>
  </si>
  <si>
    <t>Metodología de evaluación de daños, pérdidas y necesidades posdesastre</t>
  </si>
  <si>
    <r>
      <t xml:space="preserve">Culminar procesos de reconstrucción de zonas afectadas por desastres de gran magnitud
Coordinar y terminar las </t>
    </r>
    <r>
      <rPr>
        <b/>
        <sz val="10"/>
        <color theme="1"/>
        <rFont val="Arial Narrow"/>
        <family val="2"/>
      </rPr>
      <t xml:space="preserve">intervenciones de reconstrucción y planificación territorial </t>
    </r>
    <r>
      <rPr>
        <sz val="10"/>
        <color theme="1"/>
        <rFont val="Arial Narrow"/>
        <family val="2"/>
      </rPr>
      <t>requeridas para la recuperación de Mocoa, buscando no reconfigurar escenarios de riesgo, bajo el liderazgo de la UNGRD y con la participación de entidades nacionales y el municipio.</t>
    </r>
  </si>
  <si>
    <t>Intervenciones de reconstrucción y planificación territorial en MOCOA</t>
  </si>
  <si>
    <r>
      <t xml:space="preserve">Línea 4. </t>
    </r>
    <r>
      <rPr>
        <b/>
        <sz val="10"/>
        <color theme="1"/>
        <rFont val="Arial Narrow"/>
        <family val="2"/>
      </rPr>
      <t>Instituciones ambientales modernas</t>
    </r>
    <r>
      <rPr>
        <sz val="10"/>
        <color theme="1"/>
        <rFont val="Arial Narrow"/>
        <family val="2"/>
      </rPr>
      <t>, apropiación social de la biodiversidad y manejo efectivo de los conflictos socioambientales</t>
    </r>
  </si>
  <si>
    <r>
      <t xml:space="preserve">Objetivo 2. Robustecer los </t>
    </r>
    <r>
      <rPr>
        <b/>
        <sz val="10"/>
        <color theme="1"/>
        <rFont val="Arial Narrow"/>
        <family val="2"/>
      </rPr>
      <t>mecanismos de articulación y coordinación</t>
    </r>
    <r>
      <rPr>
        <sz val="10"/>
        <color theme="1"/>
        <rFont val="Arial Narrow"/>
        <family val="2"/>
      </rPr>
      <t xml:space="preserve"> para la sostenibilidad</t>
    </r>
    <r>
      <rPr>
        <b/>
        <sz val="10"/>
        <color theme="1"/>
        <rFont val="Arial Narrow"/>
        <family val="2"/>
      </rPr>
      <t xml:space="preserve">. </t>
    </r>
    <r>
      <rPr>
        <sz val="10"/>
        <color theme="1"/>
        <rFont val="Arial Narrow"/>
        <family val="2"/>
      </rPr>
      <t>Pág. 437ss, Bases PND</t>
    </r>
  </si>
  <si>
    <r>
      <t xml:space="preserve">Ajustes para el fortalecimiento institucional para la sostenibilidad
Realizar, por parte de MinAmbiente en coordinación con </t>
    </r>
    <r>
      <rPr>
        <b/>
        <sz val="11"/>
        <color rgb="FF376092"/>
        <rFont val="Arial Narrow"/>
        <family val="2"/>
      </rPr>
      <t>MinVivienda</t>
    </r>
    <r>
      <rPr>
        <sz val="10"/>
        <color theme="1"/>
        <rFont val="Arial Narrow"/>
        <family val="2"/>
      </rPr>
      <t xml:space="preserve"> y el apoyo de DNP y otros ministerios, una misión para la </t>
    </r>
    <r>
      <rPr>
        <b/>
        <sz val="10"/>
        <color theme="1"/>
        <rFont val="Arial Narrow"/>
        <family val="2"/>
      </rPr>
      <t>modernización de la gestión integral del agua y sus mecanismos institucionales</t>
    </r>
    <r>
      <rPr>
        <sz val="10"/>
        <color theme="1"/>
        <rFont val="Arial Narrow"/>
        <family val="2"/>
      </rPr>
      <t xml:space="preserve"> desde la perspectiva tanto de la oferta como de la demanda. Adicionalmente, </t>
    </r>
    <r>
      <rPr>
        <b/>
        <sz val="10"/>
        <color theme="1"/>
        <rFont val="Arial Narrow"/>
        <family val="2"/>
      </rPr>
      <t>optimizar los instrumentos de ordenación y manejo de cuencas hidrográficas</t>
    </r>
    <r>
      <rPr>
        <sz val="10"/>
        <color theme="1"/>
        <rFont val="Arial Narrow"/>
        <family val="2"/>
      </rPr>
      <t xml:space="preserve"> para asegurar una gestión integrada del recurso hídrico. 
</t>
    </r>
    <r>
      <rPr>
        <b/>
        <sz val="10"/>
        <color theme="1"/>
        <rFont val="Arial Narrow"/>
        <family val="2"/>
      </rPr>
      <t>Crear la Unidad de Planificación de Residuos Sólidos</t>
    </r>
    <r>
      <rPr>
        <sz val="10"/>
        <color theme="1"/>
        <rFont val="Arial Narrow"/>
        <family val="2"/>
      </rPr>
      <t xml:space="preserve"> para una economía circular, lo cual se realizará en un trabajo articulado entre </t>
    </r>
    <r>
      <rPr>
        <b/>
        <sz val="11"/>
        <color rgb="FF376092"/>
        <rFont val="Arial Narrow"/>
        <family val="2"/>
      </rPr>
      <t>MinVivienda</t>
    </r>
    <r>
      <rPr>
        <sz val="10"/>
        <color theme="1"/>
        <rFont val="Arial Narrow"/>
        <family val="2"/>
      </rPr>
      <t xml:space="preserve"> y MinAmbiente</t>
    </r>
  </si>
  <si>
    <t xml:space="preserve"> Modernización de la gestión integral del agua y sus mecanismos institucionales
Unidad de planificación de residuos sólidos</t>
  </si>
  <si>
    <r>
      <t xml:space="preserve">Objetivo 3: Implementar una estrategia para la gestión y seguimiento de los </t>
    </r>
    <r>
      <rPr>
        <b/>
        <sz val="10"/>
        <color theme="1"/>
        <rFont val="Arial Narrow"/>
        <family val="2"/>
      </rPr>
      <t>conflictos socioambientales</t>
    </r>
    <r>
      <rPr>
        <sz val="10"/>
        <color theme="1"/>
        <rFont val="Arial Narrow"/>
        <family val="2"/>
      </rPr>
      <t xml:space="preserve"> generados por el acceso y uso de los recursos naturales, con base en </t>
    </r>
    <r>
      <rPr>
        <b/>
        <sz val="10"/>
        <color theme="1"/>
        <rFont val="Arial Narrow"/>
        <family val="2"/>
      </rPr>
      <t>procesos educativos y participativos</t>
    </r>
    <r>
      <rPr>
        <sz val="10"/>
        <color theme="1"/>
        <rFont val="Arial Narrow"/>
        <family val="2"/>
      </rPr>
      <t xml:space="preserve"> que contribuyan a la consolidación de una cultura ambiental. Pág. 438ss, Bases PND</t>
    </r>
  </si>
  <si>
    <r>
      <t xml:space="preserve">Educación para la transformación ambiental
Implementar, por parte de MinAmbiente con el apoyo de MinCultura, </t>
    </r>
    <r>
      <rPr>
        <b/>
        <sz val="11"/>
        <color rgb="FF376092"/>
        <rFont val="Arial Narrow"/>
        <family val="2"/>
      </rPr>
      <t>MinVivienda</t>
    </r>
    <r>
      <rPr>
        <sz val="10"/>
        <color theme="1"/>
        <rFont val="Arial Narrow"/>
        <family val="2"/>
      </rPr>
      <t xml:space="preserve"> y MinEducación una </t>
    </r>
    <r>
      <rPr>
        <b/>
        <sz val="10"/>
        <color theme="1"/>
        <rFont val="Arial Narrow"/>
        <family val="2"/>
      </rPr>
      <t>estrategia de comunicación efectiva</t>
    </r>
    <r>
      <rPr>
        <sz val="10"/>
        <color theme="1"/>
        <rFont val="Arial Narrow"/>
        <family val="2"/>
      </rPr>
      <t xml:space="preserve">, que incorpore </t>
    </r>
    <r>
      <rPr>
        <b/>
        <sz val="10"/>
        <color theme="1"/>
        <rFont val="Arial Narrow"/>
        <family val="2"/>
      </rPr>
      <t>acciones de economía naranja y educación ambiental</t>
    </r>
    <r>
      <rPr>
        <sz val="10"/>
        <color theme="1"/>
        <rFont val="Arial Narrow"/>
        <family val="2"/>
      </rPr>
      <t xml:space="preserve"> que generen el cambio de hábitos de consumo de los colombianos hacia prácticas y productos más sostenibles e incrementen la valoración social de la naturaleza,</t>
    </r>
    <r>
      <rPr>
        <b/>
        <sz val="10"/>
        <color theme="1"/>
        <rFont val="Arial Narrow"/>
        <family val="2"/>
      </rPr>
      <t xml:space="preserve"> la apropiación del territorio</t>
    </r>
    <r>
      <rPr>
        <sz val="10"/>
        <color theme="1"/>
        <rFont val="Arial Narrow"/>
        <family val="2"/>
      </rPr>
      <t xml:space="preserve"> y la comprensión de los fenómenos asociados al cambio climático</t>
    </r>
  </si>
  <si>
    <t xml:space="preserve"> Acciones de economía naranja y educación ambiental </t>
  </si>
  <si>
    <t>MVCT: APSB; DEUT</t>
  </si>
  <si>
    <r>
      <t>Objetivo 4: Mejorar la</t>
    </r>
    <r>
      <rPr>
        <b/>
        <sz val="10"/>
        <color theme="1"/>
        <rFont val="Arial Narrow"/>
        <family val="2"/>
      </rPr>
      <t xml:space="preserve"> gestión de la información y su interoperabilidad</t>
    </r>
    <r>
      <rPr>
        <sz val="10"/>
        <color theme="1"/>
        <rFont val="Arial Narrow"/>
        <family val="2"/>
      </rPr>
      <t xml:space="preserve"> entre los diferentes sectores. Pág. 440ss, Bases PND</t>
    </r>
  </si>
  <si>
    <r>
      <t xml:space="preserve">Gestión de información y estadísticas para sectores estratégicos para el crecimiento verde y la sostenibilidad
Establecer, por parte de </t>
    </r>
    <r>
      <rPr>
        <b/>
        <sz val="11"/>
        <color rgb="FF376092"/>
        <rFont val="Arial Narrow"/>
        <family val="2"/>
      </rPr>
      <t>MinVivienda</t>
    </r>
    <r>
      <rPr>
        <sz val="10"/>
        <color theme="1"/>
        <rFont val="Arial Narrow"/>
        <family val="2"/>
      </rPr>
      <t xml:space="preserve">, las </t>
    </r>
    <r>
      <rPr>
        <b/>
        <sz val="10"/>
        <color theme="1"/>
        <rFont val="Arial Narrow"/>
        <family val="2"/>
      </rPr>
      <t>bases para el diseño e implementación</t>
    </r>
    <r>
      <rPr>
        <sz val="10"/>
        <color theme="1"/>
        <rFont val="Arial Narrow"/>
        <family val="2"/>
      </rPr>
      <t xml:space="preserve"> de un sistema de información para la gestión integral de residuos sólidos</t>
    </r>
  </si>
  <si>
    <t>Sistema de información para la gestión integral de residuos sólidos</t>
  </si>
  <si>
    <r>
      <t xml:space="preserve">Información integrada y de fácil acceso en materia ambiental, del riesgo de desastres y ante el cambio climático
Definir por parte de MinAmbiente, </t>
    </r>
    <r>
      <rPr>
        <b/>
        <sz val="11"/>
        <color rgb="FF376092"/>
        <rFont val="Arial Narrow"/>
        <family val="2"/>
      </rPr>
      <t>MinVivienda</t>
    </r>
    <r>
      <rPr>
        <sz val="10"/>
        <color theme="1"/>
        <rFont val="Arial Narrow"/>
        <family val="2"/>
      </rPr>
      <t xml:space="preserve">, la UNGRD, el IGAC, el IDEAM y el DNP los </t>
    </r>
    <r>
      <rPr>
        <b/>
        <sz val="10"/>
        <color theme="1"/>
        <rFont val="Arial Narrow"/>
        <family val="2"/>
      </rPr>
      <t>mecanismos para un fácil acceso de los sectores, territorios y la sociedad civil a la información sobre la gestión y estado de los recursos naturales</t>
    </r>
    <r>
      <rPr>
        <sz val="10"/>
        <color theme="1"/>
        <rFont val="Arial Narrow"/>
        <family val="2"/>
      </rPr>
      <t>, los avances en la política de crecimiento verde, la gestión de riesgo de desastres y el cambio climático.</t>
    </r>
  </si>
  <si>
    <t>Información sobre la gestión y estado de los recursos naturales</t>
  </si>
  <si>
    <t>VIII. PACTO POR LA CALIDAD Y EFICIENCIA DE SERVICIOS PÚBLICOS</t>
  </si>
  <si>
    <t>4, 6, 7, 10, 11, 12, 16, 17</t>
  </si>
  <si>
    <r>
      <t xml:space="preserve">Línea 2: </t>
    </r>
    <r>
      <rPr>
        <b/>
        <sz val="10"/>
        <color theme="1"/>
        <rFont val="Arial Narrow"/>
        <family val="2"/>
      </rPr>
      <t>Agua limpia y saneamiento básico adecuado</t>
    </r>
    <r>
      <rPr>
        <sz val="10"/>
        <color theme="1"/>
        <rFont val="Arial Narrow"/>
        <family val="2"/>
      </rPr>
      <t>: hacia una gestión responsable, sostenible y equitativa</t>
    </r>
  </si>
  <si>
    <r>
      <t xml:space="preserve">Objetivo 1: Implementar estrategias para el logro de la </t>
    </r>
    <r>
      <rPr>
        <b/>
        <sz val="10"/>
        <color theme="1"/>
        <rFont val="Arial Narrow"/>
        <family val="2"/>
      </rPr>
      <t>prestación eficiente, sostenible e incluyente</t>
    </r>
    <r>
      <rPr>
        <sz val="10"/>
        <color theme="1"/>
        <rFont val="Arial Narrow"/>
        <family val="2"/>
      </rPr>
      <t xml:space="preserve"> de los servicios de APSB, </t>
    </r>
    <r>
      <rPr>
        <b/>
        <sz val="10"/>
        <color theme="1"/>
        <rFont val="Arial Narrow"/>
        <family val="2"/>
      </rPr>
      <t>con orientación regional</t>
    </r>
    <r>
      <rPr>
        <sz val="10"/>
        <color theme="1"/>
        <rFont val="Arial Narrow"/>
        <family val="2"/>
      </rPr>
      <t xml:space="preserve"> y una política nacional de </t>
    </r>
    <r>
      <rPr>
        <b/>
        <sz val="10"/>
        <color theme="1"/>
        <rFont val="Arial Narrow"/>
        <family val="2"/>
      </rPr>
      <t xml:space="preserve">gestión integral de residuos sólidos </t>
    </r>
    <r>
      <rPr>
        <sz val="10"/>
        <color theme="1"/>
        <rFont val="Arial Narrow"/>
        <family val="2"/>
      </rPr>
      <t xml:space="preserve">que articule el concepto de economía circular. </t>
    </r>
    <r>
      <rPr>
        <i/>
        <sz val="10"/>
        <color theme="1"/>
        <rFont val="Arial Narrow"/>
        <family val="2"/>
      </rPr>
      <t>Pág. 609ss Bases PND</t>
    </r>
  </si>
  <si>
    <r>
      <t>Fortalecer los</t>
    </r>
    <r>
      <rPr>
        <b/>
        <sz val="10"/>
        <color theme="1"/>
        <rFont val="Arial Narrow"/>
        <family val="2"/>
      </rPr>
      <t xml:space="preserve"> Planes Departamentales de Agua</t>
    </r>
    <r>
      <rPr>
        <sz val="10"/>
        <color theme="1"/>
        <rFont val="Arial Narrow"/>
        <family val="2"/>
      </rPr>
      <t xml:space="preserve"> en su enfoque de regionalización para aprovechar economías de escala que mejoren la prestación de los servicios públicos.</t>
    </r>
  </si>
  <si>
    <t xml:space="preserve"> Planes Departamentales de Agua</t>
  </si>
  <si>
    <t>De resultado: 9</t>
  </si>
  <si>
    <t>Personas con acceso a soluciones adecuadas de agua potable</t>
  </si>
  <si>
    <t>44.214.643</t>
  </si>
  <si>
    <t>47.244.643</t>
  </si>
  <si>
    <t>Personas con acceso a soluciones adecuadas para el manejo de aguas residuales</t>
  </si>
  <si>
    <t>42.221.155</t>
  </si>
  <si>
    <t>45.501.155</t>
  </si>
  <si>
    <r>
      <t xml:space="preserve">Fortalecer el </t>
    </r>
    <r>
      <rPr>
        <b/>
        <sz val="10"/>
        <color theme="1"/>
        <rFont val="Arial Narrow"/>
        <family val="2"/>
      </rPr>
      <t xml:space="preserve">desempeño de las empresas de servicios públicos </t>
    </r>
    <r>
      <rPr>
        <sz val="10"/>
        <color theme="1"/>
        <rFont val="Arial Narrow"/>
        <family val="2"/>
      </rPr>
      <t xml:space="preserve">de acueducto, alcantarillado y aseo
- DNP y el MVCT priorizarán los municipios que requieran </t>
    </r>
    <r>
      <rPr>
        <b/>
        <sz val="10"/>
        <color theme="1"/>
        <rFont val="Arial Narrow"/>
        <family val="2"/>
      </rPr>
      <t>asistencia técnica</t>
    </r>
    <r>
      <rPr>
        <sz val="10"/>
        <color theme="1"/>
        <rFont val="Arial Narrow"/>
        <family val="2"/>
      </rPr>
      <t xml:space="preserve"> con los indicadores de gestión establecidos por la </t>
    </r>
    <r>
      <rPr>
        <b/>
        <sz val="11"/>
        <color rgb="FF0070C0"/>
        <rFont val="Arial Narrow"/>
        <family val="2"/>
      </rPr>
      <t>CRA</t>
    </r>
    <r>
      <rPr>
        <b/>
        <sz val="10"/>
        <color rgb="FF0070C0"/>
        <rFont val="Arial Narrow"/>
        <family val="2"/>
      </rPr>
      <t>.</t>
    </r>
    <r>
      <rPr>
        <sz val="10"/>
        <color theme="1"/>
        <rFont val="Arial Narrow"/>
        <family val="2"/>
      </rPr>
      <t xml:space="preserve">
- MinVivienda y </t>
    </r>
    <r>
      <rPr>
        <b/>
        <sz val="11"/>
        <color rgb="FF0070C0"/>
        <rFont val="Arial Narrow"/>
        <family val="2"/>
      </rPr>
      <t>CRA</t>
    </r>
    <r>
      <rPr>
        <sz val="10"/>
        <color theme="1"/>
        <rFont val="Arial Narrow"/>
        <family val="2"/>
      </rPr>
      <t xml:space="preserve"> impulsarán la adopción de reglas que ordenen el ejercicio de la propiedad del Estado en los prestadores de servicios, para generar valor económico y social. Para esto se identificarán </t>
    </r>
    <r>
      <rPr>
        <b/>
        <sz val="10"/>
        <color theme="1"/>
        <rFont val="Arial Narrow"/>
        <family val="2"/>
      </rPr>
      <t>buenas prácticas de Gobierno corporativo</t>
    </r>
    <r>
      <rPr>
        <sz val="10"/>
        <color theme="1"/>
        <rFont val="Arial Narrow"/>
        <family val="2"/>
      </rPr>
      <t xml:space="preserve"> en los prestadores de servicios de agua potable y saneamiento básico (APSB)</t>
    </r>
  </si>
  <si>
    <t>Desempeño de las empresas de servicios públicos</t>
  </si>
  <si>
    <t>Porcentaje de hogares con servicio de recolección de basuras</t>
  </si>
  <si>
    <t>87,5 %</t>
  </si>
  <si>
    <t>91,7 %</t>
  </si>
  <si>
    <t>36.170.692</t>
  </si>
  <si>
    <t>38.670.692</t>
  </si>
  <si>
    <t>Personas con acceso a soluciones adecuadas para el manejo de aguas residuales en zona urbana</t>
  </si>
  <si>
    <t>34.184.673</t>
  </si>
  <si>
    <t>36.984.673</t>
  </si>
  <si>
    <t>Porcentaje de hogares con servicio de recolección de basuras en zona urbana</t>
  </si>
  <si>
    <t xml:space="preserve">98,6 % </t>
  </si>
  <si>
    <t>99,9 %</t>
  </si>
  <si>
    <t>Porcentaje de municipios que tratan adecuadamente los residuos sólidos</t>
  </si>
  <si>
    <t>82,8 %</t>
  </si>
  <si>
    <t>89,9 %</t>
  </si>
  <si>
    <t>Porcentaje de residuos sólidos urbanos dispuestos adecuadamente</t>
  </si>
  <si>
    <t>96,9 %</t>
  </si>
  <si>
    <t>99,3 %</t>
  </si>
  <si>
    <r>
      <t xml:space="preserve">Promover la </t>
    </r>
    <r>
      <rPr>
        <b/>
        <sz val="10"/>
        <color theme="1"/>
        <rFont val="Arial Narrow"/>
        <family val="2"/>
      </rPr>
      <t>modernización del Servicio Público de Aseo</t>
    </r>
  </si>
  <si>
    <t>Modernización del Servicio Público de Aseo</t>
  </si>
  <si>
    <t>De producto: 1</t>
  </si>
  <si>
    <t>Número de municipios con esquemas de aprovechamiento en operación</t>
  </si>
  <si>
    <r>
      <t xml:space="preserve">Objetivo 2: Adelantar acciones que garanticen la </t>
    </r>
    <r>
      <rPr>
        <b/>
        <sz val="10"/>
        <color theme="1"/>
        <rFont val="Arial Narrow"/>
        <family val="2"/>
      </rPr>
      <t>gobernanza comunitaria</t>
    </r>
    <r>
      <rPr>
        <sz val="10"/>
        <color theme="1"/>
        <rFont val="Arial Narrow"/>
        <family val="2"/>
      </rPr>
      <t xml:space="preserve"> y la </t>
    </r>
    <r>
      <rPr>
        <b/>
        <sz val="10"/>
        <color theme="1"/>
        <rFont val="Arial Narrow"/>
        <family val="2"/>
      </rPr>
      <t>sostenibilidad de las soluciones</t>
    </r>
    <r>
      <rPr>
        <sz val="10"/>
        <color theme="1"/>
        <rFont val="Arial Narrow"/>
        <family val="2"/>
      </rPr>
      <t xml:space="preserve"> adecuadas de agua potable, manejo de aguas residuales y residuos sólidos para </t>
    </r>
    <r>
      <rPr>
        <b/>
        <sz val="10"/>
        <color theme="1"/>
        <rFont val="Arial Narrow"/>
        <family val="2"/>
      </rPr>
      <t>incrementar la cobertura, continuidad y la calidad</t>
    </r>
    <r>
      <rPr>
        <sz val="10"/>
        <color theme="1"/>
        <rFont val="Arial Narrow"/>
        <family val="2"/>
      </rPr>
      <t xml:space="preserve"> del servicio en zonas rurales y PDET. Pág. 610ss Bases PND</t>
    </r>
  </si>
  <si>
    <r>
      <t xml:space="preserve">Generar herramientas técnicas que faciliten la </t>
    </r>
    <r>
      <rPr>
        <b/>
        <sz val="10"/>
        <color theme="1"/>
        <rFont val="Arial Narrow"/>
        <family val="2"/>
      </rPr>
      <t>implementación de soluciones alternativas de agua potable</t>
    </r>
    <r>
      <rPr>
        <sz val="10"/>
        <color theme="1"/>
        <rFont val="Arial Narrow"/>
        <family val="2"/>
      </rPr>
      <t xml:space="preserve">, </t>
    </r>
    <r>
      <rPr>
        <b/>
        <sz val="10"/>
        <color theme="1"/>
        <rFont val="Arial Narrow"/>
        <family val="2"/>
      </rPr>
      <t>manejo de aguas residuales y residuos sólidos</t>
    </r>
    <r>
      <rPr>
        <sz val="10"/>
        <color theme="1"/>
        <rFont val="Arial Narrow"/>
        <family val="2"/>
      </rPr>
      <t xml:space="preserve"> en las zonas rurales y PDET</t>
    </r>
  </si>
  <si>
    <t>Soluciones alternativas de agua potable, manejo de aguas residuales y residuos sólidos</t>
  </si>
  <si>
    <t>De resultado: 3</t>
  </si>
  <si>
    <t xml:space="preserve">8.043.951 </t>
  </si>
  <si>
    <t>8.573.951</t>
  </si>
  <si>
    <t>8.036.482</t>
  </si>
  <si>
    <t>8.516.482</t>
  </si>
  <si>
    <r>
      <t xml:space="preserve">Orientar la dotación de </t>
    </r>
    <r>
      <rPr>
        <b/>
        <sz val="10"/>
        <color theme="1"/>
        <rFont val="Arial Narrow"/>
        <family val="2"/>
      </rPr>
      <t>infraestructura básica de agua y saneamiento rural</t>
    </r>
    <r>
      <rPr>
        <sz val="10"/>
        <color theme="1"/>
        <rFont val="Arial Narrow"/>
        <family val="2"/>
      </rPr>
      <t xml:space="preserve"> desde los territorios</t>
    </r>
  </si>
  <si>
    <t>Infraestructura básica de agua y saneamiento rural</t>
  </si>
  <si>
    <t>Porcentaje de hogares con servicio de recolección de basuras en zona rural</t>
  </si>
  <si>
    <t>44,8 %</t>
  </si>
  <si>
    <t>55,3 %</t>
  </si>
  <si>
    <r>
      <t xml:space="preserve">Objetivo 3. Disponer de </t>
    </r>
    <r>
      <rPr>
        <b/>
        <sz val="10"/>
        <color theme="1"/>
        <rFont val="Arial Narrow"/>
        <family val="2"/>
      </rPr>
      <t>información sistemática, oportuna, confiable y suficiente</t>
    </r>
    <r>
      <rPr>
        <sz val="10"/>
        <color theme="1"/>
        <rFont val="Arial Narrow"/>
        <family val="2"/>
      </rPr>
      <t xml:space="preserve"> de agua potable y saneamiento básico a nivel nacional para la toma de decisiones. Pág. 611ss Bases PND</t>
    </r>
  </si>
  <si>
    <r>
      <t xml:space="preserve">Fortalecer los sistemas de información del sector que permitan su </t>
    </r>
    <r>
      <rPr>
        <b/>
        <sz val="10"/>
        <color theme="1"/>
        <rFont val="Arial Narrow"/>
        <family val="2"/>
      </rPr>
      <t>integración e interoperabilidad</t>
    </r>
    <r>
      <rPr>
        <sz val="10"/>
        <color theme="1"/>
        <rFont val="Arial Narrow"/>
        <family val="2"/>
      </rPr>
      <t>.</t>
    </r>
  </si>
  <si>
    <t>Sistemas de información del sector</t>
  </si>
  <si>
    <t>Entidades del sector APSB</t>
  </si>
  <si>
    <r>
      <t xml:space="preserve">Objetivo 4. Incorporar las </t>
    </r>
    <r>
      <rPr>
        <b/>
        <sz val="10"/>
        <color theme="1"/>
        <rFont val="Arial Narrow"/>
        <family val="2"/>
      </rPr>
      <t>modificaciones pertinentes</t>
    </r>
    <r>
      <rPr>
        <sz val="10"/>
        <color theme="1"/>
        <rFont val="Arial Narrow"/>
        <family val="2"/>
      </rPr>
      <t xml:space="preserve"> al esquema y capacidad institucional del sector, para </t>
    </r>
    <r>
      <rPr>
        <b/>
        <sz val="10"/>
        <color theme="1"/>
        <rFont val="Arial Narrow"/>
        <family val="2"/>
      </rPr>
      <t>mejorar la ejecución de proyectos</t>
    </r>
    <r>
      <rPr>
        <sz val="10"/>
        <color theme="1"/>
        <rFont val="Arial Narrow"/>
        <family val="2"/>
      </rPr>
      <t xml:space="preserve"> y </t>
    </r>
    <r>
      <rPr>
        <b/>
        <sz val="10"/>
        <color theme="1"/>
        <rFont val="Arial Narrow"/>
        <family val="2"/>
      </rPr>
      <t>fortalecer la vigilancia y regulación oportuna y diferenciada</t>
    </r>
    <r>
      <rPr>
        <sz val="10"/>
        <color theme="1"/>
        <rFont val="Arial Narrow"/>
        <family val="2"/>
      </rPr>
      <t xml:space="preserve"> a las empresas. Pág. 612ss Bases PND</t>
    </r>
  </si>
  <si>
    <r>
      <t>Potencializar la institucionalidad</t>
    </r>
    <r>
      <rPr>
        <sz val="10"/>
        <color theme="1"/>
        <rFont val="Arial Narrow"/>
        <family val="2"/>
      </rPr>
      <t xml:space="preserve"> en la planeación, priorización y estructuración de proyectos de APSB</t>
    </r>
  </si>
  <si>
    <t>Institucionalidad en la planeación, priorización y estructuración de proyectos de APSB</t>
  </si>
  <si>
    <t>De producto: 2</t>
  </si>
  <si>
    <r>
      <t>Fortalecer institucional, financiera y técnicamente a la</t>
    </r>
    <r>
      <rPr>
        <sz val="10"/>
        <color theme="1"/>
        <rFont val="Arial Narrow"/>
        <family val="2"/>
      </rPr>
      <t xml:space="preserve"> </t>
    </r>
    <r>
      <rPr>
        <b/>
        <sz val="11"/>
        <color rgb="FF0070C0"/>
        <rFont val="Arial Narrow"/>
        <family val="2"/>
      </rPr>
      <t xml:space="preserve">SSPD </t>
    </r>
    <r>
      <rPr>
        <sz val="10"/>
        <color theme="1"/>
        <rFont val="Arial Narrow"/>
        <family val="2"/>
      </rPr>
      <t>y a la Comisión de Regulación de Agua y Saneamiento Básico (</t>
    </r>
    <r>
      <rPr>
        <b/>
        <sz val="11"/>
        <color rgb="FF0070C0"/>
        <rFont val="Arial Narrow"/>
        <family val="2"/>
      </rPr>
      <t>CRA</t>
    </r>
    <r>
      <rPr>
        <sz val="10"/>
        <color theme="1"/>
        <rFont val="Arial Narrow"/>
        <family val="2"/>
      </rPr>
      <t>).</t>
    </r>
    <r>
      <rPr>
        <i/>
        <sz val="10"/>
        <color theme="1"/>
        <rFont val="Arial Narrow"/>
        <family val="2"/>
      </rPr>
      <t/>
    </r>
  </si>
  <si>
    <t>Fortalecer institucional, financiera y técnicamente a la SSPD y a la CRA</t>
  </si>
  <si>
    <t>CRA</t>
  </si>
  <si>
    <r>
      <t xml:space="preserve">Objetivo 5. Adoptar medidas para </t>
    </r>
    <r>
      <rPr>
        <b/>
        <sz val="10"/>
        <color theme="1"/>
        <rFont val="Arial Narrow"/>
        <family val="2"/>
      </rPr>
      <t>proteger las fuentes de agua y garantizar su sostenibilidad</t>
    </r>
    <r>
      <rPr>
        <sz val="10"/>
        <color theme="1"/>
        <rFont val="Arial Narrow"/>
        <family val="2"/>
      </rPr>
      <t xml:space="preserve"> en el tiempo, con un enfoque de </t>
    </r>
    <r>
      <rPr>
        <b/>
        <sz val="10"/>
        <color theme="1"/>
        <rFont val="Arial Narrow"/>
        <family val="2"/>
      </rPr>
      <t xml:space="preserve">Economía Circular. </t>
    </r>
    <r>
      <rPr>
        <sz val="10"/>
        <color theme="1"/>
        <rFont val="Arial Narrow"/>
        <family val="2"/>
      </rPr>
      <t>Pág. 613ss Bases PND</t>
    </r>
  </si>
  <si>
    <r>
      <t xml:space="preserve">Potenciar el </t>
    </r>
    <r>
      <rPr>
        <b/>
        <sz val="10"/>
        <color theme="1"/>
        <rFont val="Arial Narrow"/>
        <family val="2"/>
      </rPr>
      <t>uso sostenible de agua subterránea</t>
    </r>
    <r>
      <rPr>
        <sz val="10"/>
        <color theme="1"/>
        <rFont val="Arial Narrow"/>
        <family val="2"/>
      </rPr>
      <t xml:space="preserve"> como fuente de abastecimiento de acueductos</t>
    </r>
  </si>
  <si>
    <t>Uso sostenible de agua subterránea</t>
  </si>
  <si>
    <t>Porcentaje de aguas residuales urbanas tratadas</t>
  </si>
  <si>
    <t>42,6 %</t>
  </si>
  <si>
    <t>54,3 %</t>
  </si>
  <si>
    <r>
      <t xml:space="preserve">Incrementar el </t>
    </r>
    <r>
      <rPr>
        <b/>
        <sz val="10"/>
        <color theme="1"/>
        <rFont val="Arial Narrow"/>
        <family val="2"/>
      </rPr>
      <t>aprovechamiento de las aguas residuales</t>
    </r>
    <r>
      <rPr>
        <sz val="10"/>
        <color theme="1"/>
        <rFont val="Arial Narrow"/>
        <family val="2"/>
      </rPr>
      <t>, diversificando las alternativas técnicas de reúso</t>
    </r>
  </si>
  <si>
    <t>Aprovechamiento de las aguas residuales</t>
  </si>
  <si>
    <r>
      <t xml:space="preserve">Continuar con el </t>
    </r>
    <r>
      <rPr>
        <b/>
        <sz val="10"/>
        <color theme="1"/>
        <rFont val="Arial Narrow"/>
        <family val="2"/>
      </rPr>
      <t>programa SAVER</t>
    </r>
    <r>
      <rPr>
        <sz val="10"/>
        <color theme="1"/>
        <rFont val="Arial Narrow"/>
        <family val="2"/>
      </rPr>
      <t xml:space="preserve"> para garantizar la calidad de las fuentes receptoras‐abastecedoras.</t>
    </r>
    <r>
      <rPr>
        <i/>
        <sz val="10"/>
        <color theme="1"/>
        <rFont val="Arial Narrow"/>
        <family val="2"/>
      </rPr>
      <t/>
    </r>
  </si>
  <si>
    <t>Programa SAVER</t>
  </si>
  <si>
    <r>
      <t xml:space="preserve">Objetivo 6. Educar a Colombia sobre </t>
    </r>
    <r>
      <rPr>
        <b/>
        <sz val="10"/>
        <color theme="1"/>
        <rFont val="Arial Narrow"/>
        <family val="2"/>
      </rPr>
      <t>el valor del agua para la vida</t>
    </r>
    <r>
      <rPr>
        <sz val="10"/>
        <color theme="1"/>
        <rFont val="Arial Narrow"/>
        <family val="2"/>
      </rPr>
      <t xml:space="preserve"> y su </t>
    </r>
    <r>
      <rPr>
        <b/>
        <sz val="10"/>
        <color theme="1"/>
        <rFont val="Arial Narrow"/>
        <family val="2"/>
      </rPr>
      <t>adecuado uso</t>
    </r>
    <r>
      <rPr>
        <sz val="10"/>
        <color theme="1"/>
        <rFont val="Arial Narrow"/>
        <family val="2"/>
      </rPr>
      <t xml:space="preserve">, así como la importancia del </t>
    </r>
    <r>
      <rPr>
        <b/>
        <sz val="10"/>
        <color theme="1"/>
        <rFont val="Arial Narrow"/>
        <family val="2"/>
      </rPr>
      <t>aprovechamiento de los residuos</t>
    </r>
    <r>
      <rPr>
        <sz val="10"/>
        <color theme="1"/>
        <rFont val="Arial Narrow"/>
        <family val="2"/>
      </rPr>
      <t xml:space="preserve"> y los beneficios de la </t>
    </r>
    <r>
      <rPr>
        <b/>
        <sz val="10"/>
        <color theme="1"/>
        <rFont val="Arial Narrow"/>
        <family val="2"/>
      </rPr>
      <t>participación ciudadana</t>
    </r>
    <r>
      <rPr>
        <sz val="10"/>
        <color theme="1"/>
        <rFont val="Arial Narrow"/>
        <family val="2"/>
      </rPr>
      <t xml:space="preserve"> en el mejoramiento de los servicios. Pág. 614ss Bases PND</t>
    </r>
  </si>
  <si>
    <r>
      <t>Definir los requisitos mínimos de los</t>
    </r>
    <r>
      <rPr>
        <b/>
        <sz val="10"/>
        <color theme="1"/>
        <rFont val="Arial Narrow"/>
        <family val="2"/>
      </rPr>
      <t xml:space="preserve"> programas educativos para el uso eficiente de agua y manejo de los residuos sólidos</t>
    </r>
  </si>
  <si>
    <t>Programas educativos para el uso eficiente de agua y manejo de los residuos sólidos</t>
  </si>
  <si>
    <r>
      <t xml:space="preserve">Incentivar los </t>
    </r>
    <r>
      <rPr>
        <b/>
        <sz val="10"/>
        <color theme="1"/>
        <rFont val="Arial Narrow"/>
        <family val="2"/>
      </rPr>
      <t>mecanismos de participación ciudadana</t>
    </r>
    <r>
      <rPr>
        <sz val="10"/>
        <color theme="1"/>
        <rFont val="Arial Narrow"/>
        <family val="2"/>
      </rPr>
      <t xml:space="preserve"> establecidos en la Ley de Servicios Públicos Domiciliarios para mejorar su efectividad</t>
    </r>
    <r>
      <rPr>
        <i/>
        <sz val="10"/>
        <color theme="1"/>
        <rFont val="Arial Narrow"/>
        <family val="2"/>
      </rPr>
      <t>.</t>
    </r>
  </si>
  <si>
    <t>Mecanismos de participación ciudadana</t>
  </si>
  <si>
    <r>
      <t xml:space="preserve">Objetivo 7. </t>
    </r>
    <r>
      <rPr>
        <b/>
        <sz val="10"/>
        <color theme="1"/>
        <rFont val="Arial Narrow"/>
        <family val="2"/>
      </rPr>
      <t>Optimizar los recursos</t>
    </r>
    <r>
      <rPr>
        <sz val="10"/>
        <color theme="1"/>
        <rFont val="Arial Narrow"/>
        <family val="2"/>
      </rPr>
      <t xml:space="preserve"> financieros del sector de APSB a través del desarrollo de </t>
    </r>
    <r>
      <rPr>
        <b/>
        <sz val="10"/>
        <color theme="1"/>
        <rFont val="Arial Narrow"/>
        <family val="2"/>
      </rPr>
      <t>nuevos mecanismos de focalización</t>
    </r>
    <r>
      <rPr>
        <sz val="10"/>
        <color theme="1"/>
        <rFont val="Arial Narrow"/>
        <family val="2"/>
      </rPr>
      <t>, para el otorgamiento de subsidios y la inclusión de instrumentos de financiación de proyectos. Pág. 615ss Bases PND</t>
    </r>
  </si>
  <si>
    <r>
      <t xml:space="preserve">Internalización de costos ambientales </t>
    </r>
    <r>
      <rPr>
        <sz val="10"/>
        <color theme="1"/>
        <rFont val="Arial Narrow"/>
        <family val="2"/>
      </rPr>
      <t>asociados a la gestión de</t>
    </r>
    <r>
      <rPr>
        <b/>
        <sz val="10"/>
        <color theme="1"/>
        <rFont val="Arial Narrow"/>
        <family val="2"/>
      </rPr>
      <t xml:space="preserve"> residuos sólidos</t>
    </r>
  </si>
  <si>
    <t>Internalización de costos ambientales</t>
  </si>
  <si>
    <r>
      <t xml:space="preserve">Desarrollar </t>
    </r>
    <r>
      <rPr>
        <b/>
        <sz val="10"/>
        <color theme="1"/>
        <rFont val="Arial Narrow"/>
        <family val="2"/>
      </rPr>
      <t>instrumentos de financiamiento de proyectos sectoriales</t>
    </r>
  </si>
  <si>
    <t>Instrumentos de financiamiento de proyectos sectoriales</t>
  </si>
  <si>
    <t>XII. PACTO POR LA EQUIDAD DE OPORTUNIDADES PARA GRUPOS INDÍGENAS, NEGROS, AFROS, RAIZALES, PALENQUEROS Y RROM</t>
  </si>
  <si>
    <t>1, 2, 3, 4, 5, 8, 9, 10, 11, 13, 14, 15, 16, 17</t>
  </si>
  <si>
    <r>
      <t xml:space="preserve">Línea 1. </t>
    </r>
    <r>
      <rPr>
        <b/>
        <sz val="10"/>
        <color theme="1"/>
        <rFont val="Arial Narrow"/>
        <family val="2"/>
      </rPr>
      <t xml:space="preserve">Diagnóstico, objetivos y estrategias para la equidad de oportunidades de grupos étnicos </t>
    </r>
  </si>
  <si>
    <r>
      <t xml:space="preserve">Objetivo 6. </t>
    </r>
    <r>
      <rPr>
        <b/>
        <sz val="10"/>
        <color theme="1"/>
        <rFont val="Arial Narrow"/>
        <family val="2"/>
      </rPr>
      <t>Mejorar condiciones físicas y sociales de viviendas y entornos,</t>
    </r>
    <r>
      <rPr>
        <sz val="10"/>
        <color theme="1"/>
        <rFont val="Arial Narrow"/>
        <family val="2"/>
      </rPr>
      <t xml:space="preserve"> a través de la implementación de políticas diferenciales, para el mejoramiento de las condiciones de habitabilidad de los hogares con menores ingresos en entornos rurales y urbanas. Pág. 792ss Bases PND</t>
    </r>
  </si>
  <si>
    <t>MVCT: vivienda; APSB</t>
  </si>
  <si>
    <t>XVI. PACTO POR LA DESCENTRALIZACIÓN: CONECTAR TERRITORIOS, GOBIERNOS Y POBLACIONES.</t>
  </si>
  <si>
    <t>1, 2, 3, 6, 7, 8, 9, 10, 11, 12, 13, 15, 16, 17</t>
  </si>
  <si>
    <r>
      <t>Línea 1:</t>
    </r>
    <r>
      <rPr>
        <b/>
        <sz val="10"/>
        <color theme="1"/>
        <rFont val="Arial Narrow"/>
        <family val="2"/>
      </rPr>
      <t xml:space="preserve"> Políticas e inversiones para el desarrollo, el ordenamiento</t>
    </r>
    <r>
      <rPr>
        <sz val="10"/>
        <color theme="1"/>
        <rFont val="Arial Narrow"/>
        <family val="2"/>
      </rPr>
      <t xml:space="preserve"> y fortalecimiento de la </t>
    </r>
    <r>
      <rPr>
        <b/>
        <sz val="10"/>
        <color theme="1"/>
        <rFont val="Arial Narrow"/>
        <family val="2"/>
      </rPr>
      <t>asociatividad.</t>
    </r>
  </si>
  <si>
    <r>
      <t xml:space="preserve">Objetivo 2. </t>
    </r>
    <r>
      <rPr>
        <b/>
        <sz val="10"/>
        <color theme="1"/>
        <rFont val="Arial Narrow"/>
        <family val="2"/>
      </rPr>
      <t>Armonizar la planeación para el desarrollo</t>
    </r>
    <r>
      <rPr>
        <sz val="10"/>
        <color theme="1"/>
        <rFont val="Arial Narrow"/>
        <family val="2"/>
      </rPr>
      <t xml:space="preserve"> y la </t>
    </r>
    <r>
      <rPr>
        <b/>
        <sz val="10"/>
        <color theme="1"/>
        <rFont val="Arial Narrow"/>
        <family val="2"/>
      </rPr>
      <t>planeación para el ordenamiento</t>
    </r>
    <r>
      <rPr>
        <sz val="10"/>
        <color theme="1"/>
        <rFont val="Arial Narrow"/>
        <family val="2"/>
      </rPr>
      <t xml:space="preserve"> territorial. Pág. 917ss Bases PND</t>
    </r>
  </si>
  <si>
    <r>
      <t xml:space="preserve">Adoptar la </t>
    </r>
    <r>
      <rPr>
        <b/>
        <sz val="10"/>
        <color theme="1"/>
        <rFont val="Arial Narrow"/>
        <family val="2"/>
      </rPr>
      <t>Política General de Ordenamiento Territorial</t>
    </r>
    <r>
      <rPr>
        <sz val="10"/>
        <color theme="1"/>
        <rFont val="Arial Narrow"/>
        <family val="2"/>
      </rPr>
      <t xml:space="preserve">, y la reglamentación de los instrumentos de ordenamiento de nivel intermedio de planeación. </t>
    </r>
    <r>
      <rPr>
        <i/>
        <sz val="10"/>
        <color theme="1"/>
        <rFont val="Arial Narrow"/>
        <family val="2"/>
      </rPr>
      <t>Pág. 918 Bases PND</t>
    </r>
  </si>
  <si>
    <t>Política General de Ordenamiento Territorial</t>
  </si>
  <si>
    <r>
      <t xml:space="preserve">Implementar una estrategia integral y diferenciada para la </t>
    </r>
    <r>
      <rPr>
        <b/>
        <sz val="10"/>
        <color theme="1"/>
        <rFont val="Arial Narrow"/>
        <family val="2"/>
      </rPr>
      <t>actualización de Planes de Ordenamiento Territorial, cartografía y catastro municipal.</t>
    </r>
    <r>
      <rPr>
        <sz val="10"/>
        <color theme="1"/>
        <rFont val="Arial Narrow"/>
        <family val="2"/>
      </rPr>
      <t xml:space="preserve"> </t>
    </r>
    <r>
      <rPr>
        <i/>
        <sz val="10"/>
        <color theme="1"/>
        <rFont val="Arial Narrow"/>
        <family val="2"/>
      </rPr>
      <t>Pág. 918 Bases PND</t>
    </r>
  </si>
  <si>
    <t>Actualización de Planes de Ordenamiento Territorial, cartografía y catastro municipal</t>
  </si>
  <si>
    <r>
      <t xml:space="preserve">Línea 3: </t>
    </r>
    <r>
      <rPr>
        <b/>
        <sz val="10"/>
        <color theme="1"/>
        <rFont val="Arial Narrow"/>
        <family val="2"/>
      </rPr>
      <t xml:space="preserve">Desarrollo urbano y Sistema de Ciudades </t>
    </r>
    <r>
      <rPr>
        <sz val="10"/>
        <color theme="1"/>
        <rFont val="Arial Narrow"/>
        <family val="2"/>
      </rPr>
      <t>(SC) para la sostenibilidad, laproductividad y la calidad de vida</t>
    </r>
  </si>
  <si>
    <r>
      <t>Objetivo 1. Lograr el</t>
    </r>
    <r>
      <rPr>
        <b/>
        <sz val="10"/>
        <color theme="1"/>
        <rFont val="Arial Narrow"/>
        <family val="2"/>
      </rPr>
      <t xml:space="preserve"> desarrollo urbano</t>
    </r>
    <r>
      <rPr>
        <sz val="10"/>
        <color theme="1"/>
        <rFont val="Arial Narrow"/>
        <family val="2"/>
      </rPr>
      <t xml:space="preserve"> equilibrado mediante el </t>
    </r>
    <r>
      <rPr>
        <b/>
        <sz val="10"/>
        <color theme="1"/>
        <rFont val="Arial Narrow"/>
        <family val="2"/>
      </rPr>
      <t>aprovechamiento de la ciudad construida, la planificación de la expansión y la suburbanización</t>
    </r>
    <r>
      <rPr>
        <sz val="10"/>
        <color theme="1"/>
        <rFont val="Arial Narrow"/>
        <family val="2"/>
      </rPr>
      <t xml:space="preserve"> con criterios de sostenibilidad y la optimización de los instrumentos de financiamiento</t>
    </r>
    <r>
      <rPr>
        <b/>
        <sz val="10"/>
        <color theme="1"/>
        <rFont val="Arial Narrow"/>
        <family val="2"/>
      </rPr>
      <t xml:space="preserve">. </t>
    </r>
    <r>
      <rPr>
        <sz val="10"/>
        <color theme="1"/>
        <rFont val="Arial Narrow"/>
        <family val="2"/>
      </rPr>
      <t>Pág. 942ss Bases PND</t>
    </r>
  </si>
  <si>
    <r>
      <rPr>
        <b/>
        <i/>
        <sz val="10"/>
        <color theme="4" tint="-0.249977111117893"/>
        <rFont val="Arial Narrow"/>
        <family val="2"/>
      </rPr>
      <t>Aprovechamiento de la ciudad construida y planificación de la expansión y la suburbanización</t>
    </r>
    <r>
      <rPr>
        <sz val="10"/>
        <color theme="1"/>
        <rFont val="Arial Narrow"/>
        <family val="2"/>
      </rPr>
      <t xml:space="preserve">
Optimizar la utilización de la ciudad construida mediante </t>
    </r>
    <r>
      <rPr>
        <b/>
        <sz val="10"/>
        <color theme="1"/>
        <rFont val="Arial Narrow"/>
        <family val="2"/>
      </rPr>
      <t>acciones</t>
    </r>
    <r>
      <rPr>
        <sz val="10"/>
        <color theme="1"/>
        <rFont val="Arial Narrow"/>
        <family val="2"/>
      </rPr>
      <t xml:space="preserve"> de </t>
    </r>
    <r>
      <rPr>
        <b/>
        <sz val="10"/>
        <color rgb="FF376092"/>
        <rFont val="Arial Narrow"/>
        <family val="2"/>
      </rPr>
      <t>habilitación de suelo urbano</t>
    </r>
    <r>
      <rPr>
        <sz val="10"/>
        <color theme="1"/>
        <rFont val="Arial Narrow"/>
        <family val="2"/>
      </rPr>
      <t xml:space="preserve"> que incluyan </t>
    </r>
    <r>
      <rPr>
        <b/>
        <sz val="10"/>
        <color theme="1"/>
        <rFont val="Arial Narrow"/>
        <family val="2"/>
      </rPr>
      <t>renovación urbana, recuperación y dinamización de áreas centrales, gestión del patrimonio cultural inmueble y desarrollo planificado de suelos de expansión</t>
    </r>
  </si>
  <si>
    <t>Habilitación de suelo urbano</t>
  </si>
  <si>
    <t>De producto: 1
Estrategias y programas: Págs. 943-947 Bases PND</t>
  </si>
  <si>
    <t>16.000ha</t>
  </si>
  <si>
    <r>
      <t xml:space="preserve">Apoyar la habilitación de suelo urbano </t>
    </r>
    <r>
      <rPr>
        <b/>
        <sz val="10"/>
        <color theme="1"/>
        <rFont val="Arial Narrow"/>
        <family val="2"/>
      </rPr>
      <t>en municipios con alta demanda y baja oferta de suelo y vivienda</t>
    </r>
    <r>
      <rPr>
        <sz val="10"/>
        <color theme="1"/>
        <rFont val="Arial Narrow"/>
        <family val="2"/>
      </rPr>
      <t xml:space="preserve"> mediante instrumentos de </t>
    </r>
    <r>
      <rPr>
        <b/>
        <sz val="10"/>
        <color rgb="FF376092"/>
        <rFont val="Arial Narrow"/>
        <family val="2"/>
      </rPr>
      <t>planeación intermedia</t>
    </r>
  </si>
  <si>
    <t>Planeación intermedia</t>
  </si>
  <si>
    <r>
      <t xml:space="preserve">Generar mecanismos que permitan </t>
    </r>
    <r>
      <rPr>
        <b/>
        <sz val="10"/>
        <color theme="1"/>
        <rFont val="Arial Narrow"/>
        <family val="2"/>
      </rPr>
      <t>mejorar la formulación e implementación de instrumentos de planificación intermedia</t>
    </r>
  </si>
  <si>
    <r>
      <t xml:space="preserve">Definir </t>
    </r>
    <r>
      <rPr>
        <b/>
        <sz val="10"/>
        <color theme="1"/>
        <rFont val="Arial Narrow"/>
        <family val="2"/>
      </rPr>
      <t>estándares</t>
    </r>
    <r>
      <rPr>
        <sz val="10"/>
        <color theme="1"/>
        <rFont val="Arial Narrow"/>
        <family val="2"/>
      </rPr>
      <t xml:space="preserve"> para el </t>
    </r>
    <r>
      <rPr>
        <b/>
        <sz val="10"/>
        <color theme="1"/>
        <rFont val="Arial Narrow"/>
        <family val="2"/>
      </rPr>
      <t>acceso a espacio público, equipamientos, movilidad y servicios urbanos</t>
    </r>
    <r>
      <rPr>
        <sz val="10"/>
        <color theme="1"/>
        <rFont val="Arial Narrow"/>
        <family val="2"/>
      </rPr>
      <t xml:space="preserve"> y promover la </t>
    </r>
    <r>
      <rPr>
        <b/>
        <sz val="10"/>
        <color rgb="FF376092"/>
        <rFont val="Arial Narrow"/>
        <family val="2"/>
      </rPr>
      <t>mezcla de usos de suelo</t>
    </r>
  </si>
  <si>
    <t>Acceso a espacio público, equipamientos, movilidad y servicios urbanos</t>
  </si>
  <si>
    <r>
      <rPr>
        <b/>
        <i/>
        <sz val="10"/>
        <color rgb="FF376092"/>
        <rFont val="Arial Narrow"/>
        <family val="2"/>
      </rPr>
      <t>Financiamiento eficiente para el desarrollo urbano</t>
    </r>
    <r>
      <rPr>
        <b/>
        <sz val="10"/>
        <color rgb="FF376092"/>
        <rFont val="Arial Narrow"/>
        <family val="2"/>
      </rPr>
      <t xml:space="preserve"> </t>
    </r>
    <r>
      <rPr>
        <sz val="10"/>
        <color theme="1"/>
        <rFont val="Arial Narrow"/>
        <family val="2"/>
      </rPr>
      <t xml:space="preserve">
Aumentar los recursos para el financiamiento del desarrollo urbano mediante la optimización de los instrumentos existentes de </t>
    </r>
    <r>
      <rPr>
        <b/>
        <sz val="10"/>
        <color theme="1"/>
        <rFont val="Arial Narrow"/>
        <family val="2"/>
      </rPr>
      <t>captura de valor del suelo</t>
    </r>
    <r>
      <rPr>
        <sz val="10"/>
        <color theme="1"/>
        <rFont val="Arial Narrow"/>
        <family val="2"/>
      </rPr>
      <t xml:space="preserve">, la generación de </t>
    </r>
    <r>
      <rPr>
        <b/>
        <sz val="10"/>
        <color theme="1"/>
        <rFont val="Arial Narrow"/>
        <family val="2"/>
      </rPr>
      <t>nuevos mecanismos</t>
    </r>
    <r>
      <rPr>
        <sz val="10"/>
        <color theme="1"/>
        <rFont val="Arial Narrow"/>
        <family val="2"/>
      </rPr>
      <t xml:space="preserve"> y la </t>
    </r>
    <r>
      <rPr>
        <b/>
        <sz val="10"/>
        <color theme="1"/>
        <rFont val="Arial Narrow"/>
        <family val="2"/>
      </rPr>
      <t>actualización del catastro urbano</t>
    </r>
  </si>
  <si>
    <t xml:space="preserve"> Financiamiento del desarrollo urbano </t>
  </si>
  <si>
    <r>
      <t xml:space="preserve">Objetivo 2. Consolidar el </t>
    </r>
    <r>
      <rPr>
        <b/>
        <sz val="10"/>
        <color theme="1"/>
        <rFont val="Arial Narrow"/>
        <family val="2"/>
      </rPr>
      <t>Sistema de Ciudades</t>
    </r>
    <r>
      <rPr>
        <sz val="10"/>
        <color theme="1"/>
        <rFont val="Arial Narrow"/>
        <family val="2"/>
      </rPr>
      <t xml:space="preserve"> como dinamizador del desarrollo territorial y la productividad. Pág. 943ss Bases PND</t>
    </r>
  </si>
  <si>
    <r>
      <rPr>
        <b/>
        <i/>
        <sz val="10"/>
        <color theme="4" tint="-0.249977111117893"/>
        <rFont val="Arial Narrow"/>
        <family val="2"/>
      </rPr>
      <t>Ciudades productivas con infraestructura para la competitividad</t>
    </r>
    <r>
      <rPr>
        <sz val="10"/>
        <color theme="1"/>
        <rFont val="Arial Narrow"/>
        <family val="2"/>
      </rPr>
      <t xml:space="preserve">
</t>
    </r>
    <r>
      <rPr>
        <b/>
        <sz val="10"/>
        <color theme="1"/>
        <rFont val="Arial Narrow"/>
        <family val="2"/>
      </rPr>
      <t>Mejorar la conectividad del SC</t>
    </r>
    <r>
      <rPr>
        <sz val="10"/>
        <color theme="1"/>
        <rFont val="Arial Narrow"/>
        <family val="2"/>
      </rPr>
      <t xml:space="preserve"> con énfasis en los </t>
    </r>
    <r>
      <rPr>
        <b/>
        <sz val="10"/>
        <color theme="1"/>
        <rFont val="Arial Narrow"/>
        <family val="2"/>
      </rPr>
      <t>accesos</t>
    </r>
    <r>
      <rPr>
        <sz val="10"/>
        <color theme="1"/>
        <rFont val="Arial Narrow"/>
        <family val="2"/>
      </rPr>
      <t xml:space="preserve"> a las grandes ciudades</t>
    </r>
  </si>
  <si>
    <t>Conectividad del SC</t>
  </si>
  <si>
    <r>
      <t xml:space="preserve">Estimular la </t>
    </r>
    <r>
      <rPr>
        <b/>
        <sz val="10"/>
        <color theme="1"/>
        <rFont val="Arial Narrow"/>
        <family val="2"/>
      </rPr>
      <t>productividad</t>
    </r>
    <r>
      <rPr>
        <sz val="10"/>
        <color theme="1"/>
        <rFont val="Arial Narrow"/>
        <family val="2"/>
      </rPr>
      <t xml:space="preserve"> de las ciudades mediante la </t>
    </r>
    <r>
      <rPr>
        <b/>
        <sz val="10"/>
        <color theme="1"/>
        <rFont val="Arial Narrow"/>
        <family val="2"/>
      </rPr>
      <t>identificación de requerimientos de infraestructura y de equipamientos</t>
    </r>
    <r>
      <rPr>
        <sz val="10"/>
        <color theme="1"/>
        <rFont val="Arial Narrow"/>
        <family val="2"/>
      </rPr>
      <t xml:space="preserve"> de orden </t>
    </r>
    <r>
      <rPr>
        <b/>
        <sz val="10"/>
        <color theme="1"/>
        <rFont val="Arial Narrow"/>
        <family val="2"/>
      </rPr>
      <t>supramunicipal</t>
    </r>
  </si>
  <si>
    <t>Productividad de las ciudades</t>
  </si>
  <si>
    <r>
      <t xml:space="preserve">Línea 5: </t>
    </r>
    <r>
      <rPr>
        <b/>
        <sz val="10"/>
        <color theme="1"/>
        <rFont val="Arial Narrow"/>
        <family val="2"/>
      </rPr>
      <t>Instrumentos e información</t>
    </r>
    <r>
      <rPr>
        <sz val="10"/>
        <color theme="1"/>
        <rFont val="Arial Narrow"/>
        <family val="2"/>
      </rPr>
      <t xml:space="preserve"> para la toma de decisiones que promuevan el desarrollo regional</t>
    </r>
  </si>
  <si>
    <r>
      <t xml:space="preserve">Objetivo 1. Fomentar </t>
    </r>
    <r>
      <rPr>
        <b/>
        <sz val="10"/>
        <color theme="1"/>
        <rFont val="Arial Narrow"/>
        <family val="2"/>
      </rPr>
      <t>soluciones tecnológicas inteligentes</t>
    </r>
    <r>
      <rPr>
        <sz val="10"/>
        <color theme="1"/>
        <rFont val="Arial Narrow"/>
        <family val="2"/>
      </rPr>
      <t xml:space="preserve"> que permitan a las entidades territoriales obtener datos robustos para la toma de decisiones e incrementar la transparencia . Pág. 964ss Bases PND</t>
    </r>
  </si>
  <si>
    <t>Consolidar instrumentos que recogen y presentan información estadística con desagregación territorial</t>
  </si>
  <si>
    <t xml:space="preserve">TerriData
Observatorio del Sistema de Ciudades </t>
  </si>
  <si>
    <t>DNP</t>
  </si>
  <si>
    <r>
      <t xml:space="preserve">Objetivo 2. Promover la implementación de la </t>
    </r>
    <r>
      <rPr>
        <b/>
        <sz val="10"/>
        <color theme="1"/>
        <rFont val="Arial Narrow"/>
        <family val="2"/>
      </rPr>
      <t>infraestructura de Datos Espaciales</t>
    </r>
    <r>
      <rPr>
        <sz val="10"/>
        <color theme="1"/>
        <rFont val="Arial Narrow"/>
        <family val="2"/>
      </rPr>
      <t>. Pág. 966ss Bases PND</t>
    </r>
  </si>
  <si>
    <r>
      <t xml:space="preserve">Conceptualizar, diseñar e implementar el </t>
    </r>
    <r>
      <rPr>
        <b/>
        <sz val="10"/>
        <color theme="1"/>
        <rFont val="Arial Narrow"/>
        <family val="2"/>
      </rPr>
      <t xml:space="preserve">Observatorio de Ordenamiento Territorial </t>
    </r>
    <r>
      <rPr>
        <sz val="10"/>
        <color theme="1"/>
        <rFont val="Arial Narrow"/>
        <family val="2"/>
      </rPr>
      <t xml:space="preserve">en articulación con otros sistemas como SIGOT y el </t>
    </r>
    <r>
      <rPr>
        <b/>
        <sz val="10"/>
        <color theme="1"/>
        <rFont val="Arial Narrow"/>
        <family val="2"/>
      </rPr>
      <t xml:space="preserve">Sistema de Información Transaccional </t>
    </r>
    <r>
      <rPr>
        <sz val="10"/>
        <color theme="1"/>
        <rFont val="Arial Narrow"/>
        <family val="2"/>
      </rPr>
      <t xml:space="preserve">del </t>
    </r>
    <r>
      <rPr>
        <b/>
        <sz val="11"/>
        <color theme="4" tint="-0.249977111117893"/>
        <rFont val="Arial Narrow"/>
        <family val="2"/>
      </rPr>
      <t>MVCT</t>
    </r>
  </si>
  <si>
    <t>Porcentaje de implementación de información transaccional</t>
  </si>
  <si>
    <t>XVII. - XXV. PACTO POR LA PRODUCTIVIDAD Y LA EQUIDAD EN LAS REGIONES</t>
  </si>
  <si>
    <t>1, 6, 7, 12</t>
  </si>
  <si>
    <r>
      <rPr>
        <b/>
        <sz val="10"/>
        <color theme="1"/>
        <rFont val="Arial Narrow"/>
        <family val="2"/>
      </rPr>
      <t xml:space="preserve">Región Pacífico. </t>
    </r>
    <r>
      <rPr>
        <sz val="10"/>
        <color theme="1"/>
        <rFont val="Arial Narrow"/>
        <family val="2"/>
      </rPr>
      <t>Diversidad para la equidad, la convivencia pacífica y el desarrollo sostenible. Pág. 986ss Bases PND</t>
    </r>
  </si>
  <si>
    <r>
      <t xml:space="preserve">3. Generar mayor </t>
    </r>
    <r>
      <rPr>
        <b/>
        <sz val="10"/>
        <color theme="1"/>
        <rFont val="Arial Narrow"/>
        <family val="2"/>
      </rPr>
      <t xml:space="preserve">cobertura y calidad en la provisión de servicios públicos
</t>
    </r>
    <r>
      <rPr>
        <sz val="10"/>
        <color theme="1"/>
        <rFont val="Arial Narrow"/>
        <family val="2"/>
      </rPr>
      <t>IX. Pacto por la calidad y eficiencia de servicios públicos</t>
    </r>
  </si>
  <si>
    <r>
      <rPr>
        <b/>
        <sz val="10"/>
        <color theme="1"/>
        <rFont val="Arial Narrow"/>
        <family val="2"/>
      </rPr>
      <t>Cobertura y calidad de los servicios de acueducto, alcantarillado y saneamiento básico</t>
    </r>
    <r>
      <rPr>
        <sz val="10"/>
        <color theme="1"/>
        <rFont val="Arial Narrow"/>
        <family val="2"/>
      </rPr>
      <t>, energía eléctrica y gas</t>
    </r>
  </si>
  <si>
    <t>Cobertura y mejora de la caldiad de los servicios de acueducto, alcantarillado y saneamiento</t>
  </si>
  <si>
    <t>Indicadores trazadores: 2</t>
  </si>
  <si>
    <t>Nuevas personas con acceso a soluciones adecuadas de agua potable</t>
  </si>
  <si>
    <t>Alternativas para mejorar la cobertura de servicios públicos en zonas rurales</t>
  </si>
  <si>
    <t>Nuevas personas con acceso a soluciones adecuadas para el manejo de aguas residuales</t>
  </si>
  <si>
    <t>3, 6</t>
  </si>
  <si>
    <r>
      <rPr>
        <b/>
        <sz val="10"/>
        <color theme="1"/>
        <rFont val="Arial Narrow"/>
        <family val="2"/>
      </rPr>
      <t xml:space="preserve">Región Caribe. </t>
    </r>
    <r>
      <rPr>
        <sz val="10"/>
        <color theme="1"/>
        <rFont val="Arial Narrow"/>
        <family val="2"/>
      </rPr>
      <t>Una transformación para la igualdad de oportunidades y la equidad. Pág. 995ss Bases PND</t>
    </r>
  </si>
  <si>
    <r>
      <t xml:space="preserve">2. Garantizar </t>
    </r>
    <r>
      <rPr>
        <b/>
        <sz val="10"/>
        <color theme="1"/>
        <rFont val="Arial Narrow"/>
        <family val="2"/>
      </rPr>
      <t>acceso y calidad de los servicios públicos</t>
    </r>
    <r>
      <rPr>
        <sz val="10"/>
        <color theme="1"/>
        <rFont val="Arial Narrow"/>
        <family val="2"/>
      </rPr>
      <t xml:space="preserve"> de primera necesidad que respondan a las particularidades geográficas de la región y proteger los ecosistemas</t>
    </r>
  </si>
  <si>
    <r>
      <t xml:space="preserve">Construcción de </t>
    </r>
    <r>
      <rPr>
        <b/>
        <sz val="10"/>
        <color theme="1"/>
        <rFont val="Arial Narrow"/>
        <family val="2"/>
      </rPr>
      <t>acueductos y distritos de riego subregionales</t>
    </r>
    <r>
      <rPr>
        <sz val="10"/>
        <color theme="1"/>
        <rFont val="Arial Narrow"/>
        <family val="2"/>
      </rPr>
      <t xml:space="preserve">
IV. Pacto por la sostenibilidad
IX. Pacto por la calidad y eficiencia de servicios públicos</t>
    </r>
  </si>
  <si>
    <t>Acueductos y distritos de riego subregionales</t>
  </si>
  <si>
    <t>Indicadores trazadores: 1</t>
  </si>
  <si>
    <t>6, 12</t>
  </si>
  <si>
    <r>
      <rPr>
        <b/>
        <sz val="10"/>
        <color theme="1"/>
        <rFont val="Arial Narrow"/>
        <family val="2"/>
      </rPr>
      <t>Región Krioul &amp; Seaflower</t>
    </r>
    <r>
      <rPr>
        <sz val="10"/>
        <color theme="1"/>
        <rFont val="Arial Narrow"/>
        <family val="2"/>
      </rPr>
      <t>. Por una región próspera, segura y sostenible. Pág. 1002ss Bases PND</t>
    </r>
  </si>
  <si>
    <r>
      <rPr>
        <sz val="10"/>
        <color theme="1"/>
        <rFont val="Arial Narrow"/>
        <family val="2"/>
      </rPr>
      <t xml:space="preserve">Objetivo 1. Mejorar la </t>
    </r>
    <r>
      <rPr>
        <b/>
        <sz val="10"/>
        <color theme="1"/>
        <rFont val="Arial Narrow"/>
        <family val="2"/>
      </rPr>
      <t>provisión de servicios públicos</t>
    </r>
    <r>
      <rPr>
        <sz val="10"/>
        <color theme="1"/>
        <rFont val="Arial Narrow"/>
        <family val="2"/>
      </rPr>
      <t xml:space="preserve">, en especial saneamiento básico, residuos, agua potable, energía y conectividad </t>
    </r>
  </si>
  <si>
    <r>
      <t xml:space="preserve">Impulsar la estructuración y ejecución de proyectos orientados a proveer mayor </t>
    </r>
    <r>
      <rPr>
        <b/>
        <sz val="10"/>
        <color theme="1"/>
        <rFont val="Arial Narrow"/>
        <family val="2"/>
      </rPr>
      <t xml:space="preserve">cobertura y calidad de agua potable y saneamiento básico
</t>
    </r>
    <r>
      <rPr>
        <sz val="10"/>
        <color theme="1"/>
        <rFont val="Arial Narrow"/>
        <family val="2"/>
      </rPr>
      <t xml:space="preserve">
IV. Pacto por la sostenibilidad
IX. Pacto por la calidad y eficiencia de servicios públicos</t>
    </r>
  </si>
  <si>
    <t>Cobertura y calidad de agua potable y saneamiento básico</t>
  </si>
  <si>
    <t>8, 9, 11</t>
  </si>
  <si>
    <r>
      <rPr>
        <b/>
        <sz val="10"/>
        <color theme="1"/>
        <rFont val="Arial Narrow"/>
        <family val="2"/>
      </rPr>
      <t xml:space="preserve">Región Amazonia. </t>
    </r>
    <r>
      <rPr>
        <sz val="10"/>
        <color theme="1"/>
        <rFont val="Arial Narrow"/>
        <family val="2"/>
      </rPr>
      <t>Desarrollo Ambientalmente Sostenible por una Amazonia Viva. Pág. 1021ss Bases PND</t>
    </r>
  </si>
  <si>
    <r>
      <t xml:space="preserve">2. Consolidar un sistema de transporte Intermodal en la Amazonia y mejorar la </t>
    </r>
    <r>
      <rPr>
        <b/>
        <sz val="10"/>
        <color theme="1"/>
        <rFont val="Arial Narrow"/>
        <family val="2"/>
      </rPr>
      <t>prestación de servicios en las áreas rurales</t>
    </r>
  </si>
  <si>
    <r>
      <t>Soluciones</t>
    </r>
    <r>
      <rPr>
        <b/>
        <sz val="10"/>
        <color theme="1"/>
        <rFont val="Arial Narrow"/>
        <family val="2"/>
      </rPr>
      <t xml:space="preserve"> alternativas de prestación de servicios</t>
    </r>
    <r>
      <rPr>
        <sz val="10"/>
        <color theme="1"/>
        <rFont val="Arial Narrow"/>
        <family val="2"/>
      </rPr>
      <t xml:space="preserve"> en las áreas rurales.
IX. Pacto por la calidad y eficiencia de servicios públicos</t>
    </r>
  </si>
  <si>
    <t>Alternativas de prestación de servicios</t>
  </si>
  <si>
    <t>OTROS PACTOS EN LOS QUE APARECE MINVIVIENDA</t>
  </si>
  <si>
    <t>VI. PACTO POR EL TRANSPORTE Y LA LOGÍSTICA PARA LA COMPETITIVIDAD Y LA INTEGRACIÓN REGIONAL</t>
  </si>
  <si>
    <t>3, 4, 8, 10, 11, 17</t>
  </si>
  <si>
    <r>
      <t xml:space="preserve">Línea 1: </t>
    </r>
    <r>
      <rPr>
        <b/>
        <sz val="10"/>
        <color theme="1"/>
        <rFont val="Arial Narrow"/>
        <family val="2"/>
      </rPr>
      <t xml:space="preserve">Gobernanza e institucionalidad moderna </t>
    </r>
    <r>
      <rPr>
        <sz val="10"/>
        <color theme="1"/>
        <rFont val="Arial Narrow"/>
        <family val="2"/>
      </rPr>
      <t>para el transporte y la logística eficientes y seguros</t>
    </r>
  </si>
  <si>
    <r>
      <t xml:space="preserve">Objetivo 2. Gestión de la </t>
    </r>
    <r>
      <rPr>
        <b/>
        <sz val="10"/>
        <color theme="1"/>
        <rFont val="Arial Narrow"/>
        <family val="2"/>
      </rPr>
      <t>seguridad y protección en la operación de transporte</t>
    </r>
    <r>
      <rPr>
        <sz val="10"/>
        <color theme="1"/>
        <rFont val="Arial Narrow"/>
        <family val="2"/>
      </rPr>
      <t>: Mejorar las condiciones de seguridad de la infraestructura de transporte y de los vehículos y construir una cultura ciudadana de corresponsabilidad y autorregulación para una movilidad segura</t>
    </r>
  </si>
  <si>
    <r>
      <t xml:space="preserve">La ANSV, en coordinación con Mintransporte, </t>
    </r>
    <r>
      <rPr>
        <b/>
        <sz val="11"/>
        <color theme="4" tint="-0.249977111117893"/>
        <rFont val="Arial Narrow"/>
        <family val="2"/>
      </rPr>
      <t>MinVivienda</t>
    </r>
    <r>
      <rPr>
        <sz val="10"/>
        <color theme="1"/>
        <rFont val="Arial Narrow"/>
        <family val="2"/>
      </rPr>
      <t xml:space="preserve"> y DNP, promoverá la </t>
    </r>
    <r>
      <rPr>
        <b/>
        <sz val="10"/>
        <color theme="1"/>
        <rFont val="Arial Narrow"/>
        <family val="2"/>
      </rPr>
      <t>inclusión de lineamientos</t>
    </r>
    <r>
      <rPr>
        <sz val="10"/>
        <color theme="1"/>
        <rFont val="Arial Narrow"/>
        <family val="2"/>
      </rPr>
      <t xml:space="preserve"> encaminados a fortalecer los </t>
    </r>
    <r>
      <rPr>
        <b/>
        <sz val="10"/>
        <color theme="1"/>
        <rFont val="Arial Narrow"/>
        <family val="2"/>
      </rPr>
      <t>aspectos de seguridad vial en la infraestructura vial urbana</t>
    </r>
    <r>
      <rPr>
        <sz val="10"/>
        <color theme="1"/>
        <rFont val="Arial Narrow"/>
        <family val="2"/>
      </rPr>
      <t xml:space="preserve">, por medio de los distintos instrumentos de planificación y gestión (planes de desarrollo, </t>
    </r>
    <r>
      <rPr>
        <b/>
        <sz val="10"/>
        <color theme="1"/>
        <rFont val="Arial Narrow"/>
        <family val="2"/>
      </rPr>
      <t>POT</t>
    </r>
    <r>
      <rPr>
        <sz val="10"/>
        <color theme="1"/>
        <rFont val="Arial Narrow"/>
        <family val="2"/>
      </rPr>
      <t xml:space="preserve"> y los planes de movilidad). Pág. 512ss Bases PND</t>
    </r>
  </si>
  <si>
    <t>Aspectos de seguridad vial en la infraestructura vial urbana (POT)</t>
  </si>
  <si>
    <r>
      <t xml:space="preserve">Línea 2: </t>
    </r>
    <r>
      <rPr>
        <b/>
        <sz val="10"/>
        <color theme="1"/>
        <rFont val="Arial Narrow"/>
        <family val="2"/>
      </rPr>
      <t>Movilidad urbano-regional sostenible para la equidad</t>
    </r>
    <r>
      <rPr>
        <sz val="10"/>
        <color theme="1"/>
        <rFont val="Arial Narrow"/>
        <family val="2"/>
      </rPr>
      <t>, la competitividad y la calidad de vida</t>
    </r>
  </si>
  <si>
    <r>
      <t xml:space="preserve">Objetivo 4. Conectividad urbano-regional: </t>
    </r>
    <r>
      <rPr>
        <b/>
        <sz val="10"/>
        <color theme="1"/>
        <rFont val="Arial Narrow"/>
        <family val="2"/>
      </rPr>
      <t>Optimizar accesos y pasos urbanos para aumentar la competitividad</t>
    </r>
    <r>
      <rPr>
        <sz val="10"/>
        <color theme="1"/>
        <rFont val="Arial Narrow"/>
        <family val="2"/>
      </rPr>
      <t>, mejorar el abastecimiento y facilitar el comercio de las ciudades. Adicionalmente se busca integrar la movilidad y el ordenamiento territorial para beneficiar la oferta de servicios integrales de transporte para la ciudadanía</t>
    </r>
  </si>
  <si>
    <r>
      <t xml:space="preserve">Articulación de </t>
    </r>
    <r>
      <rPr>
        <b/>
        <sz val="10"/>
        <color theme="1"/>
        <rFont val="Arial Narrow"/>
        <family val="2"/>
      </rPr>
      <t>soluciones de accesos y pasos urbanos con el ordenamiento territorial</t>
    </r>
    <r>
      <rPr>
        <sz val="10"/>
        <color theme="1"/>
        <rFont val="Arial Narrow"/>
        <family val="2"/>
      </rPr>
      <t xml:space="preserve">. </t>
    </r>
    <r>
      <rPr>
        <b/>
        <sz val="11"/>
        <color theme="4" tint="-0.249977111117893"/>
        <rFont val="Arial Narrow"/>
        <family val="2"/>
      </rPr>
      <t>MinVivienda</t>
    </r>
    <r>
      <rPr>
        <sz val="10"/>
        <color theme="1"/>
        <rFont val="Arial Narrow"/>
        <family val="2"/>
      </rPr>
      <t>, con el apoyo de MinTransporte, promoverá mecanismos para la coordinación de esfuerzos entre autoridades de planeación de los territorios, que permitan articular estrategias de expansión controlada del suelo urbano con la infraestructura de transporte. Se deberá contemplar el control sobre asentamientos informales y lineamientos claros en relación con las zonas edificables próximas a la infraestructura definida como acceso o paso urbano. Pág. 524ss Bases PND</t>
    </r>
  </si>
  <si>
    <t>Soluciones de accesos y pasos urbanos con el ordenamiento territorial</t>
  </si>
  <si>
    <t>X. Pacto por la protección y promoción de nuestra cultura y desarrollo de la economía naranja</t>
  </si>
  <si>
    <t>4, 8, 9, 11, 17</t>
  </si>
  <si>
    <r>
      <t xml:space="preserve">Línea 2. Colombia naranja: </t>
    </r>
    <r>
      <rPr>
        <b/>
        <sz val="10"/>
        <color theme="1"/>
        <rFont val="Arial Narrow"/>
        <family val="2"/>
      </rPr>
      <t xml:space="preserve">desarrollo del emprendimiento </t>
    </r>
    <r>
      <rPr>
        <sz val="10"/>
        <color theme="1"/>
        <rFont val="Arial Narrow"/>
        <family val="2"/>
      </rPr>
      <t>de base artística, creativa y tecnológica para la creación de las nuevas industrias</t>
    </r>
  </si>
  <si>
    <r>
      <t xml:space="preserve">Objetivo 4. </t>
    </r>
    <r>
      <rPr>
        <b/>
        <sz val="10"/>
        <color theme="1"/>
        <rFont val="Arial Narrow"/>
        <family val="2"/>
      </rPr>
      <t>Impulsar las agendas creativas para municipios, ciudades y regiones,</t>
    </r>
    <r>
      <rPr>
        <sz val="10"/>
        <color theme="1"/>
        <rFont val="Arial Narrow"/>
        <family val="2"/>
      </rPr>
      <t xml:space="preserve"> y el desarrollo de Áreas de Desarrollo Naranja (ADN) </t>
    </r>
  </si>
  <si>
    <r>
      <t xml:space="preserve">El Ministerio de Vivienda, Ciudad y Territorio </t>
    </r>
    <r>
      <rPr>
        <b/>
        <sz val="11"/>
        <color theme="4" tint="-0.249977111117893"/>
        <rFont val="Arial Narrow"/>
        <family val="2"/>
      </rPr>
      <t>(MinVivienda)</t>
    </r>
    <r>
      <rPr>
        <sz val="10"/>
        <color theme="1"/>
        <rFont val="Arial Narrow"/>
        <family val="2"/>
      </rPr>
      <t xml:space="preserve"> y MinCultura, en coordinación con MinCIT y MinTIC, diseñarán los </t>
    </r>
    <r>
      <rPr>
        <b/>
        <sz val="10"/>
        <color theme="1"/>
        <rFont val="Arial Narrow"/>
        <family val="2"/>
      </rPr>
      <t>criterios para la elaboración de agendas creativas para municipios, ciudades y regiones,</t>
    </r>
    <r>
      <rPr>
        <sz val="10"/>
        <color theme="1"/>
        <rFont val="Arial Narrow"/>
        <family val="2"/>
      </rPr>
      <t xml:space="preserve"> en sintonía con el</t>
    </r>
    <r>
      <rPr>
        <b/>
        <sz val="10"/>
        <color theme="1"/>
        <rFont val="Arial Narrow"/>
        <family val="2"/>
      </rPr>
      <t xml:space="preserve"> Sistema de Ciudades</t>
    </r>
    <r>
      <rPr>
        <sz val="10"/>
        <color theme="1"/>
        <rFont val="Arial Narrow"/>
        <family val="2"/>
      </rPr>
      <t>, y la selección de ADN en potencia. Pág. 681ss Bases PND</t>
    </r>
  </si>
  <si>
    <t>Criterios para la elaboración de agendas de municipios, ciudades y regiones creativas</t>
  </si>
  <si>
    <t>XIII. Pacto por la inclusión de todas las personas con discapacidad</t>
  </si>
  <si>
    <r>
      <t xml:space="preserve">Línea 1. Alianza por la </t>
    </r>
    <r>
      <rPr>
        <b/>
        <sz val="10"/>
        <color theme="1"/>
        <rFont val="Arial Narrow"/>
        <family val="2"/>
      </rPr>
      <t>inclusión y la dignidad</t>
    </r>
    <r>
      <rPr>
        <sz val="10"/>
        <color theme="1"/>
        <rFont val="Arial Narrow"/>
        <family val="2"/>
      </rPr>
      <t xml:space="preserve"> de todas las </t>
    </r>
    <r>
      <rPr>
        <b/>
        <sz val="10"/>
        <color theme="1"/>
        <rFont val="Arial Narrow"/>
        <family val="2"/>
      </rPr>
      <t>personas con discapacidad</t>
    </r>
  </si>
  <si>
    <r>
      <t xml:space="preserve">Objetivo 1. Política Pública Nacional de </t>
    </r>
    <r>
      <rPr>
        <b/>
        <sz val="10"/>
        <color theme="1"/>
        <rFont val="Arial Narrow"/>
        <family val="2"/>
      </rPr>
      <t>Discapacidad e Inclusión social</t>
    </r>
    <r>
      <rPr>
        <sz val="10"/>
        <color theme="1"/>
        <rFont val="Arial Narrow"/>
        <family val="2"/>
      </rPr>
      <t xml:space="preserve"> (PPDIS) </t>
    </r>
  </si>
  <si>
    <r>
      <t xml:space="preserve">La dependencia que desarrolle y/o coordine la Política Pública de Discapacidad en el Departamento Administrativo de la Presidencia de la República (DAPRE), en coordinación con el DNP, el DANE, MinSalud, el MinTrabajo, MinTIC, el Ministerio de Transporte, el </t>
    </r>
    <r>
      <rPr>
        <b/>
        <sz val="11"/>
        <color rgb="FF376092"/>
        <rFont val="Arial Narrow"/>
        <family val="2"/>
      </rPr>
      <t>Ministerio de Vivienda, Ciudad y Territorio</t>
    </r>
    <r>
      <rPr>
        <sz val="10"/>
        <color theme="1"/>
        <rFont val="Arial Narrow"/>
        <family val="2"/>
      </rPr>
      <t>, y el Departamento para la Prosperidad Social, adoptará las medidas pertinentes para la</t>
    </r>
    <r>
      <rPr>
        <b/>
        <sz val="10"/>
        <color theme="1"/>
        <rFont val="Arial Narrow"/>
        <family val="2"/>
      </rPr>
      <t xml:space="preserve"> consolidación de los sistemas de información sobre PcD</t>
    </r>
    <r>
      <rPr>
        <sz val="10"/>
        <color theme="1"/>
        <rFont val="Arial Narrow"/>
        <family val="2"/>
      </rPr>
      <t>. Pág. 821ss Bases PND</t>
    </r>
  </si>
  <si>
    <t>Observatorio Nacional de Inclusión Social y Productiva para Personas con Discapacidad</t>
  </si>
  <si>
    <t>Objetivo 4. Plan Nacional de Accesibilidad</t>
  </si>
  <si>
    <r>
      <t xml:space="preserve">El Ministerio de Transporte, en conjunto con el Ministerio del Interior, el </t>
    </r>
    <r>
      <rPr>
        <b/>
        <sz val="11"/>
        <color rgb="FF376092"/>
        <rFont val="Arial Narrow"/>
        <family val="2"/>
      </rPr>
      <t>Ministerio de Vivienda, Ciudad y Territorio</t>
    </r>
    <r>
      <rPr>
        <sz val="10"/>
        <color theme="1"/>
        <rFont val="Arial Narrow"/>
        <family val="2"/>
      </rPr>
      <t>, MinSalud, MinEducación, el MinTIC, el Ministerio de Ambiente y Desarrollo Sostenible, el Departamento Administrativo de la Función Pública y el DNP, en coordinación con el DAPRE, formularán un</t>
    </r>
    <r>
      <rPr>
        <b/>
        <sz val="10"/>
        <color theme="1"/>
        <rFont val="Arial Narrow"/>
        <family val="2"/>
      </rPr>
      <t xml:space="preserve"> Plan Nacional de Accesibilidad</t>
    </r>
    <r>
      <rPr>
        <sz val="10"/>
        <color theme="1"/>
        <rFont val="Arial Narrow"/>
        <family val="2"/>
      </rPr>
      <t xml:space="preserve">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Pág. 824ss Bases PND</t>
    </r>
  </si>
  <si>
    <t>Plan Nacional de Accesibilidad</t>
  </si>
  <si>
    <r>
      <t xml:space="preserve">El DNP, el </t>
    </r>
    <r>
      <rPr>
        <b/>
        <sz val="11"/>
        <color rgb="FF376092"/>
        <rFont val="Arial Narrow"/>
        <family val="2"/>
      </rPr>
      <t>Ministerio de Vivienda, Ciudad y Territorio</t>
    </r>
    <r>
      <rPr>
        <sz val="10"/>
        <color theme="1"/>
        <rFont val="Arial Narrow"/>
        <family val="2"/>
      </rPr>
      <t xml:space="preserve">, el Ministerio de Transporte y en coordinación con la dependencia que desarrolle y/o coordine la Política Pública de Discapacidad en el DAPRE, impulsarán una </t>
    </r>
    <r>
      <rPr>
        <b/>
        <sz val="10"/>
        <color theme="1"/>
        <rFont val="Arial Narrow"/>
        <family val="2"/>
      </rPr>
      <t>política de ciudades inclusivas, accesibles, sostenibles y resilientes</t>
    </r>
    <r>
      <rPr>
        <sz val="10"/>
        <color theme="1"/>
        <rFont val="Arial Narrow"/>
        <family val="2"/>
      </rPr>
      <t>, que promuevan estándares de diseño universal y respondan a las necesidades de accesibilidad de todas las personas, incluyendo las de las personas con discapacidad. Pág. 825ss Bases PND</t>
    </r>
  </si>
  <si>
    <t>Política de ciudades inclusivas, accesibles, sostenibles y resilientes</t>
  </si>
  <si>
    <t>PLAN ESTRATÉGICO INSTITUCIONAL</t>
  </si>
  <si>
    <t>PLAN DE ACCIÓN INSTITUCIONAL 2019</t>
  </si>
  <si>
    <t>Documentos preliminares de la propuesta de marco de cualificaciones (entregas en septiembre)
Documento final con propuesta de Marco de cualificaciones (entrega en noviembre)</t>
  </si>
  <si>
    <t>Acto administrativo actualizado (entrega con corte a septiembre)</t>
  </si>
  <si>
    <t>Documento de identificación de necesidades de mejora del mapa de procesos vigente (con anexos de la retroalimentación de las mesas de trabajo) (Entrega con corte a septiembre)</t>
  </si>
  <si>
    <t>Copia del contrato y/o convenio suscrito (entrega con corte a junio)</t>
  </si>
  <si>
    <t>Copia del Decreto firmado y publicado (entrega con corte a junio)</t>
  </si>
  <si>
    <t>Matriz con la relación de los convenios firmados con con el Operador y las ET (anexo: copia de los convenios) (entrega con corte a julio)</t>
  </si>
  <si>
    <t>Soporte de convocatoria publicada (pantallazo con fecha, entrega con corte a agosto)</t>
  </si>
  <si>
    <t>Documento de diagnóstico del proceso de gestión del conocimiento e innovación. Entrega con corte a agosto.</t>
  </si>
  <si>
    <t>Documento con resultados del estudio de funciones de la planta de personal (avance con corte a mayo y entrega final con corte a agosto)</t>
  </si>
  <si>
    <t>Entrega de Convenio (documento final) mes de octubre.</t>
  </si>
  <si>
    <t>Documento borrador del manual de inducción con entrega en mayo.
Manual de inducción aprobado con entrega en junio.</t>
  </si>
  <si>
    <t>Informes de las jornadas de inducción a los empleados del MVCT (entregas con corte a agosto y diciembre)</t>
  </si>
  <si>
    <t>Autodiagnósticos con los planes de acción por política de MIPG v. 2</t>
  </si>
  <si>
    <t>Informe de avance de Planes de Acción por politica</t>
  </si>
  <si>
    <t xml:space="preserve">1. Consolidar las variables identificadas por las Direcciones misionales para la caracterización de los grupos de valor </t>
  </si>
  <si>
    <t xml:space="preserve">Documento consolidado </t>
  </si>
  <si>
    <t>1. Definir modelo de gobiertno de TIC del Ministerio de  Vivienda, Ciudad y Territorio</t>
  </si>
  <si>
    <t>2. Definir las políticas de TIC del Ministerio de  Vivienda, Ciudad y Territorio</t>
  </si>
  <si>
    <t>3. Diagnosticar modelo de interoperabilidad del Ministerio de  Vivienda, Ciudad y Territorio, de acuerdo con la guía de MinTic</t>
  </si>
  <si>
    <t>4. Actualizar el Plan Estratégico de Tecnología de la Información para el Ministerio de  Vivienda, Ciudad y Territorio, en lo referente a la definición de la situación actual y el entendimiento estratégico</t>
  </si>
  <si>
    <t>1. Realizar el diagnóstico de la arquitectura de TI del MVCT</t>
  </si>
  <si>
    <t>3. Documentos de estudios técnicos</t>
  </si>
  <si>
    <t>1. Contratar una consultoría que fortalezca los esquemas de aprovechamiento en el país a partir de la evaluación de la implementación del Decreto 596 de 2016 (Aprovechamiento).</t>
  </si>
  <si>
    <t>2. Suscribir convenios para la ejecución de consultorías especializadas sobre proyectos piloto para tratamiento de residuos sólidos o biogás de rellenos sanitarios (Tratamiento).</t>
  </si>
  <si>
    <t>3. Talleres de socialización de la normativa sobre tratamiento de residuos sólidos (Decreto 1784 de 2017 y 2412 de 2018) (Divulgación de la política).</t>
  </si>
  <si>
    <t>Propuesta de mapa de procesos ajustado</t>
  </si>
  <si>
    <t xml:space="preserve">Informes trimestrales de seguimiento al PES, Informes trimestrales de seguimiento al PEI, Informes timestrales de seguimiento al PAI y 2 Documentos con tableros de control diferenciados (con corte a junio y septiembre) . </t>
  </si>
  <si>
    <t>Documento con el modelo de gobierno de TIC del Ministerio de Vivienda, Ciudad y Territorio, aprobado y socializado</t>
  </si>
  <si>
    <t>Documento con Políticas de TIC del Ministerio de Vivienda, Ciudad y Territorio, aprobadas y socializadas</t>
  </si>
  <si>
    <t>Documento con el diadnóstico del modelo de Interoperabilidad del Ministerio de  Vivienda, Ciudad y Territorio, aprobado y socializado</t>
  </si>
  <si>
    <t>Documento actualizado del Plan Estratégico de TIC para el Ministerio Vivienda, Ciudad y Territorio, aprobado y socializado</t>
  </si>
  <si>
    <t xml:space="preserve">Documento con el diagnóstico de la arquitectura de TI del MVCT aprobado por el comité de gestión y desempeño institucional </t>
  </si>
  <si>
    <r>
      <rPr>
        <b/>
        <sz val="10"/>
        <rFont val="Arial Narrow"/>
        <family val="2"/>
      </rPr>
      <t>Documentos de alcance:</t>
    </r>
    <r>
      <rPr>
        <sz val="10"/>
        <rFont val="Arial Narrow"/>
        <family val="2"/>
      </rPr>
      <t xml:space="preserve">
1. Precios de Vivienda VIS y VIP en marzo.
2. Parámetros y focalización de Mi Casa Ya en junio
3. Cartera Hipotecaria en Julio
4. Política de arrendamiento en Colombia en Junio
5. Reasentamiento de Viviendas en septiembre.</t>
    </r>
  </si>
  <si>
    <t>1. Precios de Vivienda VIS y  VIP en abril
2. Parámetros y focalización de Mi Casa  Ya en junio
3. Cartera Hipotecaria en diciembre.
4. Política de arrendamiento en Colombia  en diciembre
5. Reasentamiento de viviendas en diciembre</t>
  </si>
  <si>
    <r>
      <rPr>
        <b/>
        <sz val="10"/>
        <rFont val="Arial Narrow"/>
        <family val="2"/>
      </rPr>
      <t>Abril, agosto y diciembre</t>
    </r>
    <r>
      <rPr>
        <sz val="10"/>
        <rFont val="Arial Narrow"/>
        <family val="2"/>
      </rPr>
      <t xml:space="preserve">: Informe cuatrimestral consolidado de asistencia técnica. 
(Anexos: Presentación, listas de asistencia, ayuda de memoria </t>
    </r>
    <r>
      <rPr>
        <b/>
        <sz val="10"/>
        <rFont val="Arial Narrow"/>
        <family val="2"/>
      </rPr>
      <t>o</t>
    </r>
    <r>
      <rPr>
        <sz val="10"/>
        <rFont val="Arial Narrow"/>
        <family val="2"/>
      </rPr>
      <t xml:space="preserve"> registro fotográfico)</t>
    </r>
  </si>
  <si>
    <r>
      <rPr>
        <b/>
        <sz val="10"/>
        <rFont val="Arial Narrow"/>
        <family val="2"/>
      </rPr>
      <t>Diciembre:</t>
    </r>
    <r>
      <rPr>
        <sz val="10"/>
        <rFont val="Arial Narrow"/>
        <family val="2"/>
      </rPr>
      <t xml:space="preserve">  Dos (2) documentos: Un (1) convenio suscrito para la ejecución de la consultoría y Un (1) contrato de consultoria.</t>
    </r>
  </si>
  <si>
    <r>
      <rPr>
        <b/>
        <sz val="10"/>
        <rFont val="Arial Narrow"/>
        <family val="2"/>
      </rPr>
      <t>Diciembre</t>
    </r>
    <r>
      <rPr>
        <sz val="10"/>
        <rFont val="Arial Narrow"/>
        <family val="2"/>
      </rPr>
      <t>: Mínimo un (1) convenio suscrito para la ejecución de la consultoría.</t>
    </r>
  </si>
  <si>
    <r>
      <rPr>
        <b/>
        <sz val="10"/>
        <rFont val="Arial Narrow"/>
        <family val="2"/>
      </rPr>
      <t>Agosto:</t>
    </r>
    <r>
      <rPr>
        <sz val="10"/>
        <rFont val="Arial Narrow"/>
        <family val="2"/>
      </rPr>
      <t xml:space="preserve"> Reporte de talleres con prestadores realizados y listas de asistencia.
</t>
    </r>
    <r>
      <rPr>
        <b/>
        <sz val="10"/>
        <rFont val="Arial Narrow"/>
        <family val="2"/>
      </rPr>
      <t>Noviembre:</t>
    </r>
    <r>
      <rPr>
        <sz val="10"/>
        <rFont val="Arial Narrow"/>
        <family val="2"/>
      </rPr>
      <t xml:space="preserve"> Reportes de las socializaciones con grupos de interés realizadas y listas de asistencia.</t>
    </r>
  </si>
  <si>
    <r>
      <rPr>
        <b/>
        <sz val="10"/>
        <rFont val="Arial Narrow"/>
        <family val="2"/>
      </rPr>
      <t xml:space="preserve">Abril: </t>
    </r>
    <r>
      <rPr>
        <sz val="10"/>
        <rFont val="Arial Narrow"/>
        <family val="2"/>
      </rPr>
      <t xml:space="preserve">Reporte de avance de organización del Congreso
</t>
    </r>
    <r>
      <rPr>
        <b/>
        <sz val="10"/>
        <rFont val="Arial Narrow"/>
        <family val="2"/>
      </rPr>
      <t xml:space="preserve">Agosto: </t>
    </r>
    <r>
      <rPr>
        <sz val="10"/>
        <rFont val="Arial Narrow"/>
        <family val="2"/>
      </rPr>
      <t>Reporte de realización del Congreso.</t>
    </r>
  </si>
  <si>
    <t>Esta corresponde a la cuarta versión del Plan de Acción Institucional 2019, cuyas modificaciones fueron aprobadas en los comités de Gerencia y el Institucional de Gestión y Desempeño, los días 17 y 18 de septiembre de 2019, respectivamente.</t>
  </si>
  <si>
    <t>Versión: 5.0</t>
  </si>
  <si>
    <t>Fecha: 30/04/2019</t>
  </si>
  <si>
    <t>Código: PEF-F-5</t>
  </si>
  <si>
    <r>
      <rPr>
        <b/>
        <sz val="11"/>
        <color theme="1"/>
        <rFont val="Arial"/>
        <family val="2"/>
      </rPr>
      <t>FORMATO:</t>
    </r>
    <r>
      <rPr>
        <sz val="11"/>
        <color theme="1"/>
        <rFont val="Arial"/>
        <family val="2"/>
      </rPr>
      <t xml:space="preserve"> PLAN DE ACCIÓN
</t>
    </r>
    <r>
      <rPr>
        <b/>
        <sz val="11"/>
        <color theme="1"/>
        <rFont val="Arial"/>
        <family val="2"/>
      </rPr>
      <t>PROCESO</t>
    </r>
    <r>
      <rPr>
        <sz val="11"/>
        <color theme="1"/>
        <rFont val="Arial"/>
        <family val="2"/>
      </rPr>
      <t xml:space="preserve">: PLANEACIÓN ESTRATÉGICA Y GESTIÓN DE RECURSOS FINANCIEROS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</si>
</sst>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35" x14ac:knownFonts="1">
    <font>
      <sz val="11"/>
      <color theme="1"/>
      <name val="Calibri"/>
      <family val="2"/>
      <scheme val="minor"/>
    </font>
    <font>
      <sz val="11"/>
      <color theme="1"/>
      <name val="Calibri"/>
      <family val="2"/>
      <scheme val="minor"/>
    </font>
    <font>
      <sz val="10"/>
      <color theme="1"/>
      <name val="Arial Narrow"/>
      <family val="2"/>
    </font>
    <font>
      <u/>
      <sz val="11"/>
      <color theme="10"/>
      <name val="Calibri"/>
      <family val="2"/>
      <scheme val="minor"/>
    </font>
    <font>
      <u/>
      <sz val="11"/>
      <color theme="11"/>
      <name val="Calibri"/>
      <family val="2"/>
      <scheme val="minor"/>
    </font>
    <font>
      <b/>
      <sz val="10"/>
      <color theme="1"/>
      <name val="Arial Narrow"/>
      <family val="2"/>
    </font>
    <font>
      <sz val="10"/>
      <name val="Arial Narrow"/>
      <family val="2"/>
    </font>
    <font>
      <b/>
      <sz val="10"/>
      <color theme="0"/>
      <name val="Arial Narrow"/>
      <family val="2"/>
    </font>
    <font>
      <sz val="9"/>
      <color indexed="81"/>
      <name val="Tahoma"/>
      <family val="2"/>
    </font>
    <font>
      <b/>
      <sz val="9"/>
      <color indexed="81"/>
      <name val="Tahoma"/>
      <family val="2"/>
    </font>
    <font>
      <b/>
      <sz val="10"/>
      <name val="Arial Narrow"/>
      <family val="2"/>
    </font>
    <font>
      <vertAlign val="superscript"/>
      <sz val="10"/>
      <name val="Arial Narrow"/>
      <family val="2"/>
    </font>
    <font>
      <b/>
      <sz val="10"/>
      <color theme="5" tint="-0.249977111117893"/>
      <name val="Arial Narrow"/>
      <family val="2"/>
    </font>
    <font>
      <sz val="11"/>
      <color theme="1"/>
      <name val="Arial Narrow"/>
      <family val="2"/>
    </font>
    <font>
      <b/>
      <sz val="12"/>
      <color theme="1"/>
      <name val="Arial Narrow"/>
      <family val="2"/>
    </font>
    <font>
      <sz val="11"/>
      <color rgb="FFFF0000"/>
      <name val="Calibri"/>
      <family val="2"/>
      <scheme val="minor"/>
    </font>
    <font>
      <sz val="11"/>
      <name val="Calibri"/>
      <family val="2"/>
      <scheme val="minor"/>
    </font>
    <font>
      <b/>
      <sz val="10"/>
      <color rgb="FFFF0000"/>
      <name val="Arial Narrow"/>
      <family val="2"/>
    </font>
    <font>
      <sz val="10"/>
      <color rgb="FFFF0000"/>
      <name val="Arial Narrow"/>
      <family val="2"/>
    </font>
    <font>
      <b/>
      <sz val="11"/>
      <color theme="1"/>
      <name val="Arial Narrow"/>
      <family val="2"/>
    </font>
    <font>
      <b/>
      <sz val="11"/>
      <color rgb="FF376092"/>
      <name val="Arial Narrow"/>
      <family val="2"/>
    </font>
    <font>
      <b/>
      <sz val="11"/>
      <color theme="4" tint="-0.249977111117893"/>
      <name val="Arial Narrow"/>
      <family val="2"/>
    </font>
    <font>
      <b/>
      <sz val="11"/>
      <color rgb="FF0070C0"/>
      <name val="Arial Narrow"/>
      <family val="2"/>
    </font>
    <font>
      <i/>
      <sz val="10"/>
      <color theme="1"/>
      <name val="Arial Narrow"/>
      <family val="2"/>
    </font>
    <font>
      <b/>
      <sz val="10"/>
      <color rgb="FF0070C0"/>
      <name val="Arial Narrow"/>
      <family val="2"/>
    </font>
    <font>
      <b/>
      <i/>
      <sz val="10"/>
      <color theme="4" tint="-0.249977111117893"/>
      <name val="Arial Narrow"/>
      <family val="2"/>
    </font>
    <font>
      <b/>
      <sz val="10"/>
      <color rgb="FF376092"/>
      <name val="Arial Narrow"/>
      <family val="2"/>
    </font>
    <font>
      <b/>
      <i/>
      <sz val="10"/>
      <color rgb="FF376092"/>
      <name val="Arial Narrow"/>
      <family val="2"/>
    </font>
    <font>
      <u/>
      <sz val="10"/>
      <color theme="1"/>
      <name val="Arial Narrow"/>
      <family val="2"/>
    </font>
    <font>
      <b/>
      <sz val="10"/>
      <color theme="4" tint="-0.249977111117893"/>
      <name val="Arial Narrow"/>
      <family val="2"/>
    </font>
    <font>
      <sz val="10"/>
      <color theme="4" tint="-0.249977111117893"/>
      <name val="Arial Narrow"/>
      <family val="2"/>
    </font>
    <font>
      <sz val="10"/>
      <name val="Arial"/>
      <family val="2"/>
    </font>
    <font>
      <sz val="11"/>
      <color theme="1"/>
      <name val="Arial"/>
      <family val="2"/>
    </font>
    <font>
      <b/>
      <sz val="11"/>
      <color theme="1"/>
      <name val="Arial"/>
      <family val="2"/>
    </font>
    <font>
      <sz val="12"/>
      <color theme="1"/>
      <name val="Arial"/>
      <family val="2"/>
    </font>
  </fonts>
  <fills count="7">
    <fill>
      <patternFill patternType="none"/>
    </fill>
    <fill>
      <patternFill patternType="gray125"/>
    </fill>
    <fill>
      <patternFill patternType="solid">
        <fgColor theme="3"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diagonal/>
    </border>
    <border>
      <left/>
      <right/>
      <top/>
      <bottom style="thin">
        <color indexed="64"/>
      </bottom>
      <diagonal/>
    </border>
    <border>
      <left style="dotted">
        <color theme="0" tint="-0.14999847407452621"/>
      </left>
      <right style="dotted">
        <color theme="0" tint="-0.14999847407452621"/>
      </right>
      <top style="dotted">
        <color theme="0" tint="-0.14999847407452621"/>
      </top>
      <bottom style="dotted">
        <color theme="0" tint="-0.14999847407452621"/>
      </bottom>
      <diagonal/>
    </border>
  </borders>
  <cellStyleXfs count="12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3" fillId="0" borderId="0" applyNumberFormat="0" applyFill="0" applyBorder="0" applyAlignment="0" applyProtection="0"/>
    <xf numFmtId="0" fontId="31" fillId="0" borderId="0"/>
  </cellStyleXfs>
  <cellXfs count="333">
    <xf numFmtId="0" fontId="0" fillId="0" borderId="0" xfId="0"/>
    <xf numFmtId="0" fontId="0" fillId="0" borderId="0" xfId="0" applyAlignment="1">
      <alignment wrapText="1"/>
    </xf>
    <xf numFmtId="0" fontId="0" fillId="0" borderId="0" xfId="0" applyBorder="1" applyAlignment="1">
      <alignment horizontal="center" wrapText="1"/>
    </xf>
    <xf numFmtId="0" fontId="0" fillId="0" borderId="0" xfId="0" applyFill="1" applyBorder="1" applyAlignment="1">
      <alignment horizontal="center" vertical="center" wrapText="1"/>
    </xf>
    <xf numFmtId="0" fontId="2" fillId="0" borderId="0" xfId="0" applyFont="1" applyAlignment="1">
      <alignment horizontal="center" vertical="center" wrapText="1"/>
    </xf>
    <xf numFmtId="0" fontId="0" fillId="4" borderId="0" xfId="0" applyFill="1" applyAlignment="1">
      <alignment wrapText="1"/>
    </xf>
    <xf numFmtId="0" fontId="0" fillId="4" borderId="0" xfId="0" applyFill="1" applyBorder="1" applyAlignment="1">
      <alignment horizontal="center" vertical="center" wrapText="1"/>
    </xf>
    <xf numFmtId="0" fontId="7" fillId="2"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14" fontId="6" fillId="4" borderId="1" xfId="0" applyNumberFormat="1" applyFont="1" applyFill="1" applyBorder="1" applyAlignment="1">
      <alignment horizontal="center" vertical="center" wrapText="1"/>
    </xf>
    <xf numFmtId="0" fontId="6" fillId="4" borderId="1" xfId="0" quotePrefix="1" applyFont="1" applyFill="1" applyBorder="1" applyAlignment="1">
      <alignment horizontal="left" vertical="center" wrapText="1"/>
    </xf>
    <xf numFmtId="0" fontId="6" fillId="4" borderId="1" xfId="0" quotePrefix="1" applyFont="1" applyFill="1" applyBorder="1" applyAlignment="1">
      <alignment vertical="center" wrapText="1"/>
    </xf>
    <xf numFmtId="49" fontId="6" fillId="4" borderId="1" xfId="0" applyNumberFormat="1" applyFont="1" applyFill="1" applyBorder="1" applyAlignment="1">
      <alignment vertical="center" wrapText="1"/>
    </xf>
    <xf numFmtId="0" fontId="6" fillId="0" borderId="1" xfId="0" applyFont="1" applyFill="1" applyBorder="1" applyAlignment="1">
      <alignment vertical="center" wrapText="1"/>
    </xf>
    <xf numFmtId="164" fontId="6" fillId="4" borderId="1" xfId="119" applyNumberFormat="1" applyFont="1" applyFill="1" applyBorder="1" applyAlignment="1">
      <alignment vertical="center" wrapText="1"/>
    </xf>
    <xf numFmtId="0" fontId="6" fillId="4"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14" fontId="6" fillId="0"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14" fontId="6" fillId="4" borderId="1" xfId="0" applyNumberFormat="1" applyFont="1" applyFill="1" applyBorder="1" applyAlignment="1">
      <alignment horizontal="center" vertical="center"/>
    </xf>
    <xf numFmtId="0" fontId="6" fillId="4" borderId="2" xfId="0" applyFont="1" applyFill="1" applyBorder="1" applyAlignment="1">
      <alignment vertical="center" wrapText="1"/>
    </xf>
    <xf numFmtId="0" fontId="6" fillId="4" borderId="1" xfId="0" applyFont="1" applyFill="1" applyBorder="1" applyAlignment="1">
      <alignment vertical="center" wrapText="1"/>
    </xf>
    <xf numFmtId="43" fontId="6" fillId="4" borderId="1" xfId="118" applyFont="1" applyFill="1" applyBorder="1" applyAlignment="1">
      <alignment horizontal="center" vertical="center" wrapText="1"/>
    </xf>
    <xf numFmtId="0" fontId="6" fillId="0" borderId="1" xfId="0" quotePrefix="1" applyFont="1" applyFill="1" applyBorder="1" applyAlignment="1">
      <alignment vertical="center" wrapText="1"/>
    </xf>
    <xf numFmtId="14" fontId="6" fillId="0" borderId="1" xfId="0" applyNumberFormat="1" applyFont="1" applyBorder="1" applyAlignment="1">
      <alignment horizontal="center" vertical="center" wrapText="1"/>
    </xf>
    <xf numFmtId="0" fontId="6" fillId="0" borderId="1" xfId="0" quotePrefix="1" applyFont="1" applyFill="1" applyBorder="1" applyAlignment="1">
      <alignment horizontal="left" vertical="center" wrapText="1"/>
    </xf>
    <xf numFmtId="14" fontId="6" fillId="4" borderId="1" xfId="0" applyNumberFormat="1" applyFont="1" applyFill="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horizontal="center" vertical="center"/>
    </xf>
    <xf numFmtId="14"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wrapText="1"/>
    </xf>
    <xf numFmtId="0" fontId="2" fillId="0" borderId="4" xfId="0" quotePrefix="1" applyFont="1" applyFill="1" applyBorder="1" applyAlignment="1">
      <alignment horizontal="left" vertical="center" wrapText="1"/>
    </xf>
    <xf numFmtId="0" fontId="2" fillId="0" borderId="4" xfId="0" applyFont="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left" vertical="center" wrapText="1"/>
    </xf>
    <xf numFmtId="0" fontId="3" fillId="4" borderId="0" xfId="121" applyFill="1"/>
    <xf numFmtId="0" fontId="0" fillId="4" borderId="0" xfId="0" applyFill="1"/>
    <xf numFmtId="0" fontId="13" fillId="4" borderId="0" xfId="0" applyFont="1" applyFill="1"/>
    <xf numFmtId="0" fontId="13" fillId="4" borderId="0" xfId="0" applyFont="1" applyFill="1" applyAlignment="1">
      <alignment horizontal="center"/>
    </xf>
    <xf numFmtId="0" fontId="13" fillId="0" borderId="0" xfId="0" applyFont="1"/>
    <xf numFmtId="0" fontId="3" fillId="0" borderId="0" xfId="121"/>
    <xf numFmtId="0" fontId="14" fillId="4" borderId="0" xfId="0" applyFont="1" applyFill="1" applyAlignment="1">
      <alignment horizontal="center"/>
    </xf>
    <xf numFmtId="0" fontId="13" fillId="4" borderId="0" xfId="0" applyFont="1" applyFill="1" applyAlignment="1">
      <alignment horizontal="left"/>
    </xf>
    <xf numFmtId="164" fontId="6" fillId="4" borderId="1" xfId="119" applyNumberFormat="1" applyFont="1" applyFill="1" applyBorder="1" applyAlignment="1">
      <alignment vertical="center"/>
    </xf>
    <xf numFmtId="0" fontId="2" fillId="0" borderId="0" xfId="0" applyFont="1" applyAlignment="1">
      <alignment vertical="center"/>
    </xf>
    <xf numFmtId="0" fontId="6" fillId="0" borderId="1"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9" fontId="6" fillId="4" borderId="1" xfId="117"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164" fontId="6" fillId="4" borderId="1" xfId="119"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5" fontId="6" fillId="4" borderId="1" xfId="117"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4" fontId="6" fillId="0" borderId="1" xfId="11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164" fontId="6" fillId="0" borderId="1" xfId="119" applyNumberFormat="1" applyFont="1" applyFill="1" applyBorder="1" applyAlignment="1">
      <alignment horizontal="left" vertical="center" wrapText="1"/>
    </xf>
    <xf numFmtId="10" fontId="6" fillId="0" borderId="2" xfId="0" applyNumberFormat="1" applyFont="1" applyBorder="1" applyAlignment="1">
      <alignment horizontal="center" vertical="center" wrapText="1"/>
    </xf>
    <xf numFmtId="9" fontId="2" fillId="0" borderId="0" xfId="0" applyNumberFormat="1" applyFont="1" applyAlignment="1">
      <alignment vertical="center" wrapText="1"/>
    </xf>
    <xf numFmtId="9" fontId="6" fillId="4" borderId="1" xfId="117" quotePrefix="1" applyFont="1" applyFill="1" applyBorder="1" applyAlignment="1">
      <alignment horizontal="center" vertical="center" wrapText="1"/>
    </xf>
    <xf numFmtId="9" fontId="6" fillId="0" borderId="1" xfId="117" applyFont="1" applyBorder="1" applyAlignment="1">
      <alignment horizontal="center" vertical="center" wrapText="1"/>
    </xf>
    <xf numFmtId="10" fontId="2" fillId="0" borderId="4" xfId="117" quotePrefix="1" applyNumberFormat="1" applyFont="1" applyFill="1" applyBorder="1" applyAlignment="1">
      <alignment horizontal="center" vertical="center" wrapText="1"/>
    </xf>
    <xf numFmtId="9" fontId="6" fillId="0" borderId="1" xfId="117" quotePrefix="1" applyFont="1" applyFill="1" applyBorder="1" applyAlignment="1">
      <alignment horizontal="center" vertical="center" wrapText="1"/>
    </xf>
    <xf numFmtId="10" fontId="6" fillId="0" borderId="1" xfId="117" applyNumberFormat="1" applyFont="1" applyBorder="1" applyAlignment="1">
      <alignment horizontal="center" vertical="center" wrapText="1"/>
    </xf>
    <xf numFmtId="165" fontId="6" fillId="0" borderId="1" xfId="117" quotePrefix="1" applyNumberFormat="1" applyFont="1" applyFill="1" applyBorder="1" applyAlignment="1">
      <alignment horizontal="center" vertical="center" wrapText="1"/>
    </xf>
    <xf numFmtId="165" fontId="6" fillId="0" borderId="1" xfId="117" applyNumberFormat="1" applyFont="1" applyBorder="1" applyAlignment="1">
      <alignment horizontal="center" vertical="center" wrapText="1"/>
    </xf>
    <xf numFmtId="9" fontId="6" fillId="5" borderId="1" xfId="117" applyFont="1" applyFill="1" applyBorder="1" applyAlignment="1">
      <alignment horizontal="center" vertical="center" wrapText="1"/>
    </xf>
    <xf numFmtId="9" fontId="6" fillId="0" borderId="1" xfId="117" applyNumberFormat="1" applyFont="1" applyBorder="1" applyAlignment="1">
      <alignment horizontal="center" vertical="center" wrapText="1"/>
    </xf>
    <xf numFmtId="165" fontId="6" fillId="4" borderId="1" xfId="117" quotePrefix="1" applyNumberFormat="1" applyFont="1" applyFill="1" applyBorder="1" applyAlignment="1">
      <alignment horizontal="center" vertical="center" wrapText="1"/>
    </xf>
    <xf numFmtId="164" fontId="6" fillId="4" borderId="2" xfId="119" applyNumberFormat="1" applyFont="1" applyFill="1" applyBorder="1" applyAlignment="1">
      <alignment vertical="center"/>
    </xf>
    <xf numFmtId="0" fontId="15" fillId="0" borderId="0" xfId="0" applyFont="1" applyFill="1" applyBorder="1" applyAlignment="1">
      <alignment vertical="center" wrapText="1"/>
    </xf>
    <xf numFmtId="9" fontId="2" fillId="4" borderId="0" xfId="0" applyNumberFormat="1" applyFont="1" applyFill="1" applyAlignment="1">
      <alignment vertical="center" wrapText="1"/>
    </xf>
    <xf numFmtId="0" fontId="2" fillId="4" borderId="1" xfId="0" applyFont="1" applyFill="1" applyBorder="1" applyAlignment="1">
      <alignment horizontal="center" vertical="center" wrapText="1"/>
    </xf>
    <xf numFmtId="0" fontId="2" fillId="4" borderId="0" xfId="0" applyFont="1" applyFill="1"/>
    <xf numFmtId="0" fontId="5" fillId="4" borderId="1" xfId="0" applyFont="1" applyFill="1" applyBorder="1" applyAlignment="1">
      <alignment horizontal="center" vertical="center" wrapText="1"/>
    </xf>
    <xf numFmtId="0" fontId="5" fillId="4" borderId="0" xfId="0" applyFont="1" applyFill="1" applyAlignment="1">
      <alignment horizontal="center"/>
    </xf>
    <xf numFmtId="0" fontId="2" fillId="4" borderId="1" xfId="0" applyFont="1" applyFill="1" applyBorder="1" applyAlignment="1">
      <alignment horizontal="left" vertical="center" wrapText="1"/>
    </xf>
    <xf numFmtId="3" fontId="2" fillId="4" borderId="1" xfId="0" applyNumberFormat="1" applyFont="1" applyFill="1" applyBorder="1" applyAlignment="1">
      <alignment horizontal="center" vertical="center" wrapText="1"/>
    </xf>
    <xf numFmtId="0" fontId="2" fillId="4" borderId="1" xfId="0" applyFont="1" applyFill="1" applyBorder="1" applyAlignment="1">
      <alignment vertical="center" wrapText="1"/>
    </xf>
    <xf numFmtId="9" fontId="2" fillId="4" borderId="1" xfId="0" applyNumberFormat="1" applyFont="1" applyFill="1" applyBorder="1" applyAlignment="1">
      <alignment horizontal="center" vertical="center" wrapText="1"/>
    </xf>
    <xf numFmtId="0" fontId="2" fillId="4" borderId="1" xfId="0" applyFont="1" applyFill="1" applyBorder="1" applyAlignment="1">
      <alignment horizontal="left" vertical="center" wrapText="1" indent="2"/>
    </xf>
    <xf numFmtId="0" fontId="2" fillId="4" borderId="1" xfId="0" applyFont="1" applyFill="1" applyBorder="1" applyAlignment="1">
      <alignment wrapText="1"/>
    </xf>
    <xf numFmtId="0" fontId="2" fillId="4" borderId="1" xfId="0" applyFont="1" applyFill="1" applyBorder="1" applyAlignment="1">
      <alignment horizontal="left" wrapText="1" indent="2"/>
    </xf>
    <xf numFmtId="0" fontId="2" fillId="4" borderId="1" xfId="0" applyFont="1" applyFill="1" applyBorder="1" applyAlignment="1">
      <alignment horizontal="left"/>
    </xf>
    <xf numFmtId="0" fontId="2" fillId="0" borderId="1" xfId="0" applyFont="1" applyBorder="1" applyAlignment="1">
      <alignment wrapText="1"/>
    </xf>
    <xf numFmtId="0" fontId="2" fillId="0" borderId="1" xfId="0" applyFont="1" applyBorder="1" applyAlignment="1">
      <alignment horizontal="justify" vertical="center" wrapText="1"/>
    </xf>
    <xf numFmtId="0" fontId="2" fillId="0" borderId="1" xfId="0" applyFont="1" applyBorder="1" applyAlignment="1">
      <alignment vertical="center" wrapText="1"/>
    </xf>
    <xf numFmtId="0" fontId="5" fillId="0" borderId="1" xfId="0" applyFont="1" applyBorder="1" applyAlignment="1">
      <alignment vertical="center" wrapText="1"/>
    </xf>
    <xf numFmtId="0" fontId="2" fillId="0" borderId="1" xfId="0" applyFont="1" applyBorder="1" applyAlignment="1">
      <alignment horizontal="left" vertical="center" wrapText="1" indent="1"/>
    </xf>
    <xf numFmtId="0" fontId="2" fillId="0" borderId="1" xfId="0" applyFont="1" applyBorder="1" applyAlignment="1">
      <alignment horizontal="left" vertical="center" wrapText="1"/>
    </xf>
    <xf numFmtId="0" fontId="29" fillId="6" borderId="1" xfId="0" applyFont="1" applyFill="1" applyBorder="1" applyAlignment="1">
      <alignment vertical="center"/>
    </xf>
    <xf numFmtId="0" fontId="30" fillId="6" borderId="1" xfId="0" applyFont="1" applyFill="1" applyBorder="1" applyAlignment="1">
      <alignment vertical="center" wrapText="1"/>
    </xf>
    <xf numFmtId="0" fontId="30" fillId="6" borderId="1" xfId="0" applyFont="1" applyFill="1" applyBorder="1" applyAlignment="1">
      <alignment horizontal="center" vertical="center" wrapText="1"/>
    </xf>
    <xf numFmtId="0" fontId="0" fillId="0" borderId="0" xfId="0" applyFill="1" applyAlignment="1">
      <alignment wrapText="1"/>
    </xf>
    <xf numFmtId="0" fontId="0" fillId="0" borderId="0" xfId="0" applyFill="1" applyAlignment="1">
      <alignment vertical="center" wrapText="1"/>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0" fillId="0" borderId="0" xfId="0" applyFill="1" applyBorder="1" applyAlignment="1">
      <alignment wrapText="1"/>
    </xf>
    <xf numFmtId="0" fontId="5" fillId="3"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0" borderId="9" xfId="0" quotePrefix="1" applyFont="1" applyFill="1" applyBorder="1" applyAlignment="1" applyProtection="1">
      <alignment horizontal="left" vertical="center" wrapText="1"/>
    </xf>
    <xf numFmtId="9" fontId="6" fillId="0" borderId="9" xfId="117" quotePrefix="1"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14" fontId="6" fillId="0" borderId="9" xfId="0" applyNumberFormat="1" applyFont="1" applyFill="1" applyBorder="1" applyAlignment="1" applyProtection="1">
      <alignment horizontal="center" vertical="center" wrapText="1"/>
    </xf>
    <xf numFmtId="0" fontId="6" fillId="0" borderId="9" xfId="0" applyFont="1" applyFill="1" applyBorder="1" applyAlignment="1" applyProtection="1">
      <alignment horizontal="left" vertical="center" wrapText="1"/>
    </xf>
    <xf numFmtId="9" fontId="6" fillId="0" borderId="9" xfId="117" applyFont="1" applyFill="1" applyBorder="1" applyAlignment="1" applyProtection="1">
      <alignment horizontal="center" vertical="center" wrapText="1"/>
    </xf>
    <xf numFmtId="0" fontId="6" fillId="0" borderId="9" xfId="0" applyFont="1" applyFill="1" applyBorder="1" applyAlignment="1" applyProtection="1">
      <alignment horizontal="center" vertical="center"/>
    </xf>
    <xf numFmtId="14" fontId="6" fillId="0" borderId="9" xfId="0" applyNumberFormat="1" applyFont="1" applyFill="1" applyBorder="1" applyAlignment="1" applyProtection="1">
      <alignment horizontal="center" vertical="center"/>
    </xf>
    <xf numFmtId="0" fontId="6" fillId="0" borderId="9" xfId="0" applyFont="1" applyFill="1" applyBorder="1" applyAlignment="1">
      <alignment horizontal="center" vertical="center"/>
    </xf>
    <xf numFmtId="9" fontId="6" fillId="0" borderId="9" xfId="117" quotePrefix="1" applyFont="1" applyFill="1" applyBorder="1" applyAlignment="1" applyProtection="1">
      <alignment horizontal="center" vertical="center"/>
    </xf>
    <xf numFmtId="9" fontId="6" fillId="0" borderId="9" xfId="117" applyFont="1" applyFill="1" applyBorder="1" applyAlignment="1" applyProtection="1">
      <alignment horizontal="center" vertical="center"/>
    </xf>
    <xf numFmtId="0" fontId="6" fillId="0" borderId="9" xfId="0" quotePrefix="1" applyFont="1" applyFill="1" applyBorder="1" applyAlignment="1" applyProtection="1">
      <alignment vertical="center" wrapText="1"/>
    </xf>
    <xf numFmtId="165" fontId="6" fillId="0" borderId="9" xfId="117" quotePrefix="1" applyNumberFormat="1" applyFont="1" applyFill="1" applyBorder="1" applyAlignment="1" applyProtection="1">
      <alignment horizontal="center" vertical="center" wrapText="1"/>
    </xf>
    <xf numFmtId="165" fontId="6" fillId="0" borderId="9" xfId="117" applyNumberFormat="1" applyFont="1" applyFill="1" applyBorder="1" applyAlignment="1" applyProtection="1">
      <alignment horizontal="center" vertical="center" wrapText="1"/>
    </xf>
    <xf numFmtId="0" fontId="6" fillId="0" borderId="9" xfId="0" applyFont="1" applyFill="1" applyBorder="1" applyAlignment="1" applyProtection="1">
      <alignment vertical="center" wrapText="1"/>
    </xf>
    <xf numFmtId="0" fontId="6" fillId="0" borderId="9" xfId="0" applyFont="1" applyFill="1" applyBorder="1" applyAlignment="1" applyProtection="1">
      <alignment horizontal="justify" vertical="center" wrapText="1"/>
    </xf>
    <xf numFmtId="0" fontId="2" fillId="0" borderId="9" xfId="0" quotePrefix="1" applyFont="1" applyFill="1" applyBorder="1" applyAlignment="1" applyProtection="1">
      <alignment horizontal="left" vertical="center" wrapText="1"/>
    </xf>
    <xf numFmtId="165" fontId="2" fillId="0" borderId="9" xfId="117" quotePrefix="1" applyNumberFormat="1" applyFont="1" applyFill="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Font="1" applyFill="1" applyBorder="1" applyAlignment="1">
      <alignment horizontal="center" vertical="center" wrapText="1"/>
    </xf>
    <xf numFmtId="9" fontId="2" fillId="0" borderId="9" xfId="117" quotePrefix="1" applyNumberFormat="1" applyFont="1" applyFill="1" applyBorder="1" applyAlignment="1" applyProtection="1">
      <alignment horizontal="center" vertical="center" wrapText="1"/>
    </xf>
    <xf numFmtId="0" fontId="6" fillId="0" borderId="9" xfId="0" applyFont="1" applyFill="1" applyBorder="1" applyAlignment="1">
      <alignment horizontal="left" vertical="center" wrapText="1"/>
    </xf>
    <xf numFmtId="14" fontId="6" fillId="0" borderId="9" xfId="0" applyNumberFormat="1" applyFont="1" applyFill="1" applyBorder="1" applyAlignment="1">
      <alignment horizontal="center" vertical="center"/>
    </xf>
    <xf numFmtId="14" fontId="6" fillId="0" borderId="9" xfId="0" applyNumberFormat="1" applyFont="1" applyFill="1" applyBorder="1" applyAlignment="1" applyProtection="1">
      <alignment vertical="center" wrapText="1"/>
    </xf>
    <xf numFmtId="9" fontId="6" fillId="0" borderId="9" xfId="117" applyNumberFormat="1" applyFont="1" applyFill="1" applyBorder="1" applyAlignment="1" applyProtection="1">
      <alignment horizontal="center" vertical="center" wrapText="1"/>
    </xf>
    <xf numFmtId="0" fontId="6" fillId="0" borderId="9" xfId="0" quotePrefix="1" applyFont="1" applyFill="1" applyBorder="1" applyAlignment="1" applyProtection="1">
      <alignment horizontal="center" vertical="center" wrapText="1"/>
    </xf>
    <xf numFmtId="10" fontId="6" fillId="0" borderId="9" xfId="0" applyNumberFormat="1" applyFont="1" applyFill="1" applyBorder="1" applyAlignment="1">
      <alignment horizontal="center" vertical="center"/>
    </xf>
    <xf numFmtId="9" fontId="6" fillId="0" borderId="9" xfId="0" applyNumberFormat="1" applyFont="1" applyFill="1" applyBorder="1" applyAlignment="1">
      <alignment horizontal="center" vertical="center"/>
    </xf>
    <xf numFmtId="9" fontId="6" fillId="0" borderId="9" xfId="0" applyNumberFormat="1" applyFont="1" applyFill="1" applyBorder="1" applyAlignment="1">
      <alignment horizontal="center" vertical="center" wrapText="1"/>
    </xf>
    <xf numFmtId="14" fontId="2" fillId="0" borderId="9" xfId="0" applyNumberFormat="1" applyFont="1" applyFill="1" applyBorder="1" applyAlignment="1" applyProtection="1">
      <alignment horizontal="center" vertical="center"/>
    </xf>
    <xf numFmtId="0" fontId="18" fillId="0" borderId="9" xfId="0" applyFont="1" applyFill="1" applyBorder="1" applyAlignment="1">
      <alignment horizontal="center" vertical="center" wrapText="1"/>
    </xf>
    <xf numFmtId="14" fontId="6" fillId="0" borderId="9" xfId="0" applyNumberFormat="1" applyFont="1" applyFill="1" applyBorder="1" applyAlignment="1">
      <alignment horizontal="center" vertical="center" wrapText="1"/>
    </xf>
    <xf numFmtId="3" fontId="6" fillId="0" borderId="9" xfId="0" applyNumberFormat="1" applyFont="1" applyFill="1" applyBorder="1" applyAlignment="1" applyProtection="1">
      <alignment horizontal="center" vertical="center" wrapText="1"/>
    </xf>
    <xf numFmtId="1" fontId="6" fillId="0" borderId="9" xfId="120" applyNumberFormat="1" applyFont="1" applyFill="1" applyBorder="1" applyAlignment="1" applyProtection="1">
      <alignment horizontal="center" vertical="center" wrapText="1"/>
    </xf>
    <xf numFmtId="9" fontId="6" fillId="0" borderId="9" xfId="117" quotePrefix="1" applyNumberFormat="1" applyFont="1" applyFill="1" applyBorder="1" applyAlignment="1" applyProtection="1">
      <alignment horizontal="center" vertical="center" wrapText="1"/>
    </xf>
    <xf numFmtId="166" fontId="6" fillId="0" borderId="9" xfId="118" applyNumberFormat="1" applyFont="1" applyFill="1" applyBorder="1" applyAlignment="1">
      <alignment horizontal="center" vertical="center" wrapText="1"/>
    </xf>
    <xf numFmtId="165" fontId="6" fillId="0" borderId="9" xfId="0" applyNumberFormat="1" applyFont="1" applyFill="1" applyBorder="1" applyAlignment="1">
      <alignment horizontal="center" vertical="center" wrapText="1"/>
    </xf>
    <xf numFmtId="0" fontId="6" fillId="0" borderId="9" xfId="0" quotePrefix="1" applyFont="1" applyFill="1" applyBorder="1" applyAlignment="1">
      <alignment horizontal="center" vertical="center" wrapText="1"/>
    </xf>
    <xf numFmtId="166" fontId="6" fillId="0" borderId="9" xfId="118" applyNumberFormat="1" applyFont="1" applyFill="1" applyBorder="1" applyAlignment="1">
      <alignment horizontal="center" vertical="center"/>
    </xf>
    <xf numFmtId="0" fontId="13" fillId="4" borderId="1" xfId="0" applyFont="1" applyFill="1" applyBorder="1" applyAlignment="1">
      <alignment horizontal="center"/>
    </xf>
    <xf numFmtId="0" fontId="6" fillId="0" borderId="9" xfId="0" quotePrefix="1" applyFont="1" applyFill="1" applyBorder="1" applyAlignment="1" applyProtection="1">
      <alignment horizontal="center" vertical="center" wrapText="1"/>
    </xf>
    <xf numFmtId="0" fontId="1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6" fillId="0" borderId="9" xfId="0" applyFont="1" applyFill="1" applyBorder="1" applyAlignment="1" applyProtection="1">
      <alignment horizontal="center" vertical="center" wrapText="1"/>
    </xf>
    <xf numFmtId="165" fontId="6" fillId="0" borderId="9" xfId="117" quotePrefix="1" applyNumberFormat="1" applyFont="1" applyFill="1" applyBorder="1" applyAlignment="1" applyProtection="1">
      <alignment horizontal="center" vertical="center" wrapText="1"/>
    </xf>
    <xf numFmtId="0" fontId="6" fillId="0" borderId="9" xfId="0" applyFont="1" applyFill="1" applyBorder="1" applyAlignment="1" applyProtection="1">
      <alignment horizontal="center" vertical="center"/>
    </xf>
    <xf numFmtId="0" fontId="6" fillId="0" borderId="9" xfId="0" applyFont="1" applyFill="1" applyBorder="1" applyAlignment="1">
      <alignment horizontal="center" vertical="center" wrapText="1"/>
    </xf>
    <xf numFmtId="14" fontId="6" fillId="0" borderId="9" xfId="0" applyNumberFormat="1" applyFont="1" applyFill="1" applyBorder="1" applyAlignment="1" applyProtection="1">
      <alignment horizontal="center" vertical="center" wrapText="1"/>
    </xf>
    <xf numFmtId="0" fontId="6" fillId="0" borderId="9" xfId="0" quotePrefix="1" applyFont="1" applyFill="1" applyBorder="1" applyAlignment="1">
      <alignment horizontal="center" vertical="center" wrapText="1"/>
    </xf>
    <xf numFmtId="165" fontId="6" fillId="0" borderId="9" xfId="0" applyNumberFormat="1" applyFont="1" applyFill="1" applyBorder="1" applyAlignment="1">
      <alignment horizontal="center" vertical="center" wrapText="1"/>
    </xf>
    <xf numFmtId="9" fontId="6" fillId="0" borderId="9" xfId="117" applyFont="1" applyFill="1" applyBorder="1" applyAlignment="1">
      <alignment horizontal="center" vertical="center"/>
    </xf>
    <xf numFmtId="9" fontId="6"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9" fontId="6" fillId="0" borderId="9" xfId="0" applyNumberFormat="1"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10" fontId="6" fillId="0" borderId="9" xfId="0" applyNumberFormat="1" applyFont="1" applyFill="1" applyBorder="1" applyAlignment="1">
      <alignment horizontal="center" vertical="center" wrapText="1"/>
    </xf>
    <xf numFmtId="3" fontId="6" fillId="0" borderId="9" xfId="0" applyNumberFormat="1" applyFont="1" applyFill="1" applyBorder="1" applyAlignment="1">
      <alignment horizontal="center" vertical="center"/>
    </xf>
    <xf numFmtId="0" fontId="6" fillId="0" borderId="9" xfId="0" applyFont="1" applyFill="1" applyBorder="1" applyAlignment="1">
      <alignment horizontal="center" vertical="center"/>
    </xf>
    <xf numFmtId="41" fontId="6" fillId="0" borderId="9" xfId="120" applyFont="1" applyFill="1" applyBorder="1" applyAlignment="1">
      <alignment horizontal="center" vertical="center"/>
    </xf>
    <xf numFmtId="9" fontId="6" fillId="0" borderId="9" xfId="117" applyFont="1" applyFill="1" applyBorder="1" applyAlignment="1">
      <alignment horizontal="center" vertical="center" wrapText="1"/>
    </xf>
    <xf numFmtId="3" fontId="6" fillId="0" borderId="9" xfId="0" applyNumberFormat="1" applyFont="1" applyFill="1" applyBorder="1" applyAlignment="1">
      <alignment horizontal="center" vertical="center" wrapText="1"/>
    </xf>
    <xf numFmtId="1" fontId="6" fillId="0" borderId="9" xfId="118" applyNumberFormat="1" applyFont="1" applyFill="1" applyBorder="1" applyAlignment="1">
      <alignment horizontal="center" vertical="center"/>
    </xf>
    <xf numFmtId="9" fontId="6" fillId="0" borderId="9" xfId="0" quotePrefix="1" applyNumberFormat="1" applyFont="1" applyFill="1" applyBorder="1" applyAlignment="1">
      <alignment horizontal="center" vertical="center" wrapText="1"/>
    </xf>
    <xf numFmtId="10" fontId="6" fillId="0" borderId="9" xfId="0" quotePrefix="1" applyNumberFormat="1" applyFont="1" applyFill="1" applyBorder="1" applyAlignment="1">
      <alignment horizontal="center" vertical="center" wrapText="1"/>
    </xf>
    <xf numFmtId="166" fontId="6" fillId="0" borderId="9" xfId="118" applyNumberFormat="1" applyFont="1" applyFill="1" applyBorder="1" applyAlignment="1">
      <alignment horizontal="center" vertical="center"/>
    </xf>
    <xf numFmtId="1" fontId="6" fillId="0" borderId="9" xfId="0" applyNumberFormat="1" applyFont="1" applyFill="1" applyBorder="1" applyAlignment="1">
      <alignment horizontal="center" vertical="center"/>
    </xf>
    <xf numFmtId="1" fontId="6" fillId="0" borderId="9" xfId="117" applyNumberFormat="1" applyFont="1" applyFill="1" applyBorder="1" applyAlignment="1">
      <alignment horizontal="center" vertical="center"/>
    </xf>
    <xf numFmtId="1" fontId="6" fillId="0" borderId="9" xfId="0" applyNumberFormat="1" applyFont="1" applyFill="1" applyBorder="1" applyAlignment="1">
      <alignment horizontal="center" vertical="center" wrapText="1"/>
    </xf>
    <xf numFmtId="166" fontId="6" fillId="0" borderId="9" xfId="118" applyNumberFormat="1" applyFont="1" applyFill="1" applyBorder="1" applyAlignment="1">
      <alignment horizontal="center" vertical="center" wrapText="1"/>
    </xf>
    <xf numFmtId="0" fontId="6" fillId="0" borderId="9" xfId="120" quotePrefix="1" applyNumberFormat="1" applyFont="1" applyFill="1" applyBorder="1" applyAlignment="1">
      <alignment horizontal="center" vertical="center" wrapText="1"/>
    </xf>
    <xf numFmtId="1" fontId="6" fillId="0" borderId="9" xfId="118" applyNumberFormat="1" applyFont="1" applyFill="1" applyBorder="1" applyAlignment="1">
      <alignment horizontal="center" vertical="center" wrapText="1"/>
    </xf>
    <xf numFmtId="165" fontId="6" fillId="0" borderId="9" xfId="0" applyNumberFormat="1" applyFont="1" applyFill="1" applyBorder="1" applyAlignment="1">
      <alignment horizontal="center" vertical="center"/>
    </xf>
    <xf numFmtId="1" fontId="6" fillId="0" borderId="9" xfId="120" applyNumberFormat="1" applyFont="1" applyFill="1" applyBorder="1" applyAlignment="1">
      <alignment horizontal="center" vertical="center" wrapText="1"/>
    </xf>
    <xf numFmtId="1" fontId="6" fillId="0" borderId="9" xfId="117" applyNumberFormat="1" applyFont="1" applyFill="1" applyBorder="1" applyAlignment="1">
      <alignment horizontal="center" vertical="center" wrapText="1"/>
    </xf>
    <xf numFmtId="3" fontId="6" fillId="0" borderId="9" xfId="0" quotePrefix="1" applyNumberFormat="1" applyFont="1" applyFill="1" applyBorder="1" applyAlignment="1">
      <alignment horizontal="center" vertical="center"/>
    </xf>
    <xf numFmtId="10" fontId="6" fillId="0" borderId="9" xfId="117" applyNumberFormat="1" applyFont="1" applyFill="1" applyBorder="1" applyAlignment="1">
      <alignment horizontal="center" vertical="center" wrapText="1"/>
    </xf>
    <xf numFmtId="9" fontId="6" fillId="0" borderId="9" xfId="117" applyNumberFormat="1" applyFont="1" applyFill="1" applyBorder="1" applyAlignment="1">
      <alignment horizontal="center" vertical="center"/>
    </xf>
    <xf numFmtId="10" fontId="6" fillId="0" borderId="9" xfId="117" applyNumberFormat="1" applyFont="1" applyFill="1" applyBorder="1" applyAlignment="1">
      <alignment horizontal="center" vertical="center"/>
    </xf>
    <xf numFmtId="9" fontId="6" fillId="0" borderId="9" xfId="117" applyNumberFormat="1" applyFont="1" applyFill="1" applyBorder="1" applyAlignment="1">
      <alignment horizontal="center" vertical="center" wrapText="1"/>
    </xf>
    <xf numFmtId="43" fontId="6" fillId="0" borderId="9" xfId="118" applyFont="1" applyFill="1" applyBorder="1" applyAlignment="1">
      <alignment horizontal="center" vertical="center" wrapText="1"/>
    </xf>
    <xf numFmtId="165" fontId="6" fillId="0" borderId="9" xfId="117" applyNumberFormat="1" applyFont="1" applyFill="1" applyBorder="1" applyAlignment="1">
      <alignment horizontal="center" vertical="center" wrapText="1"/>
    </xf>
    <xf numFmtId="165" fontId="6" fillId="0" borderId="9" xfId="0" quotePrefix="1" applyNumberFormat="1" applyFont="1" applyFill="1" applyBorder="1" applyAlignment="1">
      <alignment horizontal="center" vertical="center" wrapText="1"/>
    </xf>
    <xf numFmtId="9" fontId="6" fillId="0" borderId="9" xfId="118"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165" fontId="2" fillId="0" borderId="9" xfId="0" applyNumberFormat="1" applyFont="1" applyFill="1" applyBorder="1" applyAlignment="1">
      <alignment horizontal="center" vertical="center" wrapText="1"/>
    </xf>
    <xf numFmtId="0" fontId="6" fillId="0" borderId="9" xfId="0" applyFont="1" applyFill="1" applyBorder="1" applyAlignment="1" applyProtection="1">
      <alignment horizontal="left" vertical="center" wrapText="1"/>
    </xf>
    <xf numFmtId="16" fontId="6" fillId="0" borderId="9" xfId="0" quotePrefix="1" applyNumberFormat="1" applyFont="1" applyFill="1" applyBorder="1" applyAlignment="1">
      <alignment horizontal="center" vertical="center"/>
    </xf>
    <xf numFmtId="0" fontId="6" fillId="4" borderId="1" xfId="0" quotePrefix="1" applyFont="1" applyFill="1" applyBorder="1" applyAlignment="1">
      <alignment horizontal="center" vertical="center" wrapText="1"/>
    </xf>
    <xf numFmtId="9" fontId="6" fillId="4" borderId="1" xfId="0" quotePrefix="1" applyNumberFormat="1" applyFont="1" applyFill="1" applyBorder="1" applyAlignment="1">
      <alignment horizontal="center" vertical="center" wrapText="1"/>
    </xf>
    <xf numFmtId="10" fontId="6" fillId="4" borderId="1" xfId="0" quotePrefix="1" applyNumberFormat="1" applyFont="1" applyFill="1" applyBorder="1" applyAlignment="1">
      <alignment horizontal="center" vertical="center" wrapText="1"/>
    </xf>
    <xf numFmtId="0" fontId="6" fillId="4" borderId="1" xfId="120" quotePrefix="1"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166" fontId="6" fillId="4" borderId="1" xfId="118" applyNumberFormat="1" applyFont="1" applyFill="1" applyBorder="1" applyAlignment="1">
      <alignment horizontal="center" vertical="center" wrapText="1"/>
    </xf>
    <xf numFmtId="166" fontId="6" fillId="4" borderId="1" xfId="118" applyNumberFormat="1" applyFont="1" applyFill="1" applyBorder="1" applyAlignment="1">
      <alignment horizontal="center" vertical="center"/>
    </xf>
    <xf numFmtId="1" fontId="6" fillId="4" borderId="2" xfId="0" quotePrefix="1" applyNumberFormat="1" applyFont="1" applyFill="1" applyBorder="1" applyAlignment="1">
      <alignment horizontal="center" vertical="center" wrapText="1"/>
    </xf>
    <xf numFmtId="1" fontId="6" fillId="4" borderId="4" xfId="0" quotePrefix="1"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41" fontId="6" fillId="4" borderId="1" xfId="120" applyFont="1" applyFill="1" applyBorder="1" applyAlignment="1">
      <alignment horizontal="center" vertical="center"/>
    </xf>
    <xf numFmtId="3"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164" fontId="6" fillId="4" borderId="1" xfId="119" applyNumberFormat="1" applyFont="1" applyFill="1" applyBorder="1" applyAlignment="1">
      <alignment horizontal="center" vertical="center" wrapText="1"/>
    </xf>
    <xf numFmtId="1" fontId="6" fillId="4" borderId="3" xfId="0" quotePrefix="1" applyNumberFormat="1" applyFont="1" applyFill="1" applyBorder="1" applyAlignment="1">
      <alignment horizontal="center" vertical="center" wrapText="1"/>
    </xf>
    <xf numFmtId="41" fontId="6" fillId="4" borderId="1" xfId="120" quotePrefix="1" applyFont="1" applyFill="1" applyBorder="1" applyAlignment="1">
      <alignment horizontal="center" vertical="center" wrapText="1"/>
    </xf>
    <xf numFmtId="41" fontId="6" fillId="4" borderId="1" xfId="120" applyFont="1" applyFill="1" applyBorder="1" applyAlignment="1">
      <alignment horizontal="center" vertical="center" wrapText="1"/>
    </xf>
    <xf numFmtId="166" fontId="6" fillId="4"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1" xfId="120" applyNumberFormat="1" applyFont="1" applyFill="1" applyBorder="1" applyAlignment="1">
      <alignment horizontal="center" vertical="center" wrapText="1"/>
    </xf>
    <xf numFmtId="1" fontId="6" fillId="4" borderId="1" xfId="117"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9" fontId="6" fillId="4" borderId="1" xfId="117" applyFont="1" applyFill="1" applyBorder="1" applyAlignment="1">
      <alignment horizontal="center" vertical="center"/>
    </xf>
    <xf numFmtId="9" fontId="6" fillId="4" borderId="1" xfId="117" applyFont="1" applyFill="1" applyBorder="1" applyAlignment="1">
      <alignment horizontal="center" vertical="center" wrapText="1"/>
    </xf>
    <xf numFmtId="10" fontId="6" fillId="4" borderId="1" xfId="117" applyNumberFormat="1" applyFont="1" applyFill="1" applyBorder="1" applyAlignment="1">
      <alignment horizontal="center" vertical="center" wrapText="1"/>
    </xf>
    <xf numFmtId="0" fontId="6" fillId="4" borderId="1" xfId="0" applyFont="1" applyFill="1" applyBorder="1" applyAlignment="1">
      <alignment horizontal="center" vertical="center"/>
    </xf>
    <xf numFmtId="1" fontId="6" fillId="4" borderId="1" xfId="118" applyNumberFormat="1" applyFont="1" applyFill="1" applyBorder="1" applyAlignment="1">
      <alignment horizontal="center" vertical="center"/>
    </xf>
    <xf numFmtId="1" fontId="6" fillId="4" borderId="1" xfId="117" applyNumberFormat="1" applyFont="1" applyFill="1" applyBorder="1" applyAlignment="1">
      <alignment horizontal="center" vertical="center"/>
    </xf>
    <xf numFmtId="1" fontId="6" fillId="4" borderId="1" xfId="118" applyNumberFormat="1" applyFont="1" applyFill="1" applyBorder="1" applyAlignment="1">
      <alignment horizontal="center" vertical="center" wrapText="1"/>
    </xf>
    <xf numFmtId="9" fontId="6" fillId="4" borderId="1" xfId="117" applyNumberFormat="1" applyFont="1" applyFill="1" applyBorder="1" applyAlignment="1">
      <alignment horizontal="center" vertical="center"/>
    </xf>
    <xf numFmtId="1" fontId="6" fillId="4" borderId="3" xfId="0" applyNumberFormat="1" applyFont="1" applyFill="1" applyBorder="1" applyAlignment="1">
      <alignment horizontal="center" vertical="center" wrapText="1"/>
    </xf>
    <xf numFmtId="10" fontId="6" fillId="4" borderId="1" xfId="117" applyNumberFormat="1" applyFont="1" applyFill="1" applyBorder="1" applyAlignment="1">
      <alignment horizontal="center" vertical="center"/>
    </xf>
    <xf numFmtId="9" fontId="6" fillId="4" borderId="1" xfId="0" quotePrefix="1" applyNumberFormat="1" applyFont="1" applyFill="1" applyBorder="1" applyAlignment="1">
      <alignment horizontal="center" vertical="center"/>
    </xf>
    <xf numFmtId="3" fontId="6" fillId="4"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10" fontId="6" fillId="0" borderId="1" xfId="0" applyNumberFormat="1" applyFont="1" applyBorder="1" applyAlignment="1">
      <alignment horizontal="center" vertical="center" wrapText="1"/>
    </xf>
    <xf numFmtId="41" fontId="6" fillId="0" borderId="1" xfId="120" applyFont="1" applyBorder="1" applyAlignment="1">
      <alignment horizontal="center" vertical="center"/>
    </xf>
    <xf numFmtId="0" fontId="6" fillId="5"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left" vertical="center" wrapText="1"/>
    </xf>
    <xf numFmtId="164" fontId="6" fillId="4" borderId="2" xfId="119" applyNumberFormat="1" applyFont="1" applyFill="1" applyBorder="1" applyAlignment="1">
      <alignment horizontal="center" vertical="center"/>
    </xf>
    <xf numFmtId="164" fontId="6" fillId="4" borderId="4" xfId="119" applyNumberFormat="1" applyFont="1" applyFill="1" applyBorder="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43" fontId="6" fillId="0" borderId="1" xfId="118" applyFont="1" applyBorder="1" applyAlignment="1">
      <alignment horizontal="center" vertical="center" wrapText="1"/>
    </xf>
    <xf numFmtId="9" fontId="6" fillId="4" borderId="1" xfId="117" applyNumberFormat="1" applyFont="1" applyFill="1" applyBorder="1" applyAlignment="1">
      <alignment horizontal="center" vertical="center" wrapText="1"/>
    </xf>
    <xf numFmtId="164" fontId="6" fillId="4" borderId="2" xfId="119" applyNumberFormat="1" applyFont="1" applyFill="1" applyBorder="1" applyAlignment="1">
      <alignment horizontal="center" vertical="center" wrapText="1"/>
    </xf>
    <xf numFmtId="164" fontId="6" fillId="4" borderId="4" xfId="119" applyNumberFormat="1" applyFont="1" applyFill="1" applyBorder="1" applyAlignment="1">
      <alignment horizontal="center" vertical="center" wrapText="1"/>
    </xf>
    <xf numFmtId="164" fontId="6" fillId="4" borderId="3" xfId="119" applyNumberFormat="1" applyFont="1" applyFill="1" applyBorder="1" applyAlignment="1">
      <alignment horizontal="center" vertical="center" wrapText="1"/>
    </xf>
    <xf numFmtId="165" fontId="6" fillId="4" borderId="2" xfId="117" applyNumberFormat="1" applyFont="1" applyFill="1" applyBorder="1" applyAlignment="1">
      <alignment horizontal="center" vertical="center" wrapText="1"/>
    </xf>
    <xf numFmtId="165" fontId="6" fillId="4" borderId="4" xfId="117"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165" fontId="6" fillId="4" borderId="1" xfId="117" applyNumberFormat="1" applyFont="1" applyFill="1" applyBorder="1" applyAlignment="1">
      <alignment horizontal="center" vertical="center" wrapText="1"/>
    </xf>
    <xf numFmtId="9" fontId="6" fillId="4" borderId="1" xfId="118"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9" fontId="6" fillId="4"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10" fontId="2" fillId="0" borderId="2" xfId="0" applyNumberFormat="1" applyFont="1" applyBorder="1" applyAlignment="1">
      <alignment horizontal="center" vertical="center" wrapText="1"/>
    </xf>
    <xf numFmtId="10" fontId="2" fillId="0" borderId="3" xfId="0" applyNumberFormat="1" applyFont="1" applyBorder="1" applyAlignment="1">
      <alignment horizontal="center" vertical="center" wrapText="1"/>
    </xf>
    <xf numFmtId="0" fontId="6" fillId="0" borderId="1" xfId="0" applyFont="1" applyFill="1" applyBorder="1" applyAlignment="1">
      <alignment horizontal="center" vertical="center"/>
    </xf>
    <xf numFmtId="9" fontId="6" fillId="0" borderId="1" xfId="117" applyFont="1" applyFill="1" applyBorder="1" applyAlignment="1">
      <alignment horizontal="center" vertical="center"/>
    </xf>
    <xf numFmtId="9" fontId="6"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6" fontId="6" fillId="4" borderId="1" xfId="0" quotePrefix="1"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8" fillId="0" borderId="1" xfId="0" applyFont="1" applyBorder="1" applyAlignment="1">
      <alignment horizontal="left" vertical="center" wrapText="1"/>
    </xf>
    <xf numFmtId="0" fontId="2" fillId="0" borderId="1" xfId="0" applyFont="1" applyBorder="1" applyAlignment="1">
      <alignment horizontal="center" vertical="center" wrapText="1"/>
    </xf>
    <xf numFmtId="3" fontId="2" fillId="4" borderId="1" xfId="0" applyNumberFormat="1" applyFont="1" applyFill="1" applyBorder="1" applyAlignment="1">
      <alignment horizontal="center" vertical="center" wrapText="1"/>
    </xf>
    <xf numFmtId="0" fontId="19"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14" fillId="4" borderId="0" xfId="0" applyFont="1" applyFill="1" applyAlignment="1">
      <alignment horizontal="center"/>
    </xf>
    <xf numFmtId="0" fontId="0" fillId="4" borderId="0" xfId="0" applyFill="1" applyAlignment="1">
      <alignment horizontal="center" vertical="top" wrapText="1"/>
    </xf>
    <xf numFmtId="0" fontId="6" fillId="4" borderId="0"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4" fillId="4" borderId="0" xfId="0" applyFont="1" applyFill="1" applyAlignment="1">
      <alignment horizontal="center" vertical="center" wrapText="1"/>
    </xf>
  </cellXfs>
  <cellStyles count="12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21"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Millares" xfId="118" builtinId="3"/>
    <cellStyle name="Millares [0]" xfId="120" builtinId="6"/>
    <cellStyle name="Moneda" xfId="119" builtinId="4"/>
    <cellStyle name="Normal" xfId="0" builtinId="0"/>
    <cellStyle name="Normal 2" xfId="122" xr:uid="{00000000-0005-0000-0000-000079000000}"/>
    <cellStyle name="Porcentaje" xfId="117"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1</xdr:col>
      <xdr:colOff>866776</xdr:colOff>
      <xdr:row>2</xdr:row>
      <xdr:rowOff>57150</xdr:rowOff>
    </xdr:to>
    <xdr:pic>
      <xdr:nvPicPr>
        <xdr:cNvPr id="3" name="0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76200"/>
          <a:ext cx="1752601"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0</xdr:row>
      <xdr:rowOff>18205</xdr:rowOff>
    </xdr:from>
    <xdr:to>
      <xdr:col>12</xdr:col>
      <xdr:colOff>457199</xdr:colOff>
      <xdr:row>28</xdr:row>
      <xdr:rowOff>148806</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15940" t="20558" r="18427" b="12434"/>
        <a:stretch/>
      </xdr:blipFill>
      <xdr:spPr>
        <a:xfrm>
          <a:off x="95249" y="18205"/>
          <a:ext cx="9515475" cy="5464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11</xdr:col>
      <xdr:colOff>733425</xdr:colOff>
      <xdr:row>22</xdr:row>
      <xdr:rowOff>28575</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20253" t="29115" r="20991" b="23212"/>
        <a:stretch/>
      </xdr:blipFill>
      <xdr:spPr>
        <a:xfrm>
          <a:off x="161925" y="133350"/>
          <a:ext cx="8953500" cy="4086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28575</xdr:rowOff>
    </xdr:from>
    <xdr:to>
      <xdr:col>14</xdr:col>
      <xdr:colOff>95250</xdr:colOff>
      <xdr:row>18</xdr:row>
      <xdr:rowOff>57150</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12376" t="17447" r="18052" b="46660"/>
        <a:stretch/>
      </xdr:blipFill>
      <xdr:spPr>
        <a:xfrm>
          <a:off x="161925" y="409575"/>
          <a:ext cx="10601325" cy="3076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7"/>
  <sheetViews>
    <sheetView tabSelected="1" workbookViewId="0">
      <selection activeCell="A5" sqref="A5:D7"/>
    </sheetView>
  </sheetViews>
  <sheetFormatPr baseColWidth="10" defaultRowHeight="15" x14ac:dyDescent="0.25"/>
  <cols>
    <col min="1" max="2" width="16.140625" style="40" customWidth="1"/>
    <col min="3" max="3" width="57" style="40" customWidth="1"/>
    <col min="4" max="4" width="19" style="40" customWidth="1"/>
    <col min="5" max="16384" width="11.42578125" style="40"/>
  </cols>
  <sheetData>
    <row r="1" spans="1:4" ht="18" customHeight="1" x14ac:dyDescent="0.25">
      <c r="A1" s="165"/>
      <c r="B1" s="165"/>
      <c r="C1" s="330" t="s">
        <v>2223</v>
      </c>
      <c r="D1" s="331" t="s">
        <v>2220</v>
      </c>
    </row>
    <row r="2" spans="1:4" ht="18" customHeight="1" x14ac:dyDescent="0.25">
      <c r="A2" s="165"/>
      <c r="B2" s="165"/>
      <c r="C2" s="330"/>
      <c r="D2" s="331" t="s">
        <v>2221</v>
      </c>
    </row>
    <row r="3" spans="1:4" ht="18" customHeight="1" x14ac:dyDescent="0.25">
      <c r="A3" s="165"/>
      <c r="B3" s="165"/>
      <c r="C3" s="330"/>
      <c r="D3" s="331" t="s">
        <v>2222</v>
      </c>
    </row>
    <row r="5" spans="1:4" ht="15" customHeight="1" x14ac:dyDescent="0.25">
      <c r="A5" s="332" t="s">
        <v>2219</v>
      </c>
      <c r="B5" s="332"/>
      <c r="C5" s="332"/>
      <c r="D5" s="332"/>
    </row>
    <row r="6" spans="1:4" x14ac:dyDescent="0.25">
      <c r="A6" s="332"/>
      <c r="B6" s="332"/>
      <c r="C6" s="332"/>
      <c r="D6" s="332"/>
    </row>
    <row r="7" spans="1:4" x14ac:dyDescent="0.25">
      <c r="A7" s="332"/>
      <c r="B7" s="332"/>
      <c r="C7" s="332"/>
      <c r="D7" s="332"/>
    </row>
  </sheetData>
  <mergeCells count="3">
    <mergeCell ref="A1:B3"/>
    <mergeCell ref="C1:C3"/>
    <mergeCell ref="A5:D7"/>
  </mergeCells>
  <pageMargins left="1" right="1" top="1" bottom="1" header="0.5" footer="0.5"/>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5" tint="-0.249977111117893"/>
    <pageSetUpPr fitToPage="1"/>
  </sheetPr>
  <dimension ref="B1:AK249"/>
  <sheetViews>
    <sheetView showGridLines="0" topLeftCell="U1" zoomScale="90" zoomScaleNormal="90" zoomScaleSheetLayoutView="50" zoomScalePageLayoutView="125" workbookViewId="0">
      <pane ySplit="4" topLeftCell="A5" activePane="bottomLeft" state="frozen"/>
      <selection activeCell="D10" sqref="D10:D14"/>
      <selection pane="bottomLeft" activeCell="V96" sqref="V96"/>
    </sheetView>
  </sheetViews>
  <sheetFormatPr baseColWidth="10" defaultColWidth="10.85546875" defaultRowHeight="15" x14ac:dyDescent="0.25"/>
  <cols>
    <col min="1" max="1" width="3.42578125" style="1" customWidth="1"/>
    <col min="2" max="2" width="17.140625" style="11" customWidth="1"/>
    <col min="3" max="3" width="21" style="11" customWidth="1"/>
    <col min="4" max="5" width="24.42578125" style="11" customWidth="1"/>
    <col min="6" max="6" width="26" style="11" customWidth="1"/>
    <col min="7" max="7" width="13.7109375" style="11" customWidth="1"/>
    <col min="8" max="8" width="18.140625" style="11" customWidth="1"/>
    <col min="9" max="10" width="17.42578125" style="11" customWidth="1"/>
    <col min="11" max="12" width="19.28515625" style="11" customWidth="1"/>
    <col min="13" max="13" width="12.28515625" style="11" customWidth="1"/>
    <col min="14" max="14" width="9.28515625" style="11" customWidth="1"/>
    <col min="15" max="15" width="10.5703125" style="11" customWidth="1"/>
    <col min="16" max="19" width="9.85546875" style="4" customWidth="1"/>
    <col min="20" max="20" width="14.42578125" style="11" customWidth="1"/>
    <col min="21" max="21" width="29" style="4" customWidth="1"/>
    <col min="22" max="22" width="42.42578125" style="12" customWidth="1"/>
    <col min="23" max="23" width="13.42578125" style="12" customWidth="1"/>
    <col min="24" max="24" width="46.42578125" style="12" customWidth="1"/>
    <col min="25" max="25" width="9.5703125" style="4" customWidth="1"/>
    <col min="26" max="26" width="20.7109375" style="4" customWidth="1"/>
    <col min="27" max="28" width="10.28515625" style="4" customWidth="1"/>
    <col min="29" max="29" width="27.85546875" style="4" customWidth="1"/>
    <col min="30" max="30" width="15.5703125" style="4" customWidth="1"/>
    <col min="31" max="36" width="15.5703125" style="1" customWidth="1"/>
    <col min="37" max="16384" width="10.85546875" style="1"/>
  </cols>
  <sheetData>
    <row r="1" spans="2:36" s="5" customFormat="1" x14ac:dyDescent="0.25">
      <c r="B1" s="50"/>
      <c r="C1" s="50"/>
      <c r="D1" s="50"/>
      <c r="E1" s="50"/>
      <c r="F1" s="50"/>
      <c r="G1" s="50"/>
      <c r="H1" s="50"/>
      <c r="I1" s="50"/>
      <c r="J1" s="50"/>
      <c r="K1" s="50"/>
      <c r="L1" s="50"/>
      <c r="M1" s="94"/>
      <c r="N1" s="50"/>
      <c r="O1" s="50"/>
      <c r="P1" s="51"/>
      <c r="Q1" s="51"/>
      <c r="R1" s="51"/>
      <c r="S1" s="51"/>
      <c r="T1" s="50"/>
      <c r="U1" s="51"/>
      <c r="V1" s="52"/>
      <c r="W1" s="52"/>
      <c r="X1" s="52"/>
      <c r="Y1" s="51"/>
      <c r="Z1" s="51"/>
      <c r="AA1" s="51"/>
      <c r="AB1" s="51"/>
      <c r="AC1" s="51"/>
      <c r="AD1" s="51"/>
    </row>
    <row r="2" spans="2:36" ht="15.75" customHeight="1" x14ac:dyDescent="0.25">
      <c r="B2" s="180" t="s">
        <v>2178</v>
      </c>
      <c r="C2" s="180"/>
      <c r="D2" s="180"/>
      <c r="E2" s="180"/>
      <c r="F2" s="180"/>
      <c r="G2" s="180"/>
      <c r="H2" s="180"/>
      <c r="I2" s="180"/>
      <c r="J2" s="180"/>
      <c r="K2" s="180"/>
      <c r="L2" s="180"/>
      <c r="M2" s="180"/>
      <c r="N2" s="180"/>
      <c r="O2" s="180"/>
      <c r="P2" s="180"/>
      <c r="Q2" s="180"/>
      <c r="R2" s="180"/>
      <c r="S2" s="180"/>
      <c r="T2" s="180"/>
      <c r="U2" s="210" t="s">
        <v>2179</v>
      </c>
      <c r="V2" s="210"/>
      <c r="W2" s="210"/>
      <c r="X2" s="210"/>
      <c r="Y2" s="210"/>
      <c r="Z2" s="210"/>
      <c r="AA2" s="210"/>
      <c r="AB2" s="210"/>
      <c r="AC2" s="210"/>
      <c r="AD2" s="210"/>
      <c r="AE2" s="210"/>
      <c r="AF2" s="210"/>
      <c r="AG2" s="210"/>
      <c r="AH2" s="210"/>
      <c r="AI2" s="210"/>
      <c r="AJ2" s="210"/>
    </row>
    <row r="3" spans="2:36" ht="21.75" customHeight="1" x14ac:dyDescent="0.25">
      <c r="B3" s="180" t="s">
        <v>30</v>
      </c>
      <c r="C3" s="180" t="s">
        <v>14</v>
      </c>
      <c r="D3" s="180" t="s">
        <v>10</v>
      </c>
      <c r="E3" s="180"/>
      <c r="F3" s="180"/>
      <c r="G3" s="180" t="s">
        <v>20</v>
      </c>
      <c r="H3" s="180"/>
      <c r="I3" s="180" t="s">
        <v>13</v>
      </c>
      <c r="J3" s="180" t="s">
        <v>1220</v>
      </c>
      <c r="K3" s="180" t="s">
        <v>109</v>
      </c>
      <c r="L3" s="180" t="s">
        <v>6</v>
      </c>
      <c r="M3" s="180" t="s">
        <v>1086</v>
      </c>
      <c r="N3" s="180" t="s">
        <v>1</v>
      </c>
      <c r="O3" s="180" t="s">
        <v>7</v>
      </c>
      <c r="P3" s="180" t="s">
        <v>2</v>
      </c>
      <c r="Q3" s="180"/>
      <c r="R3" s="180"/>
      <c r="S3" s="180"/>
      <c r="T3" s="212" t="s">
        <v>0</v>
      </c>
      <c r="U3" s="210" t="s">
        <v>1481</v>
      </c>
      <c r="V3" s="210" t="s">
        <v>45</v>
      </c>
      <c r="W3" s="210" t="s">
        <v>1874</v>
      </c>
      <c r="X3" s="210" t="s">
        <v>5</v>
      </c>
      <c r="Y3" s="210" t="s">
        <v>11</v>
      </c>
      <c r="Z3" s="214" t="s">
        <v>0</v>
      </c>
      <c r="AA3" s="210" t="s">
        <v>8</v>
      </c>
      <c r="AB3" s="210" t="s">
        <v>9</v>
      </c>
      <c r="AC3" s="210" t="s">
        <v>3</v>
      </c>
      <c r="AD3" s="210" t="s">
        <v>12</v>
      </c>
      <c r="AE3" s="210"/>
      <c r="AF3" s="210"/>
      <c r="AG3" s="210"/>
      <c r="AH3" s="210"/>
      <c r="AI3" s="210"/>
      <c r="AJ3" s="210"/>
    </row>
    <row r="4" spans="2:36" ht="38.25" x14ac:dyDescent="0.25">
      <c r="B4" s="181"/>
      <c r="C4" s="181"/>
      <c r="D4" s="124" t="s">
        <v>1347</v>
      </c>
      <c r="E4" s="124" t="s">
        <v>1348</v>
      </c>
      <c r="F4" s="124" t="s">
        <v>1349</v>
      </c>
      <c r="G4" s="124" t="s">
        <v>1785</v>
      </c>
      <c r="H4" s="124" t="s">
        <v>1381</v>
      </c>
      <c r="I4" s="181"/>
      <c r="J4" s="181"/>
      <c r="K4" s="181"/>
      <c r="L4" s="181"/>
      <c r="M4" s="181"/>
      <c r="N4" s="181"/>
      <c r="O4" s="181"/>
      <c r="P4" s="124">
        <v>2019</v>
      </c>
      <c r="Q4" s="124">
        <v>2020</v>
      </c>
      <c r="R4" s="124">
        <v>2021</v>
      </c>
      <c r="S4" s="124">
        <v>2022</v>
      </c>
      <c r="T4" s="213"/>
      <c r="U4" s="211"/>
      <c r="V4" s="211"/>
      <c r="W4" s="211"/>
      <c r="X4" s="211"/>
      <c r="Y4" s="211"/>
      <c r="Z4" s="215"/>
      <c r="AA4" s="211"/>
      <c r="AB4" s="211"/>
      <c r="AC4" s="211"/>
      <c r="AD4" s="123" t="s">
        <v>1246</v>
      </c>
      <c r="AE4" s="123" t="s">
        <v>1247</v>
      </c>
      <c r="AF4" s="123" t="s">
        <v>34</v>
      </c>
      <c r="AG4" s="123" t="s">
        <v>1248</v>
      </c>
      <c r="AH4" s="123" t="s">
        <v>1122</v>
      </c>
      <c r="AI4" s="123" t="s">
        <v>1042</v>
      </c>
      <c r="AJ4" s="123" t="s">
        <v>49</v>
      </c>
    </row>
    <row r="5" spans="2:36" s="116" customFormat="1" ht="25.5" x14ac:dyDescent="0.25">
      <c r="B5" s="172" t="s">
        <v>31</v>
      </c>
      <c r="C5" s="172" t="s">
        <v>813</v>
      </c>
      <c r="D5" s="172" t="s">
        <v>1352</v>
      </c>
      <c r="E5" s="172" t="s">
        <v>1351</v>
      </c>
      <c r="F5" s="172" t="s">
        <v>1350</v>
      </c>
      <c r="G5" s="172" t="s">
        <v>1171</v>
      </c>
      <c r="H5" s="172" t="s">
        <v>287</v>
      </c>
      <c r="I5" s="172" t="s">
        <v>1080</v>
      </c>
      <c r="J5" s="172" t="s">
        <v>1221</v>
      </c>
      <c r="K5" s="172" t="s">
        <v>324</v>
      </c>
      <c r="L5" s="172" t="s">
        <v>1337</v>
      </c>
      <c r="M5" s="175">
        <v>4.7619047619047603E-2</v>
      </c>
      <c r="N5" s="175" t="s">
        <v>21</v>
      </c>
      <c r="O5" s="175">
        <v>0.99</v>
      </c>
      <c r="P5" s="175">
        <v>0.99</v>
      </c>
      <c r="Q5" s="175">
        <v>0.99</v>
      </c>
      <c r="R5" s="175">
        <v>0.99</v>
      </c>
      <c r="S5" s="175">
        <v>0.99</v>
      </c>
      <c r="T5" s="175" t="s">
        <v>1284</v>
      </c>
      <c r="U5" s="174" t="s">
        <v>1703</v>
      </c>
      <c r="V5" s="125" t="s">
        <v>1704</v>
      </c>
      <c r="W5" s="126">
        <v>0.25</v>
      </c>
      <c r="X5" s="125" t="s">
        <v>1707</v>
      </c>
      <c r="Y5" s="127">
        <v>10</v>
      </c>
      <c r="Z5" s="128" t="s">
        <v>1284</v>
      </c>
      <c r="AA5" s="129">
        <v>43525</v>
      </c>
      <c r="AB5" s="129">
        <v>43830</v>
      </c>
      <c r="AC5" s="128"/>
      <c r="AD5" s="172" t="s">
        <v>287</v>
      </c>
      <c r="AE5" s="172" t="s">
        <v>1249</v>
      </c>
      <c r="AF5" s="172" t="s">
        <v>287</v>
      </c>
      <c r="AG5" s="172" t="s">
        <v>1253</v>
      </c>
      <c r="AH5" s="172" t="s">
        <v>287</v>
      </c>
      <c r="AI5" s="172" t="s">
        <v>287</v>
      </c>
      <c r="AJ5" s="172" t="s">
        <v>287</v>
      </c>
    </row>
    <row r="6" spans="2:36" s="116" customFormat="1" ht="38.25" x14ac:dyDescent="0.25">
      <c r="B6" s="172" t="s">
        <v>31</v>
      </c>
      <c r="C6" s="172"/>
      <c r="D6" s="172"/>
      <c r="E6" s="172"/>
      <c r="F6" s="172"/>
      <c r="G6" s="172"/>
      <c r="H6" s="172"/>
      <c r="I6" s="172"/>
      <c r="J6" s="172"/>
      <c r="K6" s="172"/>
      <c r="L6" s="172"/>
      <c r="M6" s="175"/>
      <c r="N6" s="175"/>
      <c r="O6" s="175"/>
      <c r="P6" s="175"/>
      <c r="Q6" s="175"/>
      <c r="R6" s="175"/>
      <c r="S6" s="175"/>
      <c r="T6" s="175"/>
      <c r="U6" s="174"/>
      <c r="V6" s="130" t="s">
        <v>1705</v>
      </c>
      <c r="W6" s="131">
        <v>0.25</v>
      </c>
      <c r="X6" s="125" t="s">
        <v>1707</v>
      </c>
      <c r="Y6" s="127">
        <v>10</v>
      </c>
      <c r="Z6" s="128" t="s">
        <v>1284</v>
      </c>
      <c r="AA6" s="129">
        <v>43525</v>
      </c>
      <c r="AB6" s="129">
        <v>43830</v>
      </c>
      <c r="AC6" s="128" t="s">
        <v>287</v>
      </c>
      <c r="AD6" s="172"/>
      <c r="AE6" s="172"/>
      <c r="AF6" s="172"/>
      <c r="AG6" s="172"/>
      <c r="AH6" s="172"/>
      <c r="AI6" s="172"/>
      <c r="AJ6" s="172"/>
    </row>
    <row r="7" spans="2:36" s="116" customFormat="1" ht="25.5" x14ac:dyDescent="0.25">
      <c r="B7" s="172" t="s">
        <v>31</v>
      </c>
      <c r="C7" s="172"/>
      <c r="D7" s="172"/>
      <c r="E7" s="172"/>
      <c r="F7" s="172"/>
      <c r="G7" s="172"/>
      <c r="H7" s="172"/>
      <c r="I7" s="172"/>
      <c r="J7" s="172"/>
      <c r="K7" s="172"/>
      <c r="L7" s="172"/>
      <c r="M7" s="175"/>
      <c r="N7" s="175"/>
      <c r="O7" s="175"/>
      <c r="P7" s="175"/>
      <c r="Q7" s="175"/>
      <c r="R7" s="175"/>
      <c r="S7" s="175"/>
      <c r="T7" s="175"/>
      <c r="U7" s="174"/>
      <c r="V7" s="130" t="s">
        <v>1706</v>
      </c>
      <c r="W7" s="131">
        <v>0.5</v>
      </c>
      <c r="X7" s="130" t="s">
        <v>1708</v>
      </c>
      <c r="Y7" s="127">
        <v>2</v>
      </c>
      <c r="Z7" s="128" t="s">
        <v>1284</v>
      </c>
      <c r="AA7" s="129">
        <v>43647</v>
      </c>
      <c r="AB7" s="129">
        <v>43769</v>
      </c>
      <c r="AC7" s="128" t="s">
        <v>287</v>
      </c>
      <c r="AD7" s="172"/>
      <c r="AE7" s="172"/>
      <c r="AF7" s="172"/>
      <c r="AG7" s="172"/>
      <c r="AH7" s="172"/>
      <c r="AI7" s="172"/>
      <c r="AJ7" s="172"/>
    </row>
    <row r="8" spans="2:36" s="116" customFormat="1" ht="63.75" x14ac:dyDescent="0.25">
      <c r="B8" s="172" t="s">
        <v>31</v>
      </c>
      <c r="C8" s="172" t="s">
        <v>813</v>
      </c>
      <c r="D8" s="172" t="s">
        <v>1352</v>
      </c>
      <c r="E8" s="172" t="s">
        <v>1351</v>
      </c>
      <c r="F8" s="172" t="s">
        <v>1350</v>
      </c>
      <c r="G8" s="172" t="s">
        <v>1171</v>
      </c>
      <c r="H8" s="172" t="s">
        <v>287</v>
      </c>
      <c r="I8" s="172" t="s">
        <v>1245</v>
      </c>
      <c r="J8" s="172" t="s">
        <v>1338</v>
      </c>
      <c r="K8" s="172" t="s">
        <v>1709</v>
      </c>
      <c r="L8" s="172" t="s">
        <v>1710</v>
      </c>
      <c r="M8" s="175">
        <v>4.7619047619047603E-2</v>
      </c>
      <c r="N8" s="172" t="s">
        <v>21</v>
      </c>
      <c r="O8" s="177">
        <v>1</v>
      </c>
      <c r="P8" s="177">
        <v>1</v>
      </c>
      <c r="Q8" s="177">
        <v>1</v>
      </c>
      <c r="R8" s="177">
        <v>1</v>
      </c>
      <c r="S8" s="177">
        <v>1</v>
      </c>
      <c r="T8" s="172" t="s">
        <v>1284</v>
      </c>
      <c r="U8" s="174" t="s">
        <v>1711</v>
      </c>
      <c r="V8" s="125" t="s">
        <v>1713</v>
      </c>
      <c r="W8" s="131">
        <v>0.25</v>
      </c>
      <c r="X8" s="125" t="s">
        <v>1715</v>
      </c>
      <c r="Y8" s="132">
        <v>1</v>
      </c>
      <c r="Z8" s="128" t="s">
        <v>1284</v>
      </c>
      <c r="AA8" s="133">
        <v>43466</v>
      </c>
      <c r="AB8" s="133">
        <v>43555</v>
      </c>
      <c r="AC8" s="134"/>
      <c r="AD8" s="172" t="s">
        <v>287</v>
      </c>
      <c r="AE8" s="172" t="s">
        <v>1249</v>
      </c>
      <c r="AF8" s="172" t="s">
        <v>287</v>
      </c>
      <c r="AG8" s="172" t="s">
        <v>1253</v>
      </c>
      <c r="AH8" s="172" t="s">
        <v>1250</v>
      </c>
      <c r="AI8" s="172" t="s">
        <v>287</v>
      </c>
      <c r="AJ8" s="172" t="s">
        <v>287</v>
      </c>
    </row>
    <row r="9" spans="2:36" s="116" customFormat="1" ht="25.5" x14ac:dyDescent="0.25">
      <c r="B9" s="172" t="s">
        <v>31</v>
      </c>
      <c r="C9" s="172"/>
      <c r="D9" s="172"/>
      <c r="E9" s="172"/>
      <c r="F9" s="172"/>
      <c r="G9" s="172"/>
      <c r="H9" s="172"/>
      <c r="I9" s="172"/>
      <c r="J9" s="172"/>
      <c r="K9" s="172"/>
      <c r="L9" s="172"/>
      <c r="M9" s="175">
        <v>5.5555555555555552E-2</v>
      </c>
      <c r="N9" s="172"/>
      <c r="O9" s="177"/>
      <c r="P9" s="177"/>
      <c r="Q9" s="177"/>
      <c r="R9" s="177"/>
      <c r="S9" s="177"/>
      <c r="T9" s="172"/>
      <c r="U9" s="174"/>
      <c r="V9" s="125" t="s">
        <v>1339</v>
      </c>
      <c r="W9" s="131">
        <v>0.5</v>
      </c>
      <c r="X9" s="125" t="s">
        <v>1712</v>
      </c>
      <c r="Y9" s="132">
        <v>3</v>
      </c>
      <c r="Z9" s="128" t="s">
        <v>1284</v>
      </c>
      <c r="AA9" s="133">
        <v>43556</v>
      </c>
      <c r="AB9" s="133">
        <v>43769</v>
      </c>
      <c r="AC9" s="128" t="s">
        <v>287</v>
      </c>
      <c r="AD9" s="172"/>
      <c r="AE9" s="172"/>
      <c r="AF9" s="172"/>
      <c r="AG9" s="172" t="s">
        <v>1253</v>
      </c>
      <c r="AH9" s="172"/>
      <c r="AI9" s="172"/>
      <c r="AJ9" s="172"/>
    </row>
    <row r="10" spans="2:36" s="116" customFormat="1" ht="25.5" x14ac:dyDescent="0.25">
      <c r="B10" s="172"/>
      <c r="C10" s="172"/>
      <c r="D10" s="172"/>
      <c r="E10" s="172"/>
      <c r="F10" s="172"/>
      <c r="G10" s="172"/>
      <c r="H10" s="172"/>
      <c r="I10" s="172"/>
      <c r="J10" s="172"/>
      <c r="K10" s="172"/>
      <c r="L10" s="172"/>
      <c r="M10" s="175">
        <v>5.5555555555555552E-2</v>
      </c>
      <c r="N10" s="172"/>
      <c r="O10" s="177"/>
      <c r="P10" s="177"/>
      <c r="Q10" s="177"/>
      <c r="R10" s="177"/>
      <c r="S10" s="177"/>
      <c r="T10" s="172"/>
      <c r="U10" s="174"/>
      <c r="V10" s="125" t="s">
        <v>1714</v>
      </c>
      <c r="W10" s="131">
        <v>0.25</v>
      </c>
      <c r="X10" s="125" t="s">
        <v>1716</v>
      </c>
      <c r="Y10" s="132">
        <v>12</v>
      </c>
      <c r="Z10" s="128" t="s">
        <v>1284</v>
      </c>
      <c r="AA10" s="133">
        <v>43466</v>
      </c>
      <c r="AB10" s="133">
        <v>43830</v>
      </c>
      <c r="AC10" s="128" t="s">
        <v>287</v>
      </c>
      <c r="AD10" s="172"/>
      <c r="AE10" s="172"/>
      <c r="AF10" s="172"/>
      <c r="AG10" s="172"/>
      <c r="AH10" s="172"/>
      <c r="AI10" s="172"/>
      <c r="AJ10" s="172"/>
    </row>
    <row r="11" spans="2:36" s="116" customFormat="1" ht="51" x14ac:dyDescent="0.25">
      <c r="B11" s="172" t="s">
        <v>31</v>
      </c>
      <c r="C11" s="172" t="s">
        <v>813</v>
      </c>
      <c r="D11" s="172" t="s">
        <v>1352</v>
      </c>
      <c r="E11" s="172" t="s">
        <v>1351</v>
      </c>
      <c r="F11" s="172" t="s">
        <v>1350</v>
      </c>
      <c r="G11" s="172" t="s">
        <v>1171</v>
      </c>
      <c r="H11" s="172" t="s">
        <v>287</v>
      </c>
      <c r="I11" s="172" t="s">
        <v>1245</v>
      </c>
      <c r="J11" s="172" t="s">
        <v>1338</v>
      </c>
      <c r="K11" s="172" t="s">
        <v>1717</v>
      </c>
      <c r="L11" s="172" t="s">
        <v>1718</v>
      </c>
      <c r="M11" s="175">
        <v>4.7619047619047603E-2</v>
      </c>
      <c r="N11" s="172" t="s">
        <v>21</v>
      </c>
      <c r="O11" s="172">
        <v>0</v>
      </c>
      <c r="P11" s="176">
        <v>0.4</v>
      </c>
      <c r="Q11" s="176">
        <v>0.7</v>
      </c>
      <c r="R11" s="176">
        <v>1</v>
      </c>
      <c r="S11" s="176">
        <v>1</v>
      </c>
      <c r="T11" s="172" t="s">
        <v>1284</v>
      </c>
      <c r="U11" s="174" t="s">
        <v>1719</v>
      </c>
      <c r="V11" s="125" t="s">
        <v>1725</v>
      </c>
      <c r="W11" s="135">
        <v>0.25</v>
      </c>
      <c r="X11" s="125" t="s">
        <v>1720</v>
      </c>
      <c r="Y11" s="132">
        <v>1</v>
      </c>
      <c r="Z11" s="128" t="s">
        <v>1284</v>
      </c>
      <c r="AA11" s="133">
        <v>43525</v>
      </c>
      <c r="AB11" s="133">
        <v>43555</v>
      </c>
      <c r="AC11" s="134"/>
      <c r="AD11" s="172" t="s">
        <v>287</v>
      </c>
      <c r="AE11" s="172" t="s">
        <v>1249</v>
      </c>
      <c r="AF11" s="172" t="s">
        <v>287</v>
      </c>
      <c r="AG11" s="172" t="s">
        <v>1253</v>
      </c>
      <c r="AH11" s="172" t="s">
        <v>1250</v>
      </c>
      <c r="AI11" s="172" t="s">
        <v>287</v>
      </c>
      <c r="AJ11" s="172" t="s">
        <v>287</v>
      </c>
    </row>
    <row r="12" spans="2:36" s="116" customFormat="1" ht="38.25" x14ac:dyDescent="0.25">
      <c r="B12" s="172" t="s">
        <v>31</v>
      </c>
      <c r="C12" s="172"/>
      <c r="D12" s="172"/>
      <c r="E12" s="172"/>
      <c r="F12" s="172"/>
      <c r="G12" s="172"/>
      <c r="H12" s="172"/>
      <c r="I12" s="172"/>
      <c r="J12" s="172"/>
      <c r="K12" s="172"/>
      <c r="L12" s="172"/>
      <c r="M12" s="172"/>
      <c r="N12" s="172"/>
      <c r="O12" s="172"/>
      <c r="P12" s="176"/>
      <c r="Q12" s="176"/>
      <c r="R12" s="176"/>
      <c r="S12" s="176"/>
      <c r="T12" s="172"/>
      <c r="U12" s="174"/>
      <c r="V12" s="125" t="s">
        <v>1721</v>
      </c>
      <c r="W12" s="135">
        <v>0.5</v>
      </c>
      <c r="X12" s="125" t="s">
        <v>1722</v>
      </c>
      <c r="Y12" s="132">
        <v>3</v>
      </c>
      <c r="Z12" s="128" t="s">
        <v>1284</v>
      </c>
      <c r="AA12" s="133">
        <v>43617</v>
      </c>
      <c r="AB12" s="133">
        <v>43830</v>
      </c>
      <c r="AC12" s="128" t="s">
        <v>287</v>
      </c>
      <c r="AD12" s="172"/>
      <c r="AE12" s="172"/>
      <c r="AF12" s="172"/>
      <c r="AG12" s="172"/>
      <c r="AH12" s="172"/>
      <c r="AI12" s="172"/>
      <c r="AJ12" s="172"/>
    </row>
    <row r="13" spans="2:36" s="116" customFormat="1" ht="25.5" x14ac:dyDescent="0.25">
      <c r="B13" s="172"/>
      <c r="C13" s="172"/>
      <c r="D13" s="172"/>
      <c r="E13" s="172"/>
      <c r="F13" s="172"/>
      <c r="G13" s="172"/>
      <c r="H13" s="172"/>
      <c r="I13" s="172"/>
      <c r="J13" s="172"/>
      <c r="K13" s="172"/>
      <c r="L13" s="172"/>
      <c r="M13" s="172"/>
      <c r="N13" s="172"/>
      <c r="O13" s="172"/>
      <c r="P13" s="176"/>
      <c r="Q13" s="176"/>
      <c r="R13" s="176"/>
      <c r="S13" s="176"/>
      <c r="T13" s="172"/>
      <c r="U13" s="174"/>
      <c r="V13" s="125" t="s">
        <v>1723</v>
      </c>
      <c r="W13" s="136">
        <v>0.25</v>
      </c>
      <c r="X13" s="125" t="s">
        <v>1724</v>
      </c>
      <c r="Y13" s="132">
        <v>1</v>
      </c>
      <c r="Z13" s="128" t="s">
        <v>1284</v>
      </c>
      <c r="AA13" s="133">
        <v>43800</v>
      </c>
      <c r="AB13" s="133">
        <v>43830</v>
      </c>
      <c r="AC13" s="128" t="s">
        <v>287</v>
      </c>
      <c r="AD13" s="172"/>
      <c r="AE13" s="172"/>
      <c r="AF13" s="172"/>
      <c r="AG13" s="172"/>
      <c r="AH13" s="172"/>
      <c r="AI13" s="172"/>
      <c r="AJ13" s="172"/>
    </row>
    <row r="14" spans="2:36" s="116" customFormat="1" ht="25.5" x14ac:dyDescent="0.25">
      <c r="B14" s="172" t="s">
        <v>31</v>
      </c>
      <c r="C14" s="172" t="s">
        <v>813</v>
      </c>
      <c r="D14" s="172" t="s">
        <v>1352</v>
      </c>
      <c r="E14" s="172" t="s">
        <v>1351</v>
      </c>
      <c r="F14" s="172" t="s">
        <v>1350</v>
      </c>
      <c r="G14" s="172" t="s">
        <v>1171</v>
      </c>
      <c r="H14" s="172" t="s">
        <v>287</v>
      </c>
      <c r="I14" s="172" t="s">
        <v>1080</v>
      </c>
      <c r="J14" s="172" t="s">
        <v>1221</v>
      </c>
      <c r="K14" s="172" t="s">
        <v>93</v>
      </c>
      <c r="L14" s="172" t="s">
        <v>327</v>
      </c>
      <c r="M14" s="175">
        <v>4.7619047619047603E-2</v>
      </c>
      <c r="N14" s="172" t="s">
        <v>21</v>
      </c>
      <c r="O14" s="175">
        <v>0.9</v>
      </c>
      <c r="P14" s="175">
        <v>0.9</v>
      </c>
      <c r="Q14" s="175">
        <v>0.92</v>
      </c>
      <c r="R14" s="175">
        <v>0.94</v>
      </c>
      <c r="S14" s="175">
        <v>0.95</v>
      </c>
      <c r="T14" s="172" t="s">
        <v>1285</v>
      </c>
      <c r="U14" s="172" t="s">
        <v>1593</v>
      </c>
      <c r="V14" s="125" t="s">
        <v>1584</v>
      </c>
      <c r="W14" s="126">
        <v>0.25</v>
      </c>
      <c r="X14" s="125" t="s">
        <v>544</v>
      </c>
      <c r="Y14" s="127">
        <v>10</v>
      </c>
      <c r="Z14" s="128" t="s">
        <v>1285</v>
      </c>
      <c r="AA14" s="133">
        <v>43497</v>
      </c>
      <c r="AB14" s="133">
        <v>43799</v>
      </c>
      <c r="AC14" s="128"/>
      <c r="AD14" s="172" t="s">
        <v>287</v>
      </c>
      <c r="AE14" s="172" t="s">
        <v>1249</v>
      </c>
      <c r="AF14" s="172" t="s">
        <v>287</v>
      </c>
      <c r="AG14" s="172" t="s">
        <v>1253</v>
      </c>
      <c r="AH14" s="172" t="s">
        <v>287</v>
      </c>
      <c r="AI14" s="172" t="s">
        <v>287</v>
      </c>
      <c r="AJ14" s="172" t="s">
        <v>287</v>
      </c>
    </row>
    <row r="15" spans="2:36" s="116" customFormat="1" ht="25.5" x14ac:dyDescent="0.25">
      <c r="B15" s="172"/>
      <c r="C15" s="172"/>
      <c r="D15" s="172"/>
      <c r="E15" s="172"/>
      <c r="F15" s="172"/>
      <c r="G15" s="172"/>
      <c r="H15" s="172"/>
      <c r="I15" s="172"/>
      <c r="J15" s="172"/>
      <c r="K15" s="172"/>
      <c r="L15" s="172"/>
      <c r="M15" s="175"/>
      <c r="N15" s="172"/>
      <c r="O15" s="175"/>
      <c r="P15" s="175"/>
      <c r="Q15" s="175"/>
      <c r="R15" s="175"/>
      <c r="S15" s="175"/>
      <c r="T15" s="172"/>
      <c r="U15" s="172"/>
      <c r="V15" s="125" t="s">
        <v>1583</v>
      </c>
      <c r="W15" s="126">
        <v>0.25</v>
      </c>
      <c r="X15" s="125" t="s">
        <v>1587</v>
      </c>
      <c r="Y15" s="127">
        <v>10</v>
      </c>
      <c r="Z15" s="128" t="s">
        <v>1285</v>
      </c>
      <c r="AA15" s="133">
        <v>43525</v>
      </c>
      <c r="AB15" s="133">
        <v>43830</v>
      </c>
      <c r="AC15" s="128" t="s">
        <v>287</v>
      </c>
      <c r="AD15" s="172"/>
      <c r="AE15" s="172"/>
      <c r="AF15" s="172"/>
      <c r="AG15" s="172"/>
      <c r="AH15" s="172"/>
      <c r="AI15" s="172"/>
      <c r="AJ15" s="172"/>
    </row>
    <row r="16" spans="2:36" s="116" customFormat="1" ht="25.5" x14ac:dyDescent="0.25">
      <c r="B16" s="172"/>
      <c r="C16" s="172"/>
      <c r="D16" s="172"/>
      <c r="E16" s="172"/>
      <c r="F16" s="172"/>
      <c r="G16" s="172"/>
      <c r="H16" s="172"/>
      <c r="I16" s="172"/>
      <c r="J16" s="172"/>
      <c r="K16" s="172"/>
      <c r="L16" s="172"/>
      <c r="M16" s="175"/>
      <c r="N16" s="172"/>
      <c r="O16" s="175"/>
      <c r="P16" s="175"/>
      <c r="Q16" s="175"/>
      <c r="R16" s="175"/>
      <c r="S16" s="175"/>
      <c r="T16" s="172"/>
      <c r="U16" s="172"/>
      <c r="V16" s="125" t="s">
        <v>1585</v>
      </c>
      <c r="W16" s="126">
        <v>0.5</v>
      </c>
      <c r="X16" s="125" t="s">
        <v>1586</v>
      </c>
      <c r="Y16" s="127">
        <v>10</v>
      </c>
      <c r="Z16" s="128" t="s">
        <v>1285</v>
      </c>
      <c r="AA16" s="133">
        <v>43525</v>
      </c>
      <c r="AB16" s="133">
        <v>43830</v>
      </c>
      <c r="AC16" s="128" t="s">
        <v>287</v>
      </c>
      <c r="AD16" s="172"/>
      <c r="AE16" s="172"/>
      <c r="AF16" s="172"/>
      <c r="AG16" s="172"/>
      <c r="AH16" s="172"/>
      <c r="AI16" s="172"/>
      <c r="AJ16" s="172"/>
    </row>
    <row r="17" spans="2:36" s="117" customFormat="1" ht="51" x14ac:dyDescent="0.25">
      <c r="B17" s="172" t="s">
        <v>31</v>
      </c>
      <c r="C17" s="172" t="s">
        <v>813</v>
      </c>
      <c r="D17" s="172" t="s">
        <v>1352</v>
      </c>
      <c r="E17" s="172" t="s">
        <v>1351</v>
      </c>
      <c r="F17" s="172" t="s">
        <v>1350</v>
      </c>
      <c r="G17" s="172" t="s">
        <v>1171</v>
      </c>
      <c r="H17" s="172" t="s">
        <v>287</v>
      </c>
      <c r="I17" s="172" t="s">
        <v>1245</v>
      </c>
      <c r="J17" s="172" t="s">
        <v>1221</v>
      </c>
      <c r="K17" s="172" t="s">
        <v>162</v>
      </c>
      <c r="L17" s="174" t="s">
        <v>163</v>
      </c>
      <c r="M17" s="208">
        <v>4.7619047619047603E-2</v>
      </c>
      <c r="N17" s="172" t="s">
        <v>112</v>
      </c>
      <c r="O17" s="184">
        <v>4</v>
      </c>
      <c r="P17" s="184">
        <v>4</v>
      </c>
      <c r="Q17" s="184">
        <v>4</v>
      </c>
      <c r="R17" s="184">
        <v>4</v>
      </c>
      <c r="S17" s="184">
        <v>4</v>
      </c>
      <c r="T17" s="172" t="s">
        <v>1285</v>
      </c>
      <c r="U17" s="172" t="s">
        <v>1592</v>
      </c>
      <c r="V17" s="137" t="s">
        <v>545</v>
      </c>
      <c r="W17" s="138">
        <f>+(1/3)/2</f>
        <v>0.16666666666666666</v>
      </c>
      <c r="X17" s="125" t="s">
        <v>1588</v>
      </c>
      <c r="Y17" s="127">
        <v>2</v>
      </c>
      <c r="Z17" s="128" t="s">
        <v>1285</v>
      </c>
      <c r="AA17" s="133">
        <v>43497</v>
      </c>
      <c r="AB17" s="133">
        <v>43799</v>
      </c>
      <c r="AC17" s="134"/>
      <c r="AD17" s="172" t="s">
        <v>287</v>
      </c>
      <c r="AE17" s="172" t="s">
        <v>1249</v>
      </c>
      <c r="AF17" s="172" t="s">
        <v>287</v>
      </c>
      <c r="AG17" s="172" t="s">
        <v>1253</v>
      </c>
      <c r="AH17" s="172" t="s">
        <v>1250</v>
      </c>
      <c r="AI17" s="172" t="s">
        <v>287</v>
      </c>
      <c r="AJ17" s="172" t="s">
        <v>287</v>
      </c>
    </row>
    <row r="18" spans="2:36" s="117" customFormat="1" ht="25.5" x14ac:dyDescent="0.25">
      <c r="B18" s="172" t="s">
        <v>31</v>
      </c>
      <c r="C18" s="172"/>
      <c r="D18" s="172"/>
      <c r="E18" s="172"/>
      <c r="F18" s="172"/>
      <c r="G18" s="172"/>
      <c r="H18" s="172"/>
      <c r="I18" s="172"/>
      <c r="J18" s="172"/>
      <c r="K18" s="172"/>
      <c r="L18" s="174"/>
      <c r="M18" s="208">
        <f t="shared" ref="M18:M20" si="0">+(1/14)/3</f>
        <v>2.3809523809523808E-2</v>
      </c>
      <c r="N18" s="172"/>
      <c r="O18" s="184"/>
      <c r="P18" s="184"/>
      <c r="Q18" s="184"/>
      <c r="R18" s="184"/>
      <c r="S18" s="184"/>
      <c r="T18" s="172"/>
      <c r="U18" s="172"/>
      <c r="V18" s="137" t="s">
        <v>547</v>
      </c>
      <c r="W18" s="138">
        <f>+(1/3)/2</f>
        <v>0.16666666666666666</v>
      </c>
      <c r="X18" s="125" t="s">
        <v>1589</v>
      </c>
      <c r="Y18" s="127">
        <v>2</v>
      </c>
      <c r="Z18" s="128" t="s">
        <v>1285</v>
      </c>
      <c r="AA18" s="133">
        <v>43525</v>
      </c>
      <c r="AB18" s="133">
        <v>43830</v>
      </c>
      <c r="AC18" s="128" t="s">
        <v>287</v>
      </c>
      <c r="AD18" s="172"/>
      <c r="AE18" s="172"/>
      <c r="AF18" s="172"/>
      <c r="AG18" s="172"/>
      <c r="AH18" s="172"/>
      <c r="AI18" s="172"/>
      <c r="AJ18" s="172"/>
    </row>
    <row r="19" spans="2:36" s="117" customFormat="1" ht="25.5" x14ac:dyDescent="0.25">
      <c r="B19" s="172" t="s">
        <v>31</v>
      </c>
      <c r="C19" s="172"/>
      <c r="D19" s="172"/>
      <c r="E19" s="172"/>
      <c r="F19" s="172"/>
      <c r="G19" s="172"/>
      <c r="H19" s="172"/>
      <c r="I19" s="172"/>
      <c r="J19" s="172"/>
      <c r="K19" s="172"/>
      <c r="L19" s="174"/>
      <c r="M19" s="208">
        <f t="shared" si="0"/>
        <v>2.3809523809523808E-2</v>
      </c>
      <c r="N19" s="172"/>
      <c r="O19" s="184"/>
      <c r="P19" s="184"/>
      <c r="Q19" s="184"/>
      <c r="R19" s="184"/>
      <c r="S19" s="184"/>
      <c r="T19" s="172"/>
      <c r="U19" s="172"/>
      <c r="V19" s="137" t="s">
        <v>549</v>
      </c>
      <c r="W19" s="138">
        <f>+(1/3)/2</f>
        <v>0.16666666666666666</v>
      </c>
      <c r="X19" s="125" t="s">
        <v>1590</v>
      </c>
      <c r="Y19" s="127">
        <v>10</v>
      </c>
      <c r="Z19" s="128" t="s">
        <v>1285</v>
      </c>
      <c r="AA19" s="133">
        <v>43497</v>
      </c>
      <c r="AB19" s="133">
        <v>43799</v>
      </c>
      <c r="AC19" s="128" t="s">
        <v>287</v>
      </c>
      <c r="AD19" s="172"/>
      <c r="AE19" s="172"/>
      <c r="AF19" s="172"/>
      <c r="AG19" s="172"/>
      <c r="AH19" s="172"/>
      <c r="AI19" s="172"/>
      <c r="AJ19" s="172"/>
    </row>
    <row r="20" spans="2:36" s="117" customFormat="1" ht="25.5" x14ac:dyDescent="0.25">
      <c r="B20" s="172" t="s">
        <v>31</v>
      </c>
      <c r="C20" s="172"/>
      <c r="D20" s="172"/>
      <c r="E20" s="172"/>
      <c r="F20" s="172"/>
      <c r="G20" s="172"/>
      <c r="H20" s="172"/>
      <c r="I20" s="172"/>
      <c r="J20" s="172"/>
      <c r="K20" s="172"/>
      <c r="L20" s="174"/>
      <c r="M20" s="208">
        <f t="shared" si="0"/>
        <v>2.3809523809523808E-2</v>
      </c>
      <c r="N20" s="172"/>
      <c r="O20" s="184"/>
      <c r="P20" s="184"/>
      <c r="Q20" s="184"/>
      <c r="R20" s="184"/>
      <c r="S20" s="184"/>
      <c r="T20" s="172"/>
      <c r="U20" s="172"/>
      <c r="V20" s="137" t="s">
        <v>551</v>
      </c>
      <c r="W20" s="126">
        <v>0.5</v>
      </c>
      <c r="X20" s="125" t="s">
        <v>1591</v>
      </c>
      <c r="Y20" s="127">
        <v>4</v>
      </c>
      <c r="Z20" s="128" t="s">
        <v>1285</v>
      </c>
      <c r="AA20" s="133">
        <v>43497</v>
      </c>
      <c r="AB20" s="133">
        <v>43830</v>
      </c>
      <c r="AC20" s="128" t="s">
        <v>287</v>
      </c>
      <c r="AD20" s="172"/>
      <c r="AE20" s="172"/>
      <c r="AF20" s="172"/>
      <c r="AG20" s="172"/>
      <c r="AH20" s="172"/>
      <c r="AI20" s="172"/>
      <c r="AJ20" s="172"/>
    </row>
    <row r="21" spans="2:36" s="116" customFormat="1" ht="94.5" customHeight="1" x14ac:dyDescent="0.25">
      <c r="B21" s="172" t="s">
        <v>31</v>
      </c>
      <c r="C21" s="172" t="s">
        <v>813</v>
      </c>
      <c r="D21" s="172" t="s">
        <v>1726</v>
      </c>
      <c r="E21" s="172" t="s">
        <v>1353</v>
      </c>
      <c r="F21" s="172" t="s">
        <v>1727</v>
      </c>
      <c r="G21" s="172" t="s">
        <v>1171</v>
      </c>
      <c r="H21" s="172" t="s">
        <v>287</v>
      </c>
      <c r="I21" s="172" t="s">
        <v>1728</v>
      </c>
      <c r="J21" s="172" t="s">
        <v>1222</v>
      </c>
      <c r="K21" s="172" t="s">
        <v>1846</v>
      </c>
      <c r="L21" s="172" t="s">
        <v>1847</v>
      </c>
      <c r="M21" s="175">
        <v>4.7619047619047603E-2</v>
      </c>
      <c r="N21" s="172" t="s">
        <v>21</v>
      </c>
      <c r="O21" s="177">
        <v>0</v>
      </c>
      <c r="P21" s="177">
        <v>0.01</v>
      </c>
      <c r="Q21" s="177">
        <v>0.01</v>
      </c>
      <c r="R21" s="177">
        <v>0.01</v>
      </c>
      <c r="S21" s="177">
        <v>0.01</v>
      </c>
      <c r="T21" s="172" t="s">
        <v>1284</v>
      </c>
      <c r="U21" s="172" t="s">
        <v>1729</v>
      </c>
      <c r="V21" s="130" t="s">
        <v>1730</v>
      </c>
      <c r="W21" s="131">
        <v>0.25</v>
      </c>
      <c r="X21" s="130" t="s">
        <v>2182</v>
      </c>
      <c r="Y21" s="127">
        <v>1</v>
      </c>
      <c r="Z21" s="128" t="s">
        <v>1284</v>
      </c>
      <c r="AA21" s="129">
        <v>43678</v>
      </c>
      <c r="AB21" s="129">
        <v>43738</v>
      </c>
      <c r="AC21" s="128"/>
      <c r="AD21" s="172" t="s">
        <v>287</v>
      </c>
      <c r="AE21" s="172" t="s">
        <v>287</v>
      </c>
      <c r="AF21" s="172" t="s">
        <v>1251</v>
      </c>
      <c r="AG21" s="172" t="s">
        <v>287</v>
      </c>
      <c r="AH21" s="172" t="s">
        <v>287</v>
      </c>
      <c r="AI21" s="172" t="s">
        <v>287</v>
      </c>
      <c r="AJ21" s="172" t="s">
        <v>287</v>
      </c>
    </row>
    <row r="22" spans="2:36" s="116" customFormat="1" ht="25.5" x14ac:dyDescent="0.25">
      <c r="B22" s="172"/>
      <c r="C22" s="172"/>
      <c r="D22" s="172"/>
      <c r="E22" s="172"/>
      <c r="F22" s="172"/>
      <c r="G22" s="172"/>
      <c r="H22" s="172"/>
      <c r="I22" s="172"/>
      <c r="J22" s="172"/>
      <c r="K22" s="172"/>
      <c r="L22" s="172"/>
      <c r="M22" s="175">
        <f t="shared" ref="M22:M29" si="1">+(1/14)</f>
        <v>7.1428571428571425E-2</v>
      </c>
      <c r="N22" s="172"/>
      <c r="O22" s="177"/>
      <c r="P22" s="177"/>
      <c r="Q22" s="177"/>
      <c r="R22" s="177"/>
      <c r="S22" s="177"/>
      <c r="T22" s="172"/>
      <c r="U22" s="172"/>
      <c r="V22" s="130" t="s">
        <v>1731</v>
      </c>
      <c r="W22" s="131">
        <v>0.5</v>
      </c>
      <c r="X22" s="130" t="s">
        <v>2205</v>
      </c>
      <c r="Y22" s="127">
        <v>1</v>
      </c>
      <c r="Z22" s="128" t="s">
        <v>1284</v>
      </c>
      <c r="AA22" s="129">
        <v>43739</v>
      </c>
      <c r="AB22" s="129">
        <v>43799</v>
      </c>
      <c r="AC22" s="128" t="s">
        <v>287</v>
      </c>
      <c r="AD22" s="172"/>
      <c r="AE22" s="172"/>
      <c r="AF22" s="172"/>
      <c r="AG22" s="172"/>
      <c r="AH22" s="172"/>
      <c r="AI22" s="172"/>
      <c r="AJ22" s="172"/>
    </row>
    <row r="23" spans="2:36" s="116" customFormat="1" ht="25.5" x14ac:dyDescent="0.25">
      <c r="B23" s="172"/>
      <c r="C23" s="172"/>
      <c r="D23" s="172"/>
      <c r="E23" s="172"/>
      <c r="F23" s="172"/>
      <c r="G23" s="172"/>
      <c r="H23" s="172"/>
      <c r="I23" s="172"/>
      <c r="J23" s="172"/>
      <c r="K23" s="172"/>
      <c r="L23" s="172"/>
      <c r="M23" s="175">
        <f t="shared" si="1"/>
        <v>7.1428571428571425E-2</v>
      </c>
      <c r="N23" s="172"/>
      <c r="O23" s="177"/>
      <c r="P23" s="177"/>
      <c r="Q23" s="177"/>
      <c r="R23" s="177"/>
      <c r="S23" s="177"/>
      <c r="T23" s="172"/>
      <c r="U23" s="172"/>
      <c r="V23" s="130" t="s">
        <v>1732</v>
      </c>
      <c r="W23" s="131">
        <v>0.25</v>
      </c>
      <c r="X23" s="130" t="s">
        <v>1733</v>
      </c>
      <c r="Y23" s="127">
        <v>1</v>
      </c>
      <c r="Z23" s="128" t="s">
        <v>1284</v>
      </c>
      <c r="AA23" s="129">
        <v>43800</v>
      </c>
      <c r="AB23" s="129">
        <v>43814</v>
      </c>
      <c r="AC23" s="128" t="s">
        <v>287</v>
      </c>
      <c r="AD23" s="172"/>
      <c r="AE23" s="172"/>
      <c r="AF23" s="172"/>
      <c r="AG23" s="172"/>
      <c r="AH23" s="172"/>
      <c r="AI23" s="172"/>
      <c r="AJ23" s="172"/>
    </row>
    <row r="24" spans="2:36" s="116" customFormat="1" ht="38.25" x14ac:dyDescent="0.25">
      <c r="B24" s="172"/>
      <c r="C24" s="172"/>
      <c r="D24" s="172"/>
      <c r="E24" s="172"/>
      <c r="F24" s="172"/>
      <c r="G24" s="172"/>
      <c r="H24" s="172"/>
      <c r="I24" s="172"/>
      <c r="J24" s="172"/>
      <c r="K24" s="172"/>
      <c r="L24" s="172"/>
      <c r="M24" s="175"/>
      <c r="N24" s="172"/>
      <c r="O24" s="177"/>
      <c r="P24" s="177"/>
      <c r="Q24" s="177"/>
      <c r="R24" s="177"/>
      <c r="S24" s="177"/>
      <c r="T24" s="172"/>
      <c r="U24" s="172" t="s">
        <v>1739</v>
      </c>
      <c r="V24" s="130" t="s">
        <v>584</v>
      </c>
      <c r="W24" s="131">
        <v>0.5</v>
      </c>
      <c r="X24" s="130" t="s">
        <v>1873</v>
      </c>
      <c r="Y24" s="127">
        <v>4</v>
      </c>
      <c r="Z24" s="128" t="s">
        <v>1284</v>
      </c>
      <c r="AA24" s="129">
        <v>43497</v>
      </c>
      <c r="AB24" s="129">
        <v>43554</v>
      </c>
      <c r="AC24" s="128" t="s">
        <v>287</v>
      </c>
      <c r="AD24" s="172" t="s">
        <v>287</v>
      </c>
      <c r="AE24" s="172" t="s">
        <v>1252</v>
      </c>
      <c r="AF24" s="172" t="s">
        <v>1251</v>
      </c>
      <c r="AG24" s="172" t="s">
        <v>1253</v>
      </c>
      <c r="AH24" s="172" t="s">
        <v>287</v>
      </c>
      <c r="AI24" s="172" t="s">
        <v>287</v>
      </c>
      <c r="AJ24" s="172" t="s">
        <v>77</v>
      </c>
    </row>
    <row r="25" spans="2:36" s="116" customFormat="1" ht="25.5" x14ac:dyDescent="0.25">
      <c r="B25" s="172"/>
      <c r="C25" s="172"/>
      <c r="D25" s="172"/>
      <c r="E25" s="172"/>
      <c r="F25" s="172"/>
      <c r="G25" s="172"/>
      <c r="H25" s="172"/>
      <c r="I25" s="172"/>
      <c r="J25" s="172"/>
      <c r="K25" s="172"/>
      <c r="L25" s="172"/>
      <c r="M25" s="175"/>
      <c r="N25" s="172"/>
      <c r="O25" s="177"/>
      <c r="P25" s="177"/>
      <c r="Q25" s="177"/>
      <c r="R25" s="177"/>
      <c r="S25" s="177"/>
      <c r="T25" s="172"/>
      <c r="U25" s="172"/>
      <c r="V25" s="130" t="s">
        <v>585</v>
      </c>
      <c r="W25" s="139">
        <f t="shared" ref="W25:W27" si="2">+(0.333333333333333)/2</f>
        <v>0.16666666666666649</v>
      </c>
      <c r="X25" s="130" t="s">
        <v>1742</v>
      </c>
      <c r="Y25" s="127">
        <v>2</v>
      </c>
      <c r="Z25" s="128" t="s">
        <v>1284</v>
      </c>
      <c r="AA25" s="129">
        <v>43556</v>
      </c>
      <c r="AB25" s="129">
        <v>43585</v>
      </c>
      <c r="AC25" s="128" t="s">
        <v>287</v>
      </c>
      <c r="AD25" s="172"/>
      <c r="AE25" s="172"/>
      <c r="AF25" s="172"/>
      <c r="AG25" s="172"/>
      <c r="AH25" s="172"/>
      <c r="AI25" s="172"/>
      <c r="AJ25" s="172"/>
    </row>
    <row r="26" spans="2:36" s="116" customFormat="1" ht="25.5" x14ac:dyDescent="0.25">
      <c r="B26" s="172"/>
      <c r="C26" s="172"/>
      <c r="D26" s="172"/>
      <c r="E26" s="172"/>
      <c r="F26" s="172"/>
      <c r="G26" s="172"/>
      <c r="H26" s="172"/>
      <c r="I26" s="172"/>
      <c r="J26" s="172"/>
      <c r="K26" s="172"/>
      <c r="L26" s="172"/>
      <c r="M26" s="175"/>
      <c r="N26" s="172"/>
      <c r="O26" s="177"/>
      <c r="P26" s="177"/>
      <c r="Q26" s="177"/>
      <c r="R26" s="177"/>
      <c r="S26" s="177"/>
      <c r="T26" s="172"/>
      <c r="U26" s="172"/>
      <c r="V26" s="130" t="s">
        <v>1740</v>
      </c>
      <c r="W26" s="139">
        <f t="shared" si="2"/>
        <v>0.16666666666666649</v>
      </c>
      <c r="X26" s="130" t="s">
        <v>1743</v>
      </c>
      <c r="Y26" s="127">
        <v>21</v>
      </c>
      <c r="Z26" s="128" t="s">
        <v>1284</v>
      </c>
      <c r="AA26" s="129">
        <v>43571</v>
      </c>
      <c r="AB26" s="129">
        <v>43708</v>
      </c>
      <c r="AC26" s="128" t="s">
        <v>287</v>
      </c>
      <c r="AD26" s="172"/>
      <c r="AE26" s="172"/>
      <c r="AF26" s="172"/>
      <c r="AG26" s="172"/>
      <c r="AH26" s="172"/>
      <c r="AI26" s="172"/>
      <c r="AJ26" s="172"/>
    </row>
    <row r="27" spans="2:36" s="116" customFormat="1" ht="38.25" x14ac:dyDescent="0.25">
      <c r="B27" s="172"/>
      <c r="C27" s="172"/>
      <c r="D27" s="172"/>
      <c r="E27" s="172"/>
      <c r="F27" s="172"/>
      <c r="G27" s="172"/>
      <c r="H27" s="172"/>
      <c r="I27" s="172"/>
      <c r="J27" s="172"/>
      <c r="K27" s="172"/>
      <c r="L27" s="172"/>
      <c r="M27" s="175"/>
      <c r="N27" s="172"/>
      <c r="O27" s="177"/>
      <c r="P27" s="177"/>
      <c r="Q27" s="177"/>
      <c r="R27" s="177"/>
      <c r="S27" s="177"/>
      <c r="T27" s="172"/>
      <c r="U27" s="172"/>
      <c r="V27" s="130" t="s">
        <v>1741</v>
      </c>
      <c r="W27" s="139">
        <f t="shared" si="2"/>
        <v>0.16666666666666649</v>
      </c>
      <c r="X27" s="130" t="s">
        <v>1744</v>
      </c>
      <c r="Y27" s="127">
        <v>42</v>
      </c>
      <c r="Z27" s="128" t="s">
        <v>1284</v>
      </c>
      <c r="AA27" s="129">
        <v>43647</v>
      </c>
      <c r="AB27" s="129">
        <v>43769</v>
      </c>
      <c r="AC27" s="128" t="s">
        <v>287</v>
      </c>
      <c r="AD27" s="172"/>
      <c r="AE27" s="172"/>
      <c r="AF27" s="172"/>
      <c r="AG27" s="172"/>
      <c r="AH27" s="172"/>
      <c r="AI27" s="172"/>
      <c r="AJ27" s="172"/>
    </row>
    <row r="28" spans="2:36" s="116" customFormat="1" ht="38.25" x14ac:dyDescent="0.25">
      <c r="B28" s="172" t="s">
        <v>31</v>
      </c>
      <c r="C28" s="172" t="s">
        <v>813</v>
      </c>
      <c r="D28" s="172" t="s">
        <v>1726</v>
      </c>
      <c r="E28" s="172" t="s">
        <v>1353</v>
      </c>
      <c r="F28" s="172" t="s">
        <v>1727</v>
      </c>
      <c r="G28" s="172" t="s">
        <v>1171</v>
      </c>
      <c r="H28" s="172" t="s">
        <v>287</v>
      </c>
      <c r="I28" s="172" t="s">
        <v>1830</v>
      </c>
      <c r="J28" s="172" t="s">
        <v>1338</v>
      </c>
      <c r="K28" s="172" t="s">
        <v>1828</v>
      </c>
      <c r="L28" s="172" t="s">
        <v>1829</v>
      </c>
      <c r="M28" s="186">
        <v>4.7619047619047603E-2</v>
      </c>
      <c r="N28" s="172" t="s">
        <v>21</v>
      </c>
      <c r="O28" s="186">
        <v>0</v>
      </c>
      <c r="P28" s="186">
        <v>0.01</v>
      </c>
      <c r="Q28" s="186">
        <v>0.01</v>
      </c>
      <c r="R28" s="186">
        <v>0.01</v>
      </c>
      <c r="S28" s="186">
        <v>0.01</v>
      </c>
      <c r="T28" s="172" t="s">
        <v>1284</v>
      </c>
      <c r="U28" s="172" t="s">
        <v>1786</v>
      </c>
      <c r="V28" s="130" t="s">
        <v>588</v>
      </c>
      <c r="W28" s="139">
        <v>0.25</v>
      </c>
      <c r="X28" s="130" t="s">
        <v>1680</v>
      </c>
      <c r="Y28" s="127">
        <v>3</v>
      </c>
      <c r="Z28" s="128" t="s">
        <v>1284</v>
      </c>
      <c r="AA28" s="129">
        <v>43497</v>
      </c>
      <c r="AB28" s="129">
        <v>43616</v>
      </c>
      <c r="AC28" s="128"/>
      <c r="AD28" s="172" t="s">
        <v>287</v>
      </c>
      <c r="AE28" s="172" t="s">
        <v>1252</v>
      </c>
      <c r="AF28" s="172" t="s">
        <v>287</v>
      </c>
      <c r="AG28" s="172" t="s">
        <v>1253</v>
      </c>
      <c r="AH28" s="172" t="s">
        <v>1250</v>
      </c>
      <c r="AI28" s="172" t="s">
        <v>287</v>
      </c>
      <c r="AJ28" s="172" t="s">
        <v>287</v>
      </c>
    </row>
    <row r="29" spans="2:36" s="116" customFormat="1" ht="25.5" x14ac:dyDescent="0.25">
      <c r="B29" s="172" t="s">
        <v>31</v>
      </c>
      <c r="C29" s="172"/>
      <c r="D29" s="172"/>
      <c r="E29" s="172"/>
      <c r="F29" s="172"/>
      <c r="G29" s="172"/>
      <c r="H29" s="172"/>
      <c r="I29" s="172"/>
      <c r="J29" s="172"/>
      <c r="K29" s="172"/>
      <c r="L29" s="172"/>
      <c r="M29" s="186">
        <f t="shared" si="1"/>
        <v>7.1428571428571425E-2</v>
      </c>
      <c r="N29" s="172"/>
      <c r="O29" s="186"/>
      <c r="P29" s="186"/>
      <c r="Q29" s="186"/>
      <c r="R29" s="186"/>
      <c r="S29" s="186"/>
      <c r="T29" s="172"/>
      <c r="U29" s="172"/>
      <c r="V29" s="130" t="s">
        <v>1831</v>
      </c>
      <c r="W29" s="139">
        <v>0.25</v>
      </c>
      <c r="X29" s="130" t="s">
        <v>1681</v>
      </c>
      <c r="Y29" s="127">
        <v>4</v>
      </c>
      <c r="Z29" s="128" t="s">
        <v>1284</v>
      </c>
      <c r="AA29" s="129">
        <v>43467</v>
      </c>
      <c r="AB29" s="129">
        <v>43830</v>
      </c>
      <c r="AC29" s="128" t="s">
        <v>287</v>
      </c>
      <c r="AD29" s="172"/>
      <c r="AE29" s="172"/>
      <c r="AF29" s="172"/>
      <c r="AG29" s="172"/>
      <c r="AH29" s="172"/>
      <c r="AI29" s="172"/>
      <c r="AJ29" s="172"/>
    </row>
    <row r="30" spans="2:36" s="116" customFormat="1" ht="51" x14ac:dyDescent="0.25">
      <c r="B30" s="172"/>
      <c r="C30" s="172"/>
      <c r="D30" s="172"/>
      <c r="E30" s="172"/>
      <c r="F30" s="172"/>
      <c r="G30" s="172"/>
      <c r="H30" s="172"/>
      <c r="I30" s="172"/>
      <c r="J30" s="172"/>
      <c r="K30" s="172"/>
      <c r="L30" s="172"/>
      <c r="M30" s="186"/>
      <c r="N30" s="172"/>
      <c r="O30" s="186"/>
      <c r="P30" s="186"/>
      <c r="Q30" s="186"/>
      <c r="R30" s="186"/>
      <c r="S30" s="186"/>
      <c r="T30" s="172"/>
      <c r="U30" s="172"/>
      <c r="V30" s="130" t="s">
        <v>1682</v>
      </c>
      <c r="W30" s="131">
        <v>0.5</v>
      </c>
      <c r="X30" s="130" t="s">
        <v>2206</v>
      </c>
      <c r="Y30" s="127">
        <v>14</v>
      </c>
      <c r="Z30" s="128" t="s">
        <v>1284</v>
      </c>
      <c r="AA30" s="129">
        <v>43466</v>
      </c>
      <c r="AB30" s="129">
        <v>43830</v>
      </c>
      <c r="AC30" s="128" t="s">
        <v>287</v>
      </c>
      <c r="AD30" s="172"/>
      <c r="AE30" s="172"/>
      <c r="AF30" s="172"/>
      <c r="AG30" s="172"/>
      <c r="AH30" s="172"/>
      <c r="AI30" s="172"/>
      <c r="AJ30" s="172"/>
    </row>
    <row r="31" spans="2:36" s="116" customFormat="1" ht="51" x14ac:dyDescent="0.25">
      <c r="B31" s="172"/>
      <c r="C31" s="172"/>
      <c r="D31" s="172"/>
      <c r="E31" s="172"/>
      <c r="F31" s="172"/>
      <c r="G31" s="172"/>
      <c r="H31" s="172"/>
      <c r="I31" s="172"/>
      <c r="J31" s="172"/>
      <c r="K31" s="172"/>
      <c r="L31" s="172"/>
      <c r="M31" s="186"/>
      <c r="N31" s="172"/>
      <c r="O31" s="186"/>
      <c r="P31" s="186"/>
      <c r="Q31" s="186"/>
      <c r="R31" s="186"/>
      <c r="S31" s="186"/>
      <c r="T31" s="172"/>
      <c r="U31" s="172" t="s">
        <v>1734</v>
      </c>
      <c r="V31" s="130" t="s">
        <v>1735</v>
      </c>
      <c r="W31" s="131">
        <v>0.5</v>
      </c>
      <c r="X31" s="130" t="s">
        <v>1736</v>
      </c>
      <c r="Y31" s="127">
        <v>18</v>
      </c>
      <c r="Z31" s="128" t="s">
        <v>1284</v>
      </c>
      <c r="AA31" s="129">
        <v>43497</v>
      </c>
      <c r="AB31" s="129">
        <v>43585</v>
      </c>
      <c r="AC31" s="128" t="s">
        <v>287</v>
      </c>
      <c r="AD31" s="172" t="s">
        <v>287</v>
      </c>
      <c r="AE31" s="172" t="s">
        <v>287</v>
      </c>
      <c r="AF31" s="172" t="s">
        <v>1251</v>
      </c>
      <c r="AG31" s="172" t="s">
        <v>287</v>
      </c>
      <c r="AH31" s="172" t="s">
        <v>287</v>
      </c>
      <c r="AI31" s="172" t="s">
        <v>287</v>
      </c>
      <c r="AJ31" s="172" t="s">
        <v>287</v>
      </c>
    </row>
    <row r="32" spans="2:36" s="116" customFormat="1" ht="51" x14ac:dyDescent="0.25">
      <c r="B32" s="172"/>
      <c r="C32" s="172"/>
      <c r="D32" s="172"/>
      <c r="E32" s="172"/>
      <c r="F32" s="172"/>
      <c r="G32" s="172"/>
      <c r="H32" s="172"/>
      <c r="I32" s="172"/>
      <c r="J32" s="172"/>
      <c r="K32" s="172"/>
      <c r="L32" s="172"/>
      <c r="M32" s="186"/>
      <c r="N32" s="172"/>
      <c r="O32" s="186"/>
      <c r="P32" s="186"/>
      <c r="Q32" s="186"/>
      <c r="R32" s="186"/>
      <c r="S32" s="186"/>
      <c r="T32" s="172"/>
      <c r="U32" s="172"/>
      <c r="V32" s="130" t="s">
        <v>1737</v>
      </c>
      <c r="W32" s="131">
        <v>0.25</v>
      </c>
      <c r="X32" s="130" t="s">
        <v>2192</v>
      </c>
      <c r="Y32" s="127">
        <v>16</v>
      </c>
      <c r="Z32" s="128" t="s">
        <v>1284</v>
      </c>
      <c r="AA32" s="129">
        <v>43617</v>
      </c>
      <c r="AB32" s="129">
        <v>43677</v>
      </c>
      <c r="AC32" s="128" t="s">
        <v>287</v>
      </c>
      <c r="AD32" s="172"/>
      <c r="AE32" s="172"/>
      <c r="AF32" s="172"/>
      <c r="AG32" s="172"/>
      <c r="AH32" s="172"/>
      <c r="AI32" s="172"/>
      <c r="AJ32" s="172"/>
    </row>
    <row r="33" spans="2:36" s="116" customFormat="1" ht="38.25" x14ac:dyDescent="0.25">
      <c r="B33" s="172"/>
      <c r="C33" s="172"/>
      <c r="D33" s="172"/>
      <c r="E33" s="172"/>
      <c r="F33" s="172"/>
      <c r="G33" s="172"/>
      <c r="H33" s="172"/>
      <c r="I33" s="172"/>
      <c r="J33" s="172"/>
      <c r="K33" s="172"/>
      <c r="L33" s="172"/>
      <c r="M33" s="186"/>
      <c r="N33" s="172"/>
      <c r="O33" s="186"/>
      <c r="P33" s="186"/>
      <c r="Q33" s="186"/>
      <c r="R33" s="186"/>
      <c r="S33" s="186"/>
      <c r="T33" s="172"/>
      <c r="U33" s="172"/>
      <c r="V33" s="130" t="s">
        <v>1738</v>
      </c>
      <c r="W33" s="131">
        <v>0.25</v>
      </c>
      <c r="X33" s="130" t="s">
        <v>2193</v>
      </c>
      <c r="Y33" s="127">
        <v>1</v>
      </c>
      <c r="Z33" s="128" t="s">
        <v>1284</v>
      </c>
      <c r="AA33" s="129">
        <v>43723</v>
      </c>
      <c r="AB33" s="129">
        <v>43768</v>
      </c>
      <c r="AC33" s="128" t="s">
        <v>287</v>
      </c>
      <c r="AD33" s="172"/>
      <c r="AE33" s="172"/>
      <c r="AF33" s="172"/>
      <c r="AG33" s="172"/>
      <c r="AH33" s="172"/>
      <c r="AI33" s="172"/>
      <c r="AJ33" s="172"/>
    </row>
    <row r="34" spans="2:36" s="116" customFormat="1" x14ac:dyDescent="0.25">
      <c r="B34" s="172" t="s">
        <v>31</v>
      </c>
      <c r="C34" s="172" t="s">
        <v>813</v>
      </c>
      <c r="D34" s="172" t="s">
        <v>1356</v>
      </c>
      <c r="E34" s="172" t="s">
        <v>1355</v>
      </c>
      <c r="F34" s="172" t="s">
        <v>1354</v>
      </c>
      <c r="G34" s="172" t="s">
        <v>1171</v>
      </c>
      <c r="H34" s="172" t="s">
        <v>287</v>
      </c>
      <c r="I34" s="172" t="s">
        <v>34</v>
      </c>
      <c r="J34" s="172" t="s">
        <v>1244</v>
      </c>
      <c r="K34" s="172" t="s">
        <v>601</v>
      </c>
      <c r="L34" s="172" t="s">
        <v>177</v>
      </c>
      <c r="M34" s="175">
        <v>4.7619047619047603E-2</v>
      </c>
      <c r="N34" s="172" t="s">
        <v>21</v>
      </c>
      <c r="O34" s="177">
        <f>+((13791-7998)/13971)</f>
        <v>0.4146446210006442</v>
      </c>
      <c r="P34" s="177">
        <v>0.05</v>
      </c>
      <c r="Q34" s="177">
        <v>0.05</v>
      </c>
      <c r="R34" s="177">
        <v>0.05</v>
      </c>
      <c r="S34" s="177">
        <v>0.05</v>
      </c>
      <c r="T34" s="172" t="s">
        <v>1286</v>
      </c>
      <c r="U34" s="172" t="s">
        <v>1541</v>
      </c>
      <c r="V34" s="140" t="s">
        <v>138</v>
      </c>
      <c r="W34" s="131">
        <v>0.25</v>
      </c>
      <c r="X34" s="130" t="s">
        <v>1536</v>
      </c>
      <c r="Y34" s="132">
        <v>12</v>
      </c>
      <c r="Z34" s="128" t="s">
        <v>1286</v>
      </c>
      <c r="AA34" s="129">
        <v>43466</v>
      </c>
      <c r="AB34" s="129">
        <v>43830</v>
      </c>
      <c r="AC34" s="128"/>
      <c r="AD34" s="172" t="s">
        <v>287</v>
      </c>
      <c r="AE34" s="172" t="s">
        <v>287</v>
      </c>
      <c r="AF34" s="172" t="s">
        <v>1254</v>
      </c>
      <c r="AG34" s="172" t="s">
        <v>287</v>
      </c>
      <c r="AH34" s="172" t="s">
        <v>287</v>
      </c>
      <c r="AI34" s="172" t="s">
        <v>287</v>
      </c>
      <c r="AJ34" s="172" t="s">
        <v>287</v>
      </c>
    </row>
    <row r="35" spans="2:36" s="116" customFormat="1" ht="25.5" x14ac:dyDescent="0.25">
      <c r="B35" s="172" t="s">
        <v>31</v>
      </c>
      <c r="C35" s="172"/>
      <c r="D35" s="172"/>
      <c r="E35" s="172"/>
      <c r="F35" s="172"/>
      <c r="G35" s="172"/>
      <c r="H35" s="172"/>
      <c r="I35" s="172"/>
      <c r="J35" s="172"/>
      <c r="K35" s="172"/>
      <c r="L35" s="172"/>
      <c r="M35" s="175"/>
      <c r="N35" s="172"/>
      <c r="O35" s="177"/>
      <c r="P35" s="177"/>
      <c r="Q35" s="177"/>
      <c r="R35" s="177"/>
      <c r="S35" s="177"/>
      <c r="T35" s="172"/>
      <c r="U35" s="172"/>
      <c r="V35" s="140" t="s">
        <v>140</v>
      </c>
      <c r="W35" s="131">
        <v>0.25</v>
      </c>
      <c r="X35" s="130" t="s">
        <v>1537</v>
      </c>
      <c r="Y35" s="132">
        <v>9</v>
      </c>
      <c r="Z35" s="128" t="s">
        <v>1286</v>
      </c>
      <c r="AA35" s="129">
        <v>43570</v>
      </c>
      <c r="AB35" s="129">
        <v>43830</v>
      </c>
      <c r="AC35" s="128" t="s">
        <v>287</v>
      </c>
      <c r="AD35" s="172"/>
      <c r="AE35" s="172"/>
      <c r="AF35" s="172"/>
      <c r="AG35" s="172"/>
      <c r="AH35" s="172"/>
      <c r="AI35" s="172"/>
      <c r="AJ35" s="172"/>
    </row>
    <row r="36" spans="2:36" s="116" customFormat="1" ht="25.5" x14ac:dyDescent="0.25">
      <c r="B36" s="172" t="s">
        <v>31</v>
      </c>
      <c r="C36" s="172"/>
      <c r="D36" s="172"/>
      <c r="E36" s="172"/>
      <c r="F36" s="172"/>
      <c r="G36" s="172"/>
      <c r="H36" s="172"/>
      <c r="I36" s="172"/>
      <c r="J36" s="172"/>
      <c r="K36" s="172"/>
      <c r="L36" s="172"/>
      <c r="M36" s="175"/>
      <c r="N36" s="172"/>
      <c r="O36" s="177"/>
      <c r="P36" s="177"/>
      <c r="Q36" s="177"/>
      <c r="R36" s="177"/>
      <c r="S36" s="177"/>
      <c r="T36" s="172"/>
      <c r="U36" s="172"/>
      <c r="V36" s="140" t="s">
        <v>1535</v>
      </c>
      <c r="W36" s="139">
        <v>0.25</v>
      </c>
      <c r="X36" s="130" t="s">
        <v>1539</v>
      </c>
      <c r="Y36" s="132">
        <v>2</v>
      </c>
      <c r="Z36" s="128" t="s">
        <v>1286</v>
      </c>
      <c r="AA36" s="133">
        <v>43525</v>
      </c>
      <c r="AB36" s="133">
        <v>43799</v>
      </c>
      <c r="AC36" s="128" t="s">
        <v>287</v>
      </c>
      <c r="AD36" s="172"/>
      <c r="AE36" s="172"/>
      <c r="AF36" s="172"/>
      <c r="AG36" s="172"/>
      <c r="AH36" s="172"/>
      <c r="AI36" s="172"/>
      <c r="AJ36" s="172"/>
    </row>
    <row r="37" spans="2:36" s="116" customFormat="1" ht="76.5" x14ac:dyDescent="0.25">
      <c r="B37" s="172" t="s">
        <v>31</v>
      </c>
      <c r="C37" s="172"/>
      <c r="D37" s="172"/>
      <c r="E37" s="172"/>
      <c r="F37" s="172"/>
      <c r="G37" s="172"/>
      <c r="H37" s="172"/>
      <c r="I37" s="172"/>
      <c r="J37" s="172"/>
      <c r="K37" s="172"/>
      <c r="L37" s="172"/>
      <c r="M37" s="175"/>
      <c r="N37" s="172"/>
      <c r="O37" s="177"/>
      <c r="P37" s="177"/>
      <c r="Q37" s="177"/>
      <c r="R37" s="177"/>
      <c r="S37" s="177"/>
      <c r="T37" s="172"/>
      <c r="U37" s="172"/>
      <c r="V37" s="140" t="s">
        <v>1538</v>
      </c>
      <c r="W37" s="131">
        <v>0.25</v>
      </c>
      <c r="X37" s="130" t="s">
        <v>1540</v>
      </c>
      <c r="Y37" s="132">
        <v>4</v>
      </c>
      <c r="Z37" s="128" t="s">
        <v>1286</v>
      </c>
      <c r="AA37" s="133">
        <v>43525</v>
      </c>
      <c r="AB37" s="133">
        <v>43677</v>
      </c>
      <c r="AC37" s="128" t="s">
        <v>287</v>
      </c>
      <c r="AD37" s="172"/>
      <c r="AE37" s="172"/>
      <c r="AF37" s="172"/>
      <c r="AG37" s="172"/>
      <c r="AH37" s="172"/>
      <c r="AI37" s="172"/>
      <c r="AJ37" s="172"/>
    </row>
    <row r="38" spans="2:36" s="116" customFormat="1" ht="25.5" x14ac:dyDescent="0.25">
      <c r="B38" s="172" t="s">
        <v>31</v>
      </c>
      <c r="C38" s="172" t="s">
        <v>813</v>
      </c>
      <c r="D38" s="172" t="s">
        <v>1362</v>
      </c>
      <c r="E38" s="172" t="s">
        <v>1359</v>
      </c>
      <c r="F38" s="172" t="s">
        <v>1357</v>
      </c>
      <c r="G38" s="172" t="s">
        <v>1171</v>
      </c>
      <c r="H38" s="172" t="s">
        <v>287</v>
      </c>
      <c r="I38" s="172" t="s">
        <v>33</v>
      </c>
      <c r="J38" s="172" t="s">
        <v>1224</v>
      </c>
      <c r="K38" s="172" t="s">
        <v>1787</v>
      </c>
      <c r="L38" s="172" t="s">
        <v>1617</v>
      </c>
      <c r="M38" s="175">
        <v>4.7619047619047603E-2</v>
      </c>
      <c r="N38" s="172" t="s">
        <v>21</v>
      </c>
      <c r="O38" s="177">
        <v>1</v>
      </c>
      <c r="P38" s="177">
        <v>1</v>
      </c>
      <c r="Q38" s="177">
        <v>1</v>
      </c>
      <c r="R38" s="177">
        <v>1</v>
      </c>
      <c r="S38" s="177">
        <v>1</v>
      </c>
      <c r="T38" s="172" t="s">
        <v>1614</v>
      </c>
      <c r="U38" s="172" t="s">
        <v>1620</v>
      </c>
      <c r="V38" s="141" t="s">
        <v>1615</v>
      </c>
      <c r="W38" s="139">
        <v>0.5</v>
      </c>
      <c r="X38" s="130" t="s">
        <v>1616</v>
      </c>
      <c r="Y38" s="127">
        <v>10</v>
      </c>
      <c r="Z38" s="128" t="s">
        <v>1287</v>
      </c>
      <c r="AA38" s="129">
        <v>43525</v>
      </c>
      <c r="AB38" s="129">
        <v>43830</v>
      </c>
      <c r="AC38" s="128"/>
      <c r="AD38" s="172" t="s">
        <v>287</v>
      </c>
      <c r="AE38" s="172" t="s">
        <v>1255</v>
      </c>
      <c r="AF38" s="172" t="s">
        <v>287</v>
      </c>
      <c r="AG38" s="172" t="s">
        <v>287</v>
      </c>
      <c r="AH38" s="172" t="s">
        <v>287</v>
      </c>
      <c r="AI38" s="172" t="s">
        <v>287</v>
      </c>
      <c r="AJ38" s="172" t="s">
        <v>287</v>
      </c>
    </row>
    <row r="39" spans="2:36" s="116" customFormat="1" ht="25.5" x14ac:dyDescent="0.25">
      <c r="B39" s="172"/>
      <c r="C39" s="172"/>
      <c r="D39" s="172"/>
      <c r="E39" s="172"/>
      <c r="F39" s="172"/>
      <c r="G39" s="172"/>
      <c r="H39" s="172"/>
      <c r="I39" s="172"/>
      <c r="J39" s="172"/>
      <c r="K39" s="172"/>
      <c r="L39" s="172"/>
      <c r="M39" s="177"/>
      <c r="N39" s="172"/>
      <c r="O39" s="177"/>
      <c r="P39" s="177"/>
      <c r="Q39" s="177"/>
      <c r="R39" s="177"/>
      <c r="S39" s="177"/>
      <c r="T39" s="172"/>
      <c r="U39" s="172"/>
      <c r="V39" s="141" t="s">
        <v>1618</v>
      </c>
      <c r="W39" s="139">
        <v>0.5</v>
      </c>
      <c r="X39" s="130" t="s">
        <v>1619</v>
      </c>
      <c r="Y39" s="127">
        <v>4</v>
      </c>
      <c r="Z39" s="128" t="s">
        <v>1287</v>
      </c>
      <c r="AA39" s="129">
        <v>43466</v>
      </c>
      <c r="AB39" s="129">
        <v>43830</v>
      </c>
      <c r="AC39" s="128" t="s">
        <v>287</v>
      </c>
      <c r="AD39" s="172"/>
      <c r="AE39" s="172"/>
      <c r="AF39" s="172"/>
      <c r="AG39" s="172"/>
      <c r="AH39" s="172"/>
      <c r="AI39" s="172"/>
      <c r="AJ39" s="172"/>
    </row>
    <row r="40" spans="2:36" s="116" customFormat="1" ht="25.5" x14ac:dyDescent="0.25">
      <c r="B40" s="172" t="s">
        <v>31</v>
      </c>
      <c r="C40" s="172" t="s">
        <v>813</v>
      </c>
      <c r="D40" s="172" t="s">
        <v>1362</v>
      </c>
      <c r="E40" s="172" t="s">
        <v>1359</v>
      </c>
      <c r="F40" s="172" t="s">
        <v>1357</v>
      </c>
      <c r="G40" s="172" t="s">
        <v>1171</v>
      </c>
      <c r="H40" s="172" t="s">
        <v>287</v>
      </c>
      <c r="I40" s="172" t="s">
        <v>33</v>
      </c>
      <c r="J40" s="172" t="s">
        <v>1224</v>
      </c>
      <c r="K40" s="172" t="s">
        <v>610</v>
      </c>
      <c r="L40" s="172" t="s">
        <v>202</v>
      </c>
      <c r="M40" s="175">
        <v>4.7619047619047603E-2</v>
      </c>
      <c r="N40" s="172" t="s">
        <v>21</v>
      </c>
      <c r="O40" s="175">
        <v>0.10714285714285714</v>
      </c>
      <c r="P40" s="177">
        <v>1</v>
      </c>
      <c r="Q40" s="177">
        <v>1</v>
      </c>
      <c r="R40" s="177">
        <v>1</v>
      </c>
      <c r="S40" s="177">
        <v>1</v>
      </c>
      <c r="T40" s="172" t="s">
        <v>1287</v>
      </c>
      <c r="U40" s="172" t="s">
        <v>1623</v>
      </c>
      <c r="V40" s="141" t="s">
        <v>171</v>
      </c>
      <c r="W40" s="131">
        <v>0.5</v>
      </c>
      <c r="X40" s="130" t="s">
        <v>172</v>
      </c>
      <c r="Y40" s="127">
        <v>12</v>
      </c>
      <c r="Z40" s="128" t="s">
        <v>1287</v>
      </c>
      <c r="AA40" s="129">
        <v>43466</v>
      </c>
      <c r="AB40" s="129">
        <v>43830</v>
      </c>
      <c r="AC40" s="128"/>
      <c r="AD40" s="172" t="s">
        <v>287</v>
      </c>
      <c r="AE40" s="172" t="s">
        <v>1255</v>
      </c>
      <c r="AF40" s="172" t="s">
        <v>287</v>
      </c>
      <c r="AG40" s="172" t="s">
        <v>287</v>
      </c>
      <c r="AH40" s="172" t="s">
        <v>287</v>
      </c>
      <c r="AI40" s="172" t="s">
        <v>287</v>
      </c>
      <c r="AJ40" s="172" t="s">
        <v>287</v>
      </c>
    </row>
    <row r="41" spans="2:36" s="116" customFormat="1" ht="25.5" x14ac:dyDescent="0.25">
      <c r="B41" s="172" t="s">
        <v>31</v>
      </c>
      <c r="C41" s="172"/>
      <c r="D41" s="172"/>
      <c r="E41" s="172"/>
      <c r="F41" s="172"/>
      <c r="G41" s="172"/>
      <c r="H41" s="172"/>
      <c r="I41" s="172"/>
      <c r="J41" s="172"/>
      <c r="K41" s="172"/>
      <c r="L41" s="172"/>
      <c r="M41" s="175">
        <f t="shared" ref="M41:M50" si="3">1/14</f>
        <v>7.1428571428571425E-2</v>
      </c>
      <c r="N41" s="172"/>
      <c r="O41" s="175"/>
      <c r="P41" s="177"/>
      <c r="Q41" s="177"/>
      <c r="R41" s="177"/>
      <c r="S41" s="177"/>
      <c r="T41" s="172"/>
      <c r="U41" s="172"/>
      <c r="V41" s="141" t="s">
        <v>173</v>
      </c>
      <c r="W41" s="131">
        <v>0.5</v>
      </c>
      <c r="X41" s="130" t="s">
        <v>174</v>
      </c>
      <c r="Y41" s="127">
        <v>12</v>
      </c>
      <c r="Z41" s="128" t="s">
        <v>1287</v>
      </c>
      <c r="AA41" s="129">
        <v>43466</v>
      </c>
      <c r="AB41" s="129">
        <v>43830</v>
      </c>
      <c r="AC41" s="128" t="s">
        <v>287</v>
      </c>
      <c r="AD41" s="172"/>
      <c r="AE41" s="172"/>
      <c r="AF41" s="172"/>
      <c r="AG41" s="172"/>
      <c r="AH41" s="172"/>
      <c r="AI41" s="172"/>
      <c r="AJ41" s="172"/>
    </row>
    <row r="42" spans="2:36" s="116" customFormat="1" ht="25.5" x14ac:dyDescent="0.25">
      <c r="B42" s="172" t="s">
        <v>31</v>
      </c>
      <c r="C42" s="172" t="s">
        <v>813</v>
      </c>
      <c r="D42" s="172" t="s">
        <v>1362</v>
      </c>
      <c r="E42" s="172" t="s">
        <v>1359</v>
      </c>
      <c r="F42" s="172" t="s">
        <v>1358</v>
      </c>
      <c r="G42" s="172" t="s">
        <v>1171</v>
      </c>
      <c r="H42" s="172" t="s">
        <v>287</v>
      </c>
      <c r="I42" s="172" t="s">
        <v>120</v>
      </c>
      <c r="J42" s="172" t="s">
        <v>1225</v>
      </c>
      <c r="K42" s="172" t="s">
        <v>210</v>
      </c>
      <c r="L42" s="172" t="s">
        <v>1336</v>
      </c>
      <c r="M42" s="175">
        <v>4.7619047619047603E-2</v>
      </c>
      <c r="N42" s="172" t="s">
        <v>83</v>
      </c>
      <c r="O42" s="172" t="s">
        <v>22</v>
      </c>
      <c r="P42" s="218" t="s">
        <v>114</v>
      </c>
      <c r="Q42" s="218" t="s">
        <v>115</v>
      </c>
      <c r="R42" s="218" t="s">
        <v>116</v>
      </c>
      <c r="S42" s="218" t="s">
        <v>117</v>
      </c>
      <c r="T42" s="172" t="s">
        <v>1288</v>
      </c>
      <c r="U42" s="172" t="s">
        <v>1550</v>
      </c>
      <c r="V42" s="140" t="s">
        <v>1551</v>
      </c>
      <c r="W42" s="131">
        <v>0.5</v>
      </c>
      <c r="X42" s="130" t="s">
        <v>1544</v>
      </c>
      <c r="Y42" s="127">
        <v>1</v>
      </c>
      <c r="Z42" s="128" t="s">
        <v>1288</v>
      </c>
      <c r="AA42" s="133">
        <v>43525</v>
      </c>
      <c r="AB42" s="133">
        <v>43555</v>
      </c>
      <c r="AC42" s="128"/>
      <c r="AD42" s="174" t="s">
        <v>287</v>
      </c>
      <c r="AE42" s="174" t="s">
        <v>287</v>
      </c>
      <c r="AF42" s="174" t="s">
        <v>287</v>
      </c>
      <c r="AG42" s="174" t="s">
        <v>287</v>
      </c>
      <c r="AH42" s="174" t="s">
        <v>1250</v>
      </c>
      <c r="AI42" s="174" t="s">
        <v>287</v>
      </c>
      <c r="AJ42" s="174" t="s">
        <v>287</v>
      </c>
    </row>
    <row r="43" spans="2:36" s="116" customFormat="1" ht="51" x14ac:dyDescent="0.25">
      <c r="B43" s="172" t="s">
        <v>31</v>
      </c>
      <c r="C43" s="172"/>
      <c r="D43" s="172"/>
      <c r="E43" s="172"/>
      <c r="F43" s="172"/>
      <c r="G43" s="172"/>
      <c r="H43" s="172"/>
      <c r="I43" s="172"/>
      <c r="J43" s="172"/>
      <c r="K43" s="172"/>
      <c r="L43" s="172"/>
      <c r="M43" s="175">
        <f t="shared" si="3"/>
        <v>7.1428571428571425E-2</v>
      </c>
      <c r="N43" s="172"/>
      <c r="O43" s="172"/>
      <c r="P43" s="218"/>
      <c r="Q43" s="218"/>
      <c r="R43" s="218"/>
      <c r="S43" s="218"/>
      <c r="T43" s="172"/>
      <c r="U43" s="172"/>
      <c r="V43" s="140" t="s">
        <v>1844</v>
      </c>
      <c r="W43" s="131">
        <v>0.5</v>
      </c>
      <c r="X43" s="130" t="s">
        <v>1545</v>
      </c>
      <c r="Y43" s="127">
        <v>11</v>
      </c>
      <c r="Z43" s="128" t="s">
        <v>1288</v>
      </c>
      <c r="AA43" s="133">
        <v>43497</v>
      </c>
      <c r="AB43" s="133">
        <v>43830</v>
      </c>
      <c r="AC43" s="128" t="s">
        <v>287</v>
      </c>
      <c r="AD43" s="174"/>
      <c r="AE43" s="174"/>
      <c r="AF43" s="174"/>
      <c r="AG43" s="174"/>
      <c r="AH43" s="174"/>
      <c r="AI43" s="174"/>
      <c r="AJ43" s="174"/>
    </row>
    <row r="44" spans="2:36" s="116" customFormat="1" ht="25.5" x14ac:dyDescent="0.25">
      <c r="B44" s="172" t="s">
        <v>31</v>
      </c>
      <c r="C44" s="172" t="s">
        <v>813</v>
      </c>
      <c r="D44" s="172" t="s">
        <v>1362</v>
      </c>
      <c r="E44" s="172" t="s">
        <v>1359</v>
      </c>
      <c r="F44" s="172" t="s">
        <v>1357</v>
      </c>
      <c r="G44" s="172" t="s">
        <v>1171</v>
      </c>
      <c r="H44" s="172" t="s">
        <v>287</v>
      </c>
      <c r="I44" s="172" t="s">
        <v>1130</v>
      </c>
      <c r="J44" s="172" t="s">
        <v>1226</v>
      </c>
      <c r="K44" s="172" t="s">
        <v>568</v>
      </c>
      <c r="L44" s="172" t="s">
        <v>569</v>
      </c>
      <c r="M44" s="175">
        <v>4.7619047619047603E-2</v>
      </c>
      <c r="N44" s="172" t="s">
        <v>21</v>
      </c>
      <c r="O44" s="177">
        <v>1</v>
      </c>
      <c r="P44" s="186">
        <v>1</v>
      </c>
      <c r="Q44" s="186">
        <v>1</v>
      </c>
      <c r="R44" s="186">
        <v>1</v>
      </c>
      <c r="S44" s="186">
        <v>1</v>
      </c>
      <c r="T44" s="172" t="s">
        <v>1289</v>
      </c>
      <c r="U44" s="172" t="s">
        <v>1788</v>
      </c>
      <c r="V44" s="130" t="s">
        <v>99</v>
      </c>
      <c r="W44" s="131">
        <v>0.25</v>
      </c>
      <c r="X44" s="130" t="s">
        <v>684</v>
      </c>
      <c r="Y44" s="127">
        <v>1</v>
      </c>
      <c r="Z44" s="128" t="s">
        <v>1289</v>
      </c>
      <c r="AA44" s="129">
        <v>43466</v>
      </c>
      <c r="AB44" s="129">
        <v>43496</v>
      </c>
      <c r="AC44" s="128"/>
      <c r="AD44" s="172" t="s">
        <v>287</v>
      </c>
      <c r="AE44" s="172" t="s">
        <v>287</v>
      </c>
      <c r="AF44" s="172" t="s">
        <v>287</v>
      </c>
      <c r="AG44" s="172" t="s">
        <v>1253</v>
      </c>
      <c r="AH44" s="172" t="s">
        <v>287</v>
      </c>
      <c r="AI44" s="172" t="s">
        <v>287</v>
      </c>
      <c r="AJ44" s="172" t="s">
        <v>77</v>
      </c>
    </row>
    <row r="45" spans="2:36" s="116" customFormat="1" ht="25.5" x14ac:dyDescent="0.25">
      <c r="B45" s="172" t="s">
        <v>31</v>
      </c>
      <c r="C45" s="172"/>
      <c r="D45" s="172"/>
      <c r="E45" s="172"/>
      <c r="F45" s="172"/>
      <c r="G45" s="172"/>
      <c r="H45" s="172"/>
      <c r="I45" s="172"/>
      <c r="J45" s="172"/>
      <c r="K45" s="172"/>
      <c r="L45" s="172"/>
      <c r="M45" s="175">
        <f t="shared" si="3"/>
        <v>7.1428571428571425E-2</v>
      </c>
      <c r="N45" s="172"/>
      <c r="O45" s="177"/>
      <c r="P45" s="186"/>
      <c r="Q45" s="186"/>
      <c r="R45" s="186"/>
      <c r="S45" s="186"/>
      <c r="T45" s="172"/>
      <c r="U45" s="172"/>
      <c r="V45" s="130" t="s">
        <v>79</v>
      </c>
      <c r="W45" s="131">
        <v>0.5</v>
      </c>
      <c r="X45" s="130" t="s">
        <v>685</v>
      </c>
      <c r="Y45" s="127">
        <v>12</v>
      </c>
      <c r="Z45" s="128" t="s">
        <v>1289</v>
      </c>
      <c r="AA45" s="129">
        <v>43466</v>
      </c>
      <c r="AB45" s="129">
        <v>43814</v>
      </c>
      <c r="AC45" s="128" t="s">
        <v>287</v>
      </c>
      <c r="AD45" s="172"/>
      <c r="AE45" s="172"/>
      <c r="AF45" s="172"/>
      <c r="AG45" s="172"/>
      <c r="AH45" s="172"/>
      <c r="AI45" s="172"/>
      <c r="AJ45" s="172"/>
    </row>
    <row r="46" spans="2:36" s="116" customFormat="1" ht="25.5" x14ac:dyDescent="0.25">
      <c r="B46" s="172" t="s">
        <v>31</v>
      </c>
      <c r="C46" s="172"/>
      <c r="D46" s="172"/>
      <c r="E46" s="172"/>
      <c r="F46" s="172"/>
      <c r="G46" s="172"/>
      <c r="H46" s="172"/>
      <c r="I46" s="172"/>
      <c r="J46" s="172"/>
      <c r="K46" s="172"/>
      <c r="L46" s="172"/>
      <c r="M46" s="175">
        <f t="shared" si="3"/>
        <v>7.1428571428571425E-2</v>
      </c>
      <c r="N46" s="172"/>
      <c r="O46" s="177"/>
      <c r="P46" s="186"/>
      <c r="Q46" s="186"/>
      <c r="R46" s="186"/>
      <c r="S46" s="186"/>
      <c r="T46" s="172"/>
      <c r="U46" s="172"/>
      <c r="V46" s="130" t="s">
        <v>597</v>
      </c>
      <c r="W46" s="131">
        <v>0.25</v>
      </c>
      <c r="X46" s="130" t="s">
        <v>686</v>
      </c>
      <c r="Y46" s="127">
        <v>1</v>
      </c>
      <c r="Z46" s="128" t="s">
        <v>1289</v>
      </c>
      <c r="AA46" s="129">
        <v>43815</v>
      </c>
      <c r="AB46" s="129">
        <v>43830</v>
      </c>
      <c r="AC46" s="128" t="s">
        <v>287</v>
      </c>
      <c r="AD46" s="172"/>
      <c r="AE46" s="172"/>
      <c r="AF46" s="172"/>
      <c r="AG46" s="172"/>
      <c r="AH46" s="172"/>
      <c r="AI46" s="172"/>
      <c r="AJ46" s="172"/>
    </row>
    <row r="47" spans="2:36" s="116" customFormat="1" ht="25.5" x14ac:dyDescent="0.25">
      <c r="B47" s="172" t="s">
        <v>31</v>
      </c>
      <c r="C47" s="172" t="s">
        <v>813</v>
      </c>
      <c r="D47" s="172" t="s">
        <v>1363</v>
      </c>
      <c r="E47" s="172" t="s">
        <v>1351</v>
      </c>
      <c r="F47" s="172" t="s">
        <v>1360</v>
      </c>
      <c r="G47" s="172" t="s">
        <v>1171</v>
      </c>
      <c r="H47" s="172" t="s">
        <v>287</v>
      </c>
      <c r="I47" s="172" t="s">
        <v>1132</v>
      </c>
      <c r="J47" s="172" t="s">
        <v>1227</v>
      </c>
      <c r="K47" s="172" t="s">
        <v>1626</v>
      </c>
      <c r="L47" s="172" t="s">
        <v>1647</v>
      </c>
      <c r="M47" s="175">
        <v>4.7619047619047603E-2</v>
      </c>
      <c r="N47" s="172" t="s">
        <v>355</v>
      </c>
      <c r="O47" s="177" t="s">
        <v>22</v>
      </c>
      <c r="P47" s="199">
        <v>20</v>
      </c>
      <c r="Q47" s="199">
        <v>17</v>
      </c>
      <c r="R47" s="199">
        <v>15</v>
      </c>
      <c r="S47" s="199">
        <v>13</v>
      </c>
      <c r="T47" s="172" t="s">
        <v>1290</v>
      </c>
      <c r="U47" s="172" t="s">
        <v>1463</v>
      </c>
      <c r="V47" s="130" t="s">
        <v>1466</v>
      </c>
      <c r="W47" s="139">
        <f>+(0.333333333333333)/2</f>
        <v>0.16666666666666649</v>
      </c>
      <c r="X47" s="130" t="s">
        <v>1627</v>
      </c>
      <c r="Y47" s="127">
        <v>2</v>
      </c>
      <c r="Z47" s="128" t="s">
        <v>1445</v>
      </c>
      <c r="AA47" s="133">
        <v>43525</v>
      </c>
      <c r="AB47" s="133">
        <v>43616</v>
      </c>
      <c r="AC47" s="128"/>
      <c r="AD47" s="172" t="s">
        <v>287</v>
      </c>
      <c r="AE47" s="172" t="s">
        <v>287</v>
      </c>
      <c r="AF47" s="172" t="s">
        <v>287</v>
      </c>
      <c r="AG47" s="172" t="s">
        <v>287</v>
      </c>
      <c r="AH47" s="172" t="s">
        <v>1250</v>
      </c>
      <c r="AI47" s="172" t="s">
        <v>287</v>
      </c>
      <c r="AJ47" s="172" t="s">
        <v>287</v>
      </c>
    </row>
    <row r="48" spans="2:36" s="116" customFormat="1" ht="51" x14ac:dyDescent="0.25">
      <c r="B48" s="172"/>
      <c r="C48" s="172"/>
      <c r="D48" s="172"/>
      <c r="E48" s="172"/>
      <c r="F48" s="172"/>
      <c r="G48" s="172"/>
      <c r="H48" s="172"/>
      <c r="I48" s="172"/>
      <c r="J48" s="172"/>
      <c r="K48" s="172"/>
      <c r="L48" s="172"/>
      <c r="M48" s="175"/>
      <c r="N48" s="172"/>
      <c r="O48" s="177"/>
      <c r="P48" s="199"/>
      <c r="Q48" s="199"/>
      <c r="R48" s="199"/>
      <c r="S48" s="199"/>
      <c r="T48" s="172"/>
      <c r="U48" s="172"/>
      <c r="V48" s="130" t="s">
        <v>1446</v>
      </c>
      <c r="W48" s="139">
        <f>+(0.333333333333333)/2</f>
        <v>0.16666666666666649</v>
      </c>
      <c r="X48" s="130" t="s">
        <v>1812</v>
      </c>
      <c r="Y48" s="127">
        <v>2</v>
      </c>
      <c r="Z48" s="128" t="s">
        <v>1445</v>
      </c>
      <c r="AA48" s="133">
        <v>43525</v>
      </c>
      <c r="AB48" s="133">
        <v>43616</v>
      </c>
      <c r="AC48" s="128" t="s">
        <v>287</v>
      </c>
      <c r="AD48" s="172"/>
      <c r="AE48" s="172"/>
      <c r="AF48" s="172"/>
      <c r="AG48" s="172"/>
      <c r="AH48" s="172"/>
      <c r="AI48" s="172"/>
      <c r="AJ48" s="172"/>
    </row>
    <row r="49" spans="2:36" s="116" customFormat="1" ht="38.25" x14ac:dyDescent="0.25">
      <c r="B49" s="172" t="s">
        <v>31</v>
      </c>
      <c r="C49" s="172"/>
      <c r="D49" s="172"/>
      <c r="E49" s="172"/>
      <c r="F49" s="172"/>
      <c r="G49" s="172"/>
      <c r="H49" s="172"/>
      <c r="I49" s="172"/>
      <c r="J49" s="172"/>
      <c r="K49" s="172"/>
      <c r="L49" s="172"/>
      <c r="M49" s="175">
        <f t="shared" si="3"/>
        <v>7.1428571428571425E-2</v>
      </c>
      <c r="N49" s="172"/>
      <c r="O49" s="177"/>
      <c r="P49" s="199"/>
      <c r="Q49" s="199"/>
      <c r="R49" s="199"/>
      <c r="S49" s="199"/>
      <c r="T49" s="172"/>
      <c r="U49" s="172"/>
      <c r="V49" s="130" t="s">
        <v>1467</v>
      </c>
      <c r="W49" s="139">
        <f>+(0.333333333333333)/2</f>
        <v>0.16666666666666649</v>
      </c>
      <c r="X49" s="130" t="s">
        <v>1628</v>
      </c>
      <c r="Y49" s="127">
        <v>8</v>
      </c>
      <c r="Z49" s="128" t="s">
        <v>1445</v>
      </c>
      <c r="AA49" s="129">
        <v>43525</v>
      </c>
      <c r="AB49" s="129">
        <v>43830</v>
      </c>
      <c r="AC49" s="128" t="s">
        <v>287</v>
      </c>
      <c r="AD49" s="172"/>
      <c r="AE49" s="172"/>
      <c r="AF49" s="172"/>
      <c r="AG49" s="172"/>
      <c r="AH49" s="172"/>
      <c r="AI49" s="172"/>
      <c r="AJ49" s="172"/>
    </row>
    <row r="50" spans="2:36" s="116" customFormat="1" ht="38.25" x14ac:dyDescent="0.25">
      <c r="B50" s="172" t="s">
        <v>31</v>
      </c>
      <c r="C50" s="172"/>
      <c r="D50" s="172"/>
      <c r="E50" s="172"/>
      <c r="F50" s="172"/>
      <c r="G50" s="172"/>
      <c r="H50" s="172"/>
      <c r="I50" s="172"/>
      <c r="J50" s="172"/>
      <c r="K50" s="172"/>
      <c r="L50" s="172"/>
      <c r="M50" s="175">
        <f t="shared" si="3"/>
        <v>7.1428571428571425E-2</v>
      </c>
      <c r="N50" s="172"/>
      <c r="O50" s="177"/>
      <c r="P50" s="199"/>
      <c r="Q50" s="199"/>
      <c r="R50" s="199"/>
      <c r="S50" s="199"/>
      <c r="T50" s="172"/>
      <c r="U50" s="172"/>
      <c r="V50" s="130" t="s">
        <v>1464</v>
      </c>
      <c r="W50" s="131">
        <v>0.5</v>
      </c>
      <c r="X50" s="130" t="s">
        <v>1465</v>
      </c>
      <c r="Y50" s="127">
        <v>4</v>
      </c>
      <c r="Z50" s="128" t="s">
        <v>1445</v>
      </c>
      <c r="AA50" s="129">
        <v>43525</v>
      </c>
      <c r="AB50" s="129">
        <v>43830</v>
      </c>
      <c r="AC50" s="128" t="s">
        <v>287</v>
      </c>
      <c r="AD50" s="172"/>
      <c r="AE50" s="172"/>
      <c r="AF50" s="172"/>
      <c r="AG50" s="172"/>
      <c r="AH50" s="172"/>
      <c r="AI50" s="172"/>
      <c r="AJ50" s="172"/>
    </row>
    <row r="51" spans="2:36" s="116" customFormat="1" ht="25.5" x14ac:dyDescent="0.25">
      <c r="B51" s="172" t="s">
        <v>31</v>
      </c>
      <c r="C51" s="172" t="s">
        <v>813</v>
      </c>
      <c r="D51" s="172" t="s">
        <v>1364</v>
      </c>
      <c r="E51" s="172" t="s">
        <v>1351</v>
      </c>
      <c r="F51" s="172" t="s">
        <v>1361</v>
      </c>
      <c r="G51" s="172" t="s">
        <v>1171</v>
      </c>
      <c r="H51" s="172" t="s">
        <v>287</v>
      </c>
      <c r="I51" s="172" t="s">
        <v>34</v>
      </c>
      <c r="J51" s="172" t="s">
        <v>1228</v>
      </c>
      <c r="K51" s="172" t="s">
        <v>812</v>
      </c>
      <c r="L51" s="172" t="s">
        <v>364</v>
      </c>
      <c r="M51" s="175">
        <v>4.7619047619047603E-2</v>
      </c>
      <c r="N51" s="172" t="s">
        <v>21</v>
      </c>
      <c r="O51" s="186">
        <v>0.9</v>
      </c>
      <c r="P51" s="186">
        <v>0.9</v>
      </c>
      <c r="Q51" s="186">
        <v>0.95</v>
      </c>
      <c r="R51" s="186">
        <v>0.95</v>
      </c>
      <c r="S51" s="186">
        <v>1</v>
      </c>
      <c r="T51" s="172" t="s">
        <v>1291</v>
      </c>
      <c r="U51" s="172" t="s">
        <v>1462</v>
      </c>
      <c r="V51" s="130" t="s">
        <v>1468</v>
      </c>
      <c r="W51" s="139">
        <v>0.25</v>
      </c>
      <c r="X51" s="130" t="s">
        <v>368</v>
      </c>
      <c r="Y51" s="127">
        <v>1</v>
      </c>
      <c r="Z51" s="128" t="s">
        <v>1291</v>
      </c>
      <c r="AA51" s="129">
        <v>43525</v>
      </c>
      <c r="AB51" s="129">
        <v>43555</v>
      </c>
      <c r="AC51" s="128"/>
      <c r="AD51" s="172" t="s">
        <v>287</v>
      </c>
      <c r="AE51" s="172" t="s">
        <v>287</v>
      </c>
      <c r="AF51" s="172" t="s">
        <v>1251</v>
      </c>
      <c r="AG51" s="172" t="s">
        <v>287</v>
      </c>
      <c r="AH51" s="172" t="s">
        <v>287</v>
      </c>
      <c r="AI51" s="172" t="s">
        <v>287</v>
      </c>
      <c r="AJ51" s="172" t="s">
        <v>287</v>
      </c>
    </row>
    <row r="52" spans="2:36" s="116" customFormat="1" ht="25.5" x14ac:dyDescent="0.25">
      <c r="B52" s="172" t="s">
        <v>31</v>
      </c>
      <c r="C52" s="172"/>
      <c r="D52" s="172"/>
      <c r="E52" s="172"/>
      <c r="F52" s="172"/>
      <c r="G52" s="172"/>
      <c r="H52" s="172"/>
      <c r="I52" s="172"/>
      <c r="J52" s="172"/>
      <c r="K52" s="172"/>
      <c r="L52" s="172"/>
      <c r="M52" s="175">
        <f t="shared" ref="M52:M63" si="4">+(1/14)/2</f>
        <v>3.5714285714285712E-2</v>
      </c>
      <c r="N52" s="172"/>
      <c r="O52" s="186"/>
      <c r="P52" s="186"/>
      <c r="Q52" s="186"/>
      <c r="R52" s="186"/>
      <c r="S52" s="186"/>
      <c r="T52" s="172"/>
      <c r="U52" s="172"/>
      <c r="V52" s="130" t="s">
        <v>1624</v>
      </c>
      <c r="W52" s="139">
        <v>0.25</v>
      </c>
      <c r="X52" s="130" t="s">
        <v>1469</v>
      </c>
      <c r="Y52" s="127">
        <v>1</v>
      </c>
      <c r="Z52" s="128" t="s">
        <v>1291</v>
      </c>
      <c r="AA52" s="129">
        <v>43556</v>
      </c>
      <c r="AB52" s="129">
        <v>43570</v>
      </c>
      <c r="AC52" s="128" t="s">
        <v>287</v>
      </c>
      <c r="AD52" s="172"/>
      <c r="AE52" s="172"/>
      <c r="AF52" s="172"/>
      <c r="AG52" s="172"/>
      <c r="AH52" s="172"/>
      <c r="AI52" s="172"/>
      <c r="AJ52" s="172"/>
    </row>
    <row r="53" spans="2:36" s="116" customFormat="1" ht="38.25" x14ac:dyDescent="0.25">
      <c r="B53" s="172" t="s">
        <v>31</v>
      </c>
      <c r="C53" s="172"/>
      <c r="D53" s="172"/>
      <c r="E53" s="172"/>
      <c r="F53" s="172"/>
      <c r="G53" s="172"/>
      <c r="H53" s="172"/>
      <c r="I53" s="172"/>
      <c r="J53" s="172"/>
      <c r="K53" s="172"/>
      <c r="L53" s="172"/>
      <c r="M53" s="175">
        <f t="shared" si="4"/>
        <v>3.5714285714285712E-2</v>
      </c>
      <c r="N53" s="172"/>
      <c r="O53" s="186"/>
      <c r="P53" s="186"/>
      <c r="Q53" s="186"/>
      <c r="R53" s="186"/>
      <c r="S53" s="186"/>
      <c r="T53" s="172"/>
      <c r="U53" s="172"/>
      <c r="V53" s="130" t="s">
        <v>1625</v>
      </c>
      <c r="W53" s="131">
        <v>0.5</v>
      </c>
      <c r="X53" s="130" t="s">
        <v>370</v>
      </c>
      <c r="Y53" s="127">
        <v>8</v>
      </c>
      <c r="Z53" s="128" t="s">
        <v>1291</v>
      </c>
      <c r="AA53" s="129">
        <v>43586</v>
      </c>
      <c r="AB53" s="129">
        <v>43830</v>
      </c>
      <c r="AC53" s="128" t="s">
        <v>287</v>
      </c>
      <c r="AD53" s="172"/>
      <c r="AE53" s="172"/>
      <c r="AF53" s="172"/>
      <c r="AG53" s="172"/>
      <c r="AH53" s="172"/>
      <c r="AI53" s="172"/>
      <c r="AJ53" s="172"/>
    </row>
    <row r="54" spans="2:36" s="116" customFormat="1" ht="25.5" x14ac:dyDescent="0.25">
      <c r="B54" s="172" t="s">
        <v>31</v>
      </c>
      <c r="C54" s="172" t="s">
        <v>813</v>
      </c>
      <c r="D54" s="172" t="s">
        <v>1364</v>
      </c>
      <c r="E54" s="172" t="s">
        <v>1351</v>
      </c>
      <c r="F54" s="172" t="s">
        <v>1361</v>
      </c>
      <c r="G54" s="172" t="s">
        <v>1171</v>
      </c>
      <c r="H54" s="172" t="s">
        <v>287</v>
      </c>
      <c r="I54" s="172" t="s">
        <v>34</v>
      </c>
      <c r="J54" s="172" t="s">
        <v>1228</v>
      </c>
      <c r="K54" s="172" t="s">
        <v>1793</v>
      </c>
      <c r="L54" s="172" t="s">
        <v>1794</v>
      </c>
      <c r="M54" s="175">
        <v>4.7619047619047603E-2</v>
      </c>
      <c r="N54" s="172" t="s">
        <v>21</v>
      </c>
      <c r="O54" s="177">
        <v>0</v>
      </c>
      <c r="P54" s="177">
        <v>0</v>
      </c>
      <c r="Q54" s="177">
        <v>0.2</v>
      </c>
      <c r="R54" s="177">
        <v>0.35</v>
      </c>
      <c r="S54" s="177">
        <v>0.5</v>
      </c>
      <c r="T54" s="172" t="s">
        <v>1292</v>
      </c>
      <c r="U54" s="172" t="s">
        <v>1792</v>
      </c>
      <c r="V54" s="130" t="s">
        <v>1468</v>
      </c>
      <c r="W54" s="139">
        <v>0.25</v>
      </c>
      <c r="X54" s="130" t="s">
        <v>368</v>
      </c>
      <c r="Y54" s="127">
        <v>1</v>
      </c>
      <c r="Z54" s="128" t="s">
        <v>1292</v>
      </c>
      <c r="AA54" s="129">
        <v>43556</v>
      </c>
      <c r="AB54" s="129">
        <v>43585</v>
      </c>
      <c r="AC54" s="128"/>
      <c r="AD54" s="172" t="s">
        <v>287</v>
      </c>
      <c r="AE54" s="172" t="s">
        <v>287</v>
      </c>
      <c r="AF54" s="172" t="s">
        <v>1251</v>
      </c>
      <c r="AG54" s="172" t="s">
        <v>287</v>
      </c>
      <c r="AH54" s="172" t="s">
        <v>287</v>
      </c>
      <c r="AI54" s="172" t="s">
        <v>287</v>
      </c>
      <c r="AJ54" s="172" t="s">
        <v>287</v>
      </c>
    </row>
    <row r="55" spans="2:36" s="116" customFormat="1" ht="25.5" x14ac:dyDescent="0.25">
      <c r="B55" s="172"/>
      <c r="C55" s="172"/>
      <c r="D55" s="172"/>
      <c r="E55" s="172"/>
      <c r="F55" s="172"/>
      <c r="G55" s="172"/>
      <c r="H55" s="172"/>
      <c r="I55" s="172"/>
      <c r="J55" s="172"/>
      <c r="K55" s="172"/>
      <c r="L55" s="172"/>
      <c r="M55" s="172"/>
      <c r="N55" s="172"/>
      <c r="O55" s="172"/>
      <c r="P55" s="172"/>
      <c r="Q55" s="172"/>
      <c r="R55" s="172"/>
      <c r="S55" s="172"/>
      <c r="T55" s="172"/>
      <c r="U55" s="172"/>
      <c r="V55" s="130" t="s">
        <v>1795</v>
      </c>
      <c r="W55" s="139">
        <v>0.5</v>
      </c>
      <c r="X55" s="130" t="s">
        <v>1791</v>
      </c>
      <c r="Y55" s="127">
        <v>1</v>
      </c>
      <c r="Z55" s="128" t="s">
        <v>1292</v>
      </c>
      <c r="AA55" s="129">
        <v>43586</v>
      </c>
      <c r="AB55" s="129">
        <v>43615</v>
      </c>
      <c r="AC55" s="128" t="s">
        <v>287</v>
      </c>
      <c r="AD55" s="172"/>
      <c r="AE55" s="172"/>
      <c r="AF55" s="172"/>
      <c r="AG55" s="172"/>
      <c r="AH55" s="172"/>
      <c r="AI55" s="172"/>
      <c r="AJ55" s="172"/>
    </row>
    <row r="56" spans="2:36" s="116" customFormat="1" ht="25.5" x14ac:dyDescent="0.25">
      <c r="B56" s="172"/>
      <c r="C56" s="172"/>
      <c r="D56" s="172"/>
      <c r="E56" s="172"/>
      <c r="F56" s="172"/>
      <c r="G56" s="172"/>
      <c r="H56" s="172"/>
      <c r="I56" s="172"/>
      <c r="J56" s="172"/>
      <c r="K56" s="172"/>
      <c r="L56" s="172"/>
      <c r="M56" s="172"/>
      <c r="N56" s="172"/>
      <c r="O56" s="172"/>
      <c r="P56" s="172"/>
      <c r="Q56" s="172"/>
      <c r="R56" s="172"/>
      <c r="S56" s="172"/>
      <c r="T56" s="172"/>
      <c r="U56" s="172"/>
      <c r="V56" s="130" t="s">
        <v>1635</v>
      </c>
      <c r="W56" s="139">
        <v>0.25</v>
      </c>
      <c r="X56" s="130" t="s">
        <v>1629</v>
      </c>
      <c r="Y56" s="127">
        <v>1</v>
      </c>
      <c r="Z56" s="128" t="s">
        <v>1292</v>
      </c>
      <c r="AA56" s="129">
        <v>43617</v>
      </c>
      <c r="AB56" s="129">
        <v>43646</v>
      </c>
      <c r="AC56" s="128" t="s">
        <v>287</v>
      </c>
      <c r="AD56" s="172"/>
      <c r="AE56" s="172"/>
      <c r="AF56" s="172"/>
      <c r="AG56" s="172"/>
      <c r="AH56" s="172"/>
      <c r="AI56" s="172"/>
      <c r="AJ56" s="172"/>
    </row>
    <row r="57" spans="2:36" s="116" customFormat="1" ht="25.5" x14ac:dyDescent="0.25">
      <c r="B57" s="172" t="s">
        <v>31</v>
      </c>
      <c r="C57" s="172" t="s">
        <v>813</v>
      </c>
      <c r="D57" s="172" t="s">
        <v>1631</v>
      </c>
      <c r="E57" s="172" t="s">
        <v>1351</v>
      </c>
      <c r="F57" s="172" t="s">
        <v>1360</v>
      </c>
      <c r="G57" s="172" t="s">
        <v>1171</v>
      </c>
      <c r="H57" s="172" t="s">
        <v>287</v>
      </c>
      <c r="I57" s="172" t="s">
        <v>1630</v>
      </c>
      <c r="J57" s="172" t="s">
        <v>1228</v>
      </c>
      <c r="K57" s="172" t="s">
        <v>1811</v>
      </c>
      <c r="L57" s="172" t="s">
        <v>1802</v>
      </c>
      <c r="M57" s="175">
        <v>4.7619047619047603E-2</v>
      </c>
      <c r="N57" s="184" t="s">
        <v>21</v>
      </c>
      <c r="O57" s="186">
        <v>0.96</v>
      </c>
      <c r="P57" s="186">
        <v>0.96</v>
      </c>
      <c r="Q57" s="186">
        <v>0.96</v>
      </c>
      <c r="R57" s="186">
        <v>0.96</v>
      </c>
      <c r="S57" s="186">
        <v>0.96</v>
      </c>
      <c r="T57" s="172" t="s">
        <v>1292</v>
      </c>
      <c r="U57" s="172" t="s">
        <v>1636</v>
      </c>
      <c r="V57" s="130" t="s">
        <v>1632</v>
      </c>
      <c r="W57" s="139">
        <v>0.25</v>
      </c>
      <c r="X57" s="130" t="s">
        <v>1803</v>
      </c>
      <c r="Y57" s="127">
        <v>1</v>
      </c>
      <c r="Z57" s="128" t="s">
        <v>1292</v>
      </c>
      <c r="AA57" s="129">
        <v>43466</v>
      </c>
      <c r="AB57" s="129">
        <v>43496</v>
      </c>
      <c r="AC57" s="128" t="s">
        <v>66</v>
      </c>
      <c r="AD57" s="172" t="s">
        <v>287</v>
      </c>
      <c r="AE57" s="172" t="s">
        <v>1265</v>
      </c>
      <c r="AF57" s="172" t="s">
        <v>287</v>
      </c>
      <c r="AG57" s="172" t="s">
        <v>287</v>
      </c>
      <c r="AH57" s="172" t="s">
        <v>287</v>
      </c>
      <c r="AI57" s="172" t="s">
        <v>287</v>
      </c>
      <c r="AJ57" s="172" t="s">
        <v>287</v>
      </c>
    </row>
    <row r="58" spans="2:36" s="116" customFormat="1" ht="25.5" x14ac:dyDescent="0.25">
      <c r="B58" s="172"/>
      <c r="C58" s="172"/>
      <c r="D58" s="172"/>
      <c r="E58" s="172"/>
      <c r="F58" s="172"/>
      <c r="G58" s="172"/>
      <c r="H58" s="172"/>
      <c r="I58" s="172"/>
      <c r="J58" s="172"/>
      <c r="K58" s="172"/>
      <c r="L58" s="172"/>
      <c r="M58" s="172"/>
      <c r="N58" s="184"/>
      <c r="O58" s="186"/>
      <c r="P58" s="186"/>
      <c r="Q58" s="186"/>
      <c r="R58" s="186"/>
      <c r="S58" s="186"/>
      <c r="T58" s="172"/>
      <c r="U58" s="172"/>
      <c r="V58" s="130" t="s">
        <v>1633</v>
      </c>
      <c r="W58" s="139">
        <v>0.25</v>
      </c>
      <c r="X58" s="130" t="s">
        <v>1804</v>
      </c>
      <c r="Y58" s="127">
        <v>10</v>
      </c>
      <c r="Z58" s="128" t="s">
        <v>1292</v>
      </c>
      <c r="AA58" s="129">
        <v>43525</v>
      </c>
      <c r="AB58" s="129">
        <v>43830</v>
      </c>
      <c r="AC58" s="128" t="s">
        <v>66</v>
      </c>
      <c r="AD58" s="172"/>
      <c r="AE58" s="172"/>
      <c r="AF58" s="172"/>
      <c r="AG58" s="172"/>
      <c r="AH58" s="172"/>
      <c r="AI58" s="172"/>
      <c r="AJ58" s="172"/>
    </row>
    <row r="59" spans="2:36" s="116" customFormat="1" ht="25.5" x14ac:dyDescent="0.25">
      <c r="B59" s="172"/>
      <c r="C59" s="172"/>
      <c r="D59" s="172"/>
      <c r="E59" s="172"/>
      <c r="F59" s="172"/>
      <c r="G59" s="172"/>
      <c r="H59" s="172"/>
      <c r="I59" s="172"/>
      <c r="J59" s="172"/>
      <c r="K59" s="172"/>
      <c r="L59" s="172"/>
      <c r="M59" s="172"/>
      <c r="N59" s="184"/>
      <c r="O59" s="186"/>
      <c r="P59" s="186"/>
      <c r="Q59" s="186"/>
      <c r="R59" s="186"/>
      <c r="S59" s="186"/>
      <c r="T59" s="172"/>
      <c r="U59" s="172"/>
      <c r="V59" s="130" t="s">
        <v>1634</v>
      </c>
      <c r="W59" s="139">
        <v>0.5</v>
      </c>
      <c r="X59" s="130" t="s">
        <v>1805</v>
      </c>
      <c r="Y59" s="127">
        <v>9</v>
      </c>
      <c r="Z59" s="128" t="s">
        <v>1292</v>
      </c>
      <c r="AA59" s="129">
        <v>43556</v>
      </c>
      <c r="AB59" s="129">
        <v>43830</v>
      </c>
      <c r="AC59" s="128" t="s">
        <v>66</v>
      </c>
      <c r="AD59" s="172"/>
      <c r="AE59" s="172"/>
      <c r="AF59" s="172"/>
      <c r="AG59" s="172"/>
      <c r="AH59" s="172"/>
      <c r="AI59" s="172"/>
      <c r="AJ59" s="172"/>
    </row>
    <row r="60" spans="2:36" s="116" customFormat="1" ht="25.5" x14ac:dyDescent="0.25">
      <c r="B60" s="172" t="s">
        <v>31</v>
      </c>
      <c r="C60" s="172" t="s">
        <v>813</v>
      </c>
      <c r="D60" s="172" t="s">
        <v>1364</v>
      </c>
      <c r="E60" s="172" t="s">
        <v>1351</v>
      </c>
      <c r="F60" s="172" t="s">
        <v>1361</v>
      </c>
      <c r="G60" s="172" t="s">
        <v>1171</v>
      </c>
      <c r="H60" s="172" t="s">
        <v>287</v>
      </c>
      <c r="I60" s="172" t="s">
        <v>34</v>
      </c>
      <c r="J60" s="172" t="s">
        <v>1229</v>
      </c>
      <c r="K60" s="172" t="s">
        <v>1343</v>
      </c>
      <c r="L60" s="172" t="s">
        <v>616</v>
      </c>
      <c r="M60" s="175">
        <v>4.7619047619047603E-2</v>
      </c>
      <c r="N60" s="172" t="s">
        <v>615</v>
      </c>
      <c r="O60" s="184">
        <v>70</v>
      </c>
      <c r="P60" s="184">
        <v>70</v>
      </c>
      <c r="Q60" s="184">
        <v>70</v>
      </c>
      <c r="R60" s="184">
        <v>70</v>
      </c>
      <c r="S60" s="184">
        <v>70</v>
      </c>
      <c r="T60" s="172" t="s">
        <v>1292</v>
      </c>
      <c r="U60" s="172" t="s">
        <v>1461</v>
      </c>
      <c r="V60" s="130" t="s">
        <v>383</v>
      </c>
      <c r="W60" s="139">
        <f>+(0.333333333333333)/2</f>
        <v>0.16666666666666649</v>
      </c>
      <c r="X60" s="140" t="s">
        <v>1638</v>
      </c>
      <c r="Y60" s="127">
        <v>12</v>
      </c>
      <c r="Z60" s="128" t="s">
        <v>1292</v>
      </c>
      <c r="AA60" s="129">
        <v>43466</v>
      </c>
      <c r="AB60" s="129">
        <v>43830</v>
      </c>
      <c r="AC60" s="128"/>
      <c r="AD60" s="172" t="s">
        <v>287</v>
      </c>
      <c r="AE60" s="172" t="s">
        <v>287</v>
      </c>
      <c r="AF60" s="172" t="s">
        <v>1251</v>
      </c>
      <c r="AG60" s="172" t="s">
        <v>287</v>
      </c>
      <c r="AH60" s="172" t="s">
        <v>287</v>
      </c>
      <c r="AI60" s="172" t="s">
        <v>287</v>
      </c>
      <c r="AJ60" s="172" t="s">
        <v>287</v>
      </c>
    </row>
    <row r="61" spans="2:36" s="116" customFormat="1" ht="25.5" x14ac:dyDescent="0.25">
      <c r="B61" s="172" t="s">
        <v>31</v>
      </c>
      <c r="C61" s="172"/>
      <c r="D61" s="172"/>
      <c r="E61" s="172"/>
      <c r="F61" s="172"/>
      <c r="G61" s="172"/>
      <c r="H61" s="172"/>
      <c r="I61" s="172"/>
      <c r="J61" s="172"/>
      <c r="K61" s="172"/>
      <c r="L61" s="172"/>
      <c r="M61" s="175">
        <f t="shared" si="4"/>
        <v>3.5714285714285712E-2</v>
      </c>
      <c r="N61" s="172"/>
      <c r="O61" s="184"/>
      <c r="P61" s="184"/>
      <c r="Q61" s="184"/>
      <c r="R61" s="184"/>
      <c r="S61" s="184"/>
      <c r="T61" s="172"/>
      <c r="U61" s="172"/>
      <c r="V61" s="130" t="s">
        <v>384</v>
      </c>
      <c r="W61" s="131">
        <v>0.5</v>
      </c>
      <c r="X61" s="140" t="s">
        <v>1639</v>
      </c>
      <c r="Y61" s="127">
        <v>12</v>
      </c>
      <c r="Z61" s="128" t="s">
        <v>1292</v>
      </c>
      <c r="AA61" s="129">
        <v>43466</v>
      </c>
      <c r="AB61" s="129">
        <v>43830</v>
      </c>
      <c r="AC61" s="128" t="s">
        <v>287</v>
      </c>
      <c r="AD61" s="172"/>
      <c r="AE61" s="172"/>
      <c r="AF61" s="172"/>
      <c r="AG61" s="172"/>
      <c r="AH61" s="172"/>
      <c r="AI61" s="172"/>
      <c r="AJ61" s="172"/>
    </row>
    <row r="62" spans="2:36" s="116" customFormat="1" ht="25.5" x14ac:dyDescent="0.25">
      <c r="B62" s="172" t="s">
        <v>31</v>
      </c>
      <c r="C62" s="172"/>
      <c r="D62" s="172"/>
      <c r="E62" s="172"/>
      <c r="F62" s="172"/>
      <c r="G62" s="172"/>
      <c r="H62" s="172"/>
      <c r="I62" s="172"/>
      <c r="J62" s="172"/>
      <c r="K62" s="172"/>
      <c r="L62" s="172"/>
      <c r="M62" s="175">
        <f t="shared" si="4"/>
        <v>3.5714285714285712E-2</v>
      </c>
      <c r="N62" s="172"/>
      <c r="O62" s="184"/>
      <c r="P62" s="184"/>
      <c r="Q62" s="184"/>
      <c r="R62" s="184"/>
      <c r="S62" s="184"/>
      <c r="T62" s="172"/>
      <c r="U62" s="172"/>
      <c r="V62" s="130" t="s">
        <v>613</v>
      </c>
      <c r="W62" s="139">
        <f>+(0.333333333333333)/2</f>
        <v>0.16666666666666649</v>
      </c>
      <c r="X62" s="141" t="s">
        <v>622</v>
      </c>
      <c r="Y62" s="127">
        <v>1</v>
      </c>
      <c r="Z62" s="128" t="s">
        <v>1292</v>
      </c>
      <c r="AA62" s="129">
        <v>43466</v>
      </c>
      <c r="AB62" s="129">
        <v>43830</v>
      </c>
      <c r="AC62" s="128" t="s">
        <v>287</v>
      </c>
      <c r="AD62" s="172"/>
      <c r="AE62" s="172"/>
      <c r="AF62" s="172"/>
      <c r="AG62" s="172"/>
      <c r="AH62" s="172"/>
      <c r="AI62" s="172"/>
      <c r="AJ62" s="172"/>
    </row>
    <row r="63" spans="2:36" s="116" customFormat="1" ht="25.5" x14ac:dyDescent="0.25">
      <c r="B63" s="172" t="s">
        <v>31</v>
      </c>
      <c r="C63" s="172"/>
      <c r="D63" s="172"/>
      <c r="E63" s="172"/>
      <c r="F63" s="172"/>
      <c r="G63" s="172"/>
      <c r="H63" s="172"/>
      <c r="I63" s="172"/>
      <c r="J63" s="172"/>
      <c r="K63" s="172"/>
      <c r="L63" s="172"/>
      <c r="M63" s="175">
        <f t="shared" si="4"/>
        <v>3.5714285714285712E-2</v>
      </c>
      <c r="N63" s="172"/>
      <c r="O63" s="184"/>
      <c r="P63" s="184"/>
      <c r="Q63" s="184"/>
      <c r="R63" s="184"/>
      <c r="S63" s="184"/>
      <c r="T63" s="172"/>
      <c r="U63" s="172"/>
      <c r="V63" s="130" t="s">
        <v>1637</v>
      </c>
      <c r="W63" s="139">
        <f>+(0.333333333333333)/2</f>
        <v>0.16666666666666649</v>
      </c>
      <c r="X63" s="141" t="s">
        <v>1640</v>
      </c>
      <c r="Y63" s="127">
        <v>1</v>
      </c>
      <c r="Z63" s="128" t="s">
        <v>1292</v>
      </c>
      <c r="AA63" s="129">
        <v>43466</v>
      </c>
      <c r="AB63" s="129">
        <v>43830</v>
      </c>
      <c r="AC63" s="128" t="s">
        <v>287</v>
      </c>
      <c r="AD63" s="172"/>
      <c r="AE63" s="172"/>
      <c r="AF63" s="172"/>
      <c r="AG63" s="172"/>
      <c r="AH63" s="172"/>
      <c r="AI63" s="172"/>
      <c r="AJ63" s="172"/>
    </row>
    <row r="64" spans="2:36" s="116" customFormat="1" ht="57.75" customHeight="1" x14ac:dyDescent="0.25">
      <c r="B64" s="172" t="s">
        <v>31</v>
      </c>
      <c r="C64" s="172" t="s">
        <v>813</v>
      </c>
      <c r="D64" s="172" t="s">
        <v>1379</v>
      </c>
      <c r="E64" s="172" t="s">
        <v>1380</v>
      </c>
      <c r="F64" s="172" t="s">
        <v>1378</v>
      </c>
      <c r="G64" s="172" t="s">
        <v>1171</v>
      </c>
      <c r="H64" s="172" t="s">
        <v>287</v>
      </c>
      <c r="I64" s="172" t="s">
        <v>34</v>
      </c>
      <c r="J64" s="172" t="s">
        <v>1674</v>
      </c>
      <c r="K64" s="172" t="s">
        <v>1675</v>
      </c>
      <c r="L64" s="172" t="s">
        <v>1796</v>
      </c>
      <c r="M64" s="175">
        <v>4.7619047619047603E-2</v>
      </c>
      <c r="N64" s="172" t="s">
        <v>21</v>
      </c>
      <c r="O64" s="182">
        <v>0.62529999999999997</v>
      </c>
      <c r="P64" s="177">
        <v>0.65</v>
      </c>
      <c r="Q64" s="177">
        <v>0.7</v>
      </c>
      <c r="R64" s="177">
        <v>0.75</v>
      </c>
      <c r="S64" s="177">
        <v>0.8</v>
      </c>
      <c r="T64" s="172" t="s">
        <v>1676</v>
      </c>
      <c r="U64" s="172" t="s">
        <v>1677</v>
      </c>
      <c r="V64" s="130" t="s">
        <v>1678</v>
      </c>
      <c r="W64" s="139">
        <v>0.5</v>
      </c>
      <c r="X64" s="141" t="s">
        <v>1679</v>
      </c>
      <c r="Y64" s="127">
        <v>10</v>
      </c>
      <c r="Z64" s="128" t="s">
        <v>1676</v>
      </c>
      <c r="AA64" s="129">
        <v>43525</v>
      </c>
      <c r="AB64" s="129">
        <v>43830</v>
      </c>
      <c r="AC64" s="128"/>
      <c r="AD64" s="172" t="s">
        <v>287</v>
      </c>
      <c r="AE64" s="172" t="s">
        <v>287</v>
      </c>
      <c r="AF64" s="172" t="s">
        <v>1264</v>
      </c>
      <c r="AG64" s="172" t="s">
        <v>287</v>
      </c>
      <c r="AH64" s="172" t="s">
        <v>287</v>
      </c>
      <c r="AI64" s="172" t="s">
        <v>287</v>
      </c>
      <c r="AJ64" s="172" t="s">
        <v>287</v>
      </c>
    </row>
    <row r="65" spans="2:36" s="116" customFormat="1" ht="57.75" customHeight="1" x14ac:dyDescent="0.25">
      <c r="B65" s="172"/>
      <c r="C65" s="172"/>
      <c r="D65" s="172"/>
      <c r="E65" s="172"/>
      <c r="F65" s="172"/>
      <c r="G65" s="172"/>
      <c r="H65" s="172"/>
      <c r="I65" s="172"/>
      <c r="J65" s="172"/>
      <c r="K65" s="172"/>
      <c r="L65" s="172"/>
      <c r="M65" s="172"/>
      <c r="N65" s="172"/>
      <c r="O65" s="172"/>
      <c r="P65" s="172"/>
      <c r="Q65" s="172"/>
      <c r="R65" s="172"/>
      <c r="S65" s="172"/>
      <c r="T65" s="172"/>
      <c r="U65" s="172"/>
      <c r="V65" s="130" t="s">
        <v>1797</v>
      </c>
      <c r="W65" s="139">
        <v>0.5</v>
      </c>
      <c r="X65" s="141" t="s">
        <v>1798</v>
      </c>
      <c r="Y65" s="127">
        <v>9</v>
      </c>
      <c r="Z65" s="128" t="s">
        <v>1676</v>
      </c>
      <c r="AA65" s="129">
        <v>43556</v>
      </c>
      <c r="AB65" s="129">
        <v>43830</v>
      </c>
      <c r="AC65" s="128" t="s">
        <v>287</v>
      </c>
      <c r="AD65" s="172"/>
      <c r="AE65" s="172"/>
      <c r="AF65" s="172"/>
      <c r="AG65" s="172"/>
      <c r="AH65" s="172"/>
      <c r="AI65" s="172"/>
      <c r="AJ65" s="172"/>
    </row>
    <row r="66" spans="2:36" s="116" customFormat="1" ht="25.5" x14ac:dyDescent="0.25">
      <c r="B66" s="172" t="s">
        <v>31</v>
      </c>
      <c r="C66" s="172" t="s">
        <v>813</v>
      </c>
      <c r="D66" s="172" t="s">
        <v>1362</v>
      </c>
      <c r="E66" s="172" t="s">
        <v>1359</v>
      </c>
      <c r="F66" s="172" t="s">
        <v>1365</v>
      </c>
      <c r="G66" s="172" t="s">
        <v>1171</v>
      </c>
      <c r="H66" s="172" t="s">
        <v>287</v>
      </c>
      <c r="I66" s="172" t="s">
        <v>858</v>
      </c>
      <c r="J66" s="172" t="s">
        <v>1230</v>
      </c>
      <c r="K66" s="172" t="s">
        <v>1454</v>
      </c>
      <c r="L66" s="172" t="s">
        <v>1453</v>
      </c>
      <c r="M66" s="175">
        <v>4.7619047619047603E-2</v>
      </c>
      <c r="N66" s="172" t="s">
        <v>21</v>
      </c>
      <c r="O66" s="176">
        <v>0.16</v>
      </c>
      <c r="P66" s="179">
        <v>0.33</v>
      </c>
      <c r="Q66" s="179">
        <v>0.66</v>
      </c>
      <c r="R66" s="179">
        <v>0.81</v>
      </c>
      <c r="S66" s="179">
        <v>0.88</v>
      </c>
      <c r="T66" s="172" t="s">
        <v>1293</v>
      </c>
      <c r="U66" s="172" t="s">
        <v>1646</v>
      </c>
      <c r="V66" s="130" t="s">
        <v>1455</v>
      </c>
      <c r="W66" s="131">
        <v>0.25</v>
      </c>
      <c r="X66" s="130" t="s">
        <v>1642</v>
      </c>
      <c r="Y66" s="132">
        <v>1</v>
      </c>
      <c r="Z66" s="128" t="s">
        <v>1293</v>
      </c>
      <c r="AA66" s="133">
        <v>43525</v>
      </c>
      <c r="AB66" s="133">
        <v>43555</v>
      </c>
      <c r="AC66" s="128" t="s">
        <v>1667</v>
      </c>
      <c r="AD66" s="184" t="s">
        <v>287</v>
      </c>
      <c r="AE66" s="184" t="s">
        <v>287</v>
      </c>
      <c r="AF66" s="184" t="s">
        <v>287</v>
      </c>
      <c r="AG66" s="184" t="s">
        <v>287</v>
      </c>
      <c r="AH66" s="184" t="s">
        <v>1256</v>
      </c>
      <c r="AI66" s="184" t="s">
        <v>287</v>
      </c>
      <c r="AJ66" s="184" t="s">
        <v>287</v>
      </c>
    </row>
    <row r="67" spans="2:36" s="116" customFormat="1" ht="25.5" x14ac:dyDescent="0.25">
      <c r="B67" s="172"/>
      <c r="C67" s="172"/>
      <c r="D67" s="172"/>
      <c r="E67" s="172"/>
      <c r="F67" s="172"/>
      <c r="G67" s="172"/>
      <c r="H67" s="172"/>
      <c r="I67" s="172"/>
      <c r="J67" s="172"/>
      <c r="K67" s="172"/>
      <c r="L67" s="172"/>
      <c r="M67" s="175"/>
      <c r="N67" s="172"/>
      <c r="O67" s="176"/>
      <c r="P67" s="179"/>
      <c r="Q67" s="179"/>
      <c r="R67" s="179"/>
      <c r="S67" s="179"/>
      <c r="T67" s="172"/>
      <c r="U67" s="172"/>
      <c r="V67" s="130" t="s">
        <v>1644</v>
      </c>
      <c r="W67" s="131">
        <v>0.5</v>
      </c>
      <c r="X67" s="130" t="s">
        <v>1643</v>
      </c>
      <c r="Y67" s="132">
        <v>1</v>
      </c>
      <c r="Z67" s="128" t="s">
        <v>1293</v>
      </c>
      <c r="AA67" s="133">
        <v>43647</v>
      </c>
      <c r="AB67" s="133">
        <v>43677</v>
      </c>
      <c r="AC67" s="128" t="s">
        <v>1667</v>
      </c>
      <c r="AD67" s="184"/>
      <c r="AE67" s="184"/>
      <c r="AF67" s="184"/>
      <c r="AG67" s="184"/>
      <c r="AH67" s="184"/>
      <c r="AI67" s="184"/>
      <c r="AJ67" s="184"/>
    </row>
    <row r="68" spans="2:36" s="116" customFormat="1" ht="25.5" x14ac:dyDescent="0.25">
      <c r="B68" s="172"/>
      <c r="C68" s="172"/>
      <c r="D68" s="172"/>
      <c r="E68" s="172"/>
      <c r="F68" s="172"/>
      <c r="G68" s="172"/>
      <c r="H68" s="172"/>
      <c r="I68" s="172"/>
      <c r="J68" s="172"/>
      <c r="K68" s="172"/>
      <c r="L68" s="172"/>
      <c r="M68" s="175"/>
      <c r="N68" s="172"/>
      <c r="O68" s="176"/>
      <c r="P68" s="179"/>
      <c r="Q68" s="179"/>
      <c r="R68" s="179"/>
      <c r="S68" s="179"/>
      <c r="T68" s="172"/>
      <c r="U68" s="172"/>
      <c r="V68" s="130" t="s">
        <v>1641</v>
      </c>
      <c r="W68" s="131">
        <v>0.25</v>
      </c>
      <c r="X68" s="130" t="s">
        <v>1645</v>
      </c>
      <c r="Y68" s="132">
        <v>1</v>
      </c>
      <c r="Z68" s="128" t="s">
        <v>1293</v>
      </c>
      <c r="AA68" s="133">
        <v>43709</v>
      </c>
      <c r="AB68" s="133">
        <v>43738</v>
      </c>
      <c r="AC68" s="128" t="s">
        <v>1667</v>
      </c>
      <c r="AD68" s="184"/>
      <c r="AE68" s="184"/>
      <c r="AF68" s="184"/>
      <c r="AG68" s="184"/>
      <c r="AH68" s="184"/>
      <c r="AI68" s="184"/>
      <c r="AJ68" s="184"/>
    </row>
    <row r="69" spans="2:36" s="116" customFormat="1" ht="63.75" x14ac:dyDescent="0.25">
      <c r="B69" s="172"/>
      <c r="C69" s="172"/>
      <c r="D69" s="172"/>
      <c r="E69" s="172"/>
      <c r="F69" s="172"/>
      <c r="G69" s="172"/>
      <c r="H69" s="172"/>
      <c r="I69" s="172"/>
      <c r="J69" s="172"/>
      <c r="K69" s="172"/>
      <c r="L69" s="172"/>
      <c r="M69" s="175"/>
      <c r="N69" s="172"/>
      <c r="O69" s="176"/>
      <c r="P69" s="179"/>
      <c r="Q69" s="179"/>
      <c r="R69" s="179"/>
      <c r="S69" s="179"/>
      <c r="T69" s="172"/>
      <c r="U69" s="172" t="s">
        <v>1663</v>
      </c>
      <c r="V69" s="130" t="s">
        <v>1665</v>
      </c>
      <c r="W69" s="131">
        <v>0.25</v>
      </c>
      <c r="X69" s="130" t="s">
        <v>1666</v>
      </c>
      <c r="Y69" s="132">
        <v>1</v>
      </c>
      <c r="Z69" s="128" t="s">
        <v>1293</v>
      </c>
      <c r="AA69" s="133">
        <v>43770</v>
      </c>
      <c r="AB69" s="133">
        <v>43799</v>
      </c>
      <c r="AC69" s="128" t="s">
        <v>287</v>
      </c>
      <c r="AD69" s="184"/>
      <c r="AE69" s="184"/>
      <c r="AF69" s="184"/>
      <c r="AG69" s="184"/>
      <c r="AH69" s="184"/>
      <c r="AI69" s="184"/>
      <c r="AJ69" s="184"/>
    </row>
    <row r="70" spans="2:36" s="116" customFormat="1" ht="25.5" x14ac:dyDescent="0.25">
      <c r="B70" s="172"/>
      <c r="C70" s="172"/>
      <c r="D70" s="172"/>
      <c r="E70" s="172"/>
      <c r="F70" s="172"/>
      <c r="G70" s="172"/>
      <c r="H70" s="172"/>
      <c r="I70" s="172"/>
      <c r="J70" s="172"/>
      <c r="K70" s="172"/>
      <c r="L70" s="172"/>
      <c r="M70" s="175"/>
      <c r="N70" s="172"/>
      <c r="O70" s="176"/>
      <c r="P70" s="179"/>
      <c r="Q70" s="179"/>
      <c r="R70" s="179"/>
      <c r="S70" s="179"/>
      <c r="T70" s="172"/>
      <c r="U70" s="172"/>
      <c r="V70" s="130" t="s">
        <v>1456</v>
      </c>
      <c r="W70" s="131">
        <v>0.5</v>
      </c>
      <c r="X70" s="130" t="s">
        <v>1664</v>
      </c>
      <c r="Y70" s="132">
        <v>1</v>
      </c>
      <c r="Z70" s="128" t="s">
        <v>1293</v>
      </c>
      <c r="AA70" s="133">
        <v>43739</v>
      </c>
      <c r="AB70" s="133">
        <v>43769</v>
      </c>
      <c r="AC70" s="128" t="s">
        <v>287</v>
      </c>
      <c r="AD70" s="184"/>
      <c r="AE70" s="184"/>
      <c r="AF70" s="184"/>
      <c r="AG70" s="184"/>
      <c r="AH70" s="184"/>
      <c r="AI70" s="184"/>
      <c r="AJ70" s="184"/>
    </row>
    <row r="71" spans="2:36" s="116" customFormat="1" ht="25.5" x14ac:dyDescent="0.25">
      <c r="B71" s="172"/>
      <c r="C71" s="172"/>
      <c r="D71" s="172"/>
      <c r="E71" s="172"/>
      <c r="F71" s="172"/>
      <c r="G71" s="172"/>
      <c r="H71" s="172"/>
      <c r="I71" s="172"/>
      <c r="J71" s="172"/>
      <c r="K71" s="172"/>
      <c r="L71" s="172"/>
      <c r="M71" s="175"/>
      <c r="N71" s="172"/>
      <c r="O71" s="176"/>
      <c r="P71" s="179"/>
      <c r="Q71" s="179"/>
      <c r="R71" s="179"/>
      <c r="S71" s="179"/>
      <c r="T71" s="172"/>
      <c r="U71" s="172"/>
      <c r="V71" s="130" t="s">
        <v>1457</v>
      </c>
      <c r="W71" s="131">
        <v>0.25</v>
      </c>
      <c r="X71" s="130" t="s">
        <v>1799</v>
      </c>
      <c r="Y71" s="132">
        <v>1</v>
      </c>
      <c r="Z71" s="128" t="s">
        <v>1293</v>
      </c>
      <c r="AA71" s="133">
        <v>43770</v>
      </c>
      <c r="AB71" s="133">
        <v>43799</v>
      </c>
      <c r="AC71" s="128" t="s">
        <v>287</v>
      </c>
      <c r="AD71" s="184"/>
      <c r="AE71" s="184"/>
      <c r="AF71" s="184"/>
      <c r="AG71" s="184"/>
      <c r="AH71" s="184"/>
      <c r="AI71" s="184"/>
      <c r="AJ71" s="184"/>
    </row>
    <row r="72" spans="2:36" s="116" customFormat="1" ht="25.5" x14ac:dyDescent="0.25">
      <c r="B72" s="172" t="s">
        <v>31</v>
      </c>
      <c r="C72" s="172"/>
      <c r="D72" s="172"/>
      <c r="E72" s="172"/>
      <c r="F72" s="172"/>
      <c r="G72" s="172"/>
      <c r="H72" s="172"/>
      <c r="I72" s="172"/>
      <c r="J72" s="172"/>
      <c r="K72" s="172"/>
      <c r="L72" s="172"/>
      <c r="M72" s="175">
        <f t="shared" ref="M72:M79" si="5">1/14</f>
        <v>7.1428571428571425E-2</v>
      </c>
      <c r="N72" s="172"/>
      <c r="O72" s="176"/>
      <c r="P72" s="179"/>
      <c r="Q72" s="179"/>
      <c r="R72" s="179"/>
      <c r="S72" s="179"/>
      <c r="T72" s="172"/>
      <c r="U72" s="172" t="s">
        <v>1668</v>
      </c>
      <c r="V72" s="130" t="s">
        <v>1670</v>
      </c>
      <c r="W72" s="131">
        <v>0.25</v>
      </c>
      <c r="X72" s="130" t="s">
        <v>1801</v>
      </c>
      <c r="Y72" s="132">
        <v>45</v>
      </c>
      <c r="Z72" s="128" t="s">
        <v>1293</v>
      </c>
      <c r="AA72" s="133">
        <v>43539</v>
      </c>
      <c r="AB72" s="133">
        <v>43769</v>
      </c>
      <c r="AC72" s="128" t="s">
        <v>287</v>
      </c>
      <c r="AD72" s="184"/>
      <c r="AE72" s="184"/>
      <c r="AF72" s="184"/>
      <c r="AG72" s="184"/>
      <c r="AH72" s="184"/>
      <c r="AI72" s="184"/>
      <c r="AJ72" s="184"/>
    </row>
    <row r="73" spans="2:36" s="116" customFormat="1" ht="25.5" x14ac:dyDescent="0.25">
      <c r="B73" s="172"/>
      <c r="C73" s="172"/>
      <c r="D73" s="172"/>
      <c r="E73" s="172"/>
      <c r="F73" s="172"/>
      <c r="G73" s="172"/>
      <c r="H73" s="172"/>
      <c r="I73" s="172"/>
      <c r="J73" s="172"/>
      <c r="K73" s="172"/>
      <c r="L73" s="172"/>
      <c r="M73" s="175"/>
      <c r="N73" s="172"/>
      <c r="O73" s="176"/>
      <c r="P73" s="179"/>
      <c r="Q73" s="179"/>
      <c r="R73" s="179"/>
      <c r="S73" s="179"/>
      <c r="T73" s="172"/>
      <c r="U73" s="172"/>
      <c r="V73" s="130" t="s">
        <v>1800</v>
      </c>
      <c r="W73" s="131">
        <v>0.25</v>
      </c>
      <c r="X73" s="130" t="s">
        <v>1801</v>
      </c>
      <c r="Y73" s="132">
        <v>45</v>
      </c>
      <c r="Z73" s="128" t="s">
        <v>1293</v>
      </c>
      <c r="AA73" s="133">
        <v>43539</v>
      </c>
      <c r="AB73" s="133">
        <v>43769</v>
      </c>
      <c r="AC73" s="128" t="s">
        <v>287</v>
      </c>
      <c r="AD73" s="184"/>
      <c r="AE73" s="184"/>
      <c r="AF73" s="184"/>
      <c r="AG73" s="184"/>
      <c r="AH73" s="184"/>
      <c r="AI73" s="184"/>
      <c r="AJ73" s="184"/>
    </row>
    <row r="74" spans="2:36" s="116" customFormat="1" ht="38.25" x14ac:dyDescent="0.25">
      <c r="B74" s="172" t="s">
        <v>31</v>
      </c>
      <c r="C74" s="172"/>
      <c r="D74" s="172"/>
      <c r="E74" s="172"/>
      <c r="F74" s="172"/>
      <c r="G74" s="172"/>
      <c r="H74" s="172"/>
      <c r="I74" s="172"/>
      <c r="J74" s="172"/>
      <c r="K74" s="172"/>
      <c r="L74" s="172"/>
      <c r="M74" s="175">
        <f t="shared" si="5"/>
        <v>7.1428571428571425E-2</v>
      </c>
      <c r="N74" s="172"/>
      <c r="O74" s="176"/>
      <c r="P74" s="179"/>
      <c r="Q74" s="179"/>
      <c r="R74" s="179"/>
      <c r="S74" s="179"/>
      <c r="T74" s="172"/>
      <c r="U74" s="172"/>
      <c r="V74" s="130" t="s">
        <v>1669</v>
      </c>
      <c r="W74" s="131">
        <v>0.5</v>
      </c>
      <c r="X74" s="140" t="s">
        <v>1671</v>
      </c>
      <c r="Y74" s="132">
        <v>1</v>
      </c>
      <c r="Z74" s="128" t="s">
        <v>1293</v>
      </c>
      <c r="AA74" s="133">
        <v>43770</v>
      </c>
      <c r="AB74" s="133">
        <v>43830</v>
      </c>
      <c r="AC74" s="128" t="s">
        <v>287</v>
      </c>
      <c r="AD74" s="184"/>
      <c r="AE74" s="184"/>
      <c r="AF74" s="184"/>
      <c r="AG74" s="184"/>
      <c r="AH74" s="184"/>
      <c r="AI74" s="184"/>
      <c r="AJ74" s="184"/>
    </row>
    <row r="75" spans="2:36" s="116" customFormat="1" ht="38.25" x14ac:dyDescent="0.25">
      <c r="B75" s="172" t="s">
        <v>31</v>
      </c>
      <c r="C75" s="172" t="s">
        <v>813</v>
      </c>
      <c r="D75" s="172" t="s">
        <v>1368</v>
      </c>
      <c r="E75" s="172" t="s">
        <v>1367</v>
      </c>
      <c r="F75" s="172" t="s">
        <v>1366</v>
      </c>
      <c r="G75" s="172" t="s">
        <v>1171</v>
      </c>
      <c r="H75" s="172" t="s">
        <v>287</v>
      </c>
      <c r="I75" s="172" t="s">
        <v>34</v>
      </c>
      <c r="J75" s="178" t="s">
        <v>1231</v>
      </c>
      <c r="K75" s="178" t="s">
        <v>903</v>
      </c>
      <c r="L75" s="178" t="s">
        <v>904</v>
      </c>
      <c r="M75" s="216">
        <v>4.7619047619047603E-2</v>
      </c>
      <c r="N75" s="172" t="s">
        <v>21</v>
      </c>
      <c r="O75" s="177">
        <v>0</v>
      </c>
      <c r="P75" s="177">
        <v>0.5</v>
      </c>
      <c r="Q75" s="177">
        <v>1</v>
      </c>
      <c r="R75" s="177">
        <v>1</v>
      </c>
      <c r="S75" s="177">
        <v>1</v>
      </c>
      <c r="T75" s="178" t="s">
        <v>1294</v>
      </c>
      <c r="U75" s="178" t="s">
        <v>1480</v>
      </c>
      <c r="V75" s="142" t="s">
        <v>1470</v>
      </c>
      <c r="W75" s="143">
        <f>+(0.333333333333333)/2</f>
        <v>0.16666666666666649</v>
      </c>
      <c r="X75" s="142" t="s">
        <v>1475</v>
      </c>
      <c r="Y75" s="144">
        <v>1</v>
      </c>
      <c r="Z75" s="145" t="s">
        <v>1294</v>
      </c>
      <c r="AA75" s="133">
        <v>43647</v>
      </c>
      <c r="AB75" s="133">
        <v>43676</v>
      </c>
      <c r="AC75" s="128"/>
      <c r="AD75" s="172" t="s">
        <v>287</v>
      </c>
      <c r="AE75" s="172" t="s">
        <v>287</v>
      </c>
      <c r="AF75" s="172" t="s">
        <v>1257</v>
      </c>
      <c r="AG75" s="172" t="s">
        <v>287</v>
      </c>
      <c r="AH75" s="172" t="s">
        <v>287</v>
      </c>
      <c r="AI75" s="172" t="s">
        <v>287</v>
      </c>
      <c r="AJ75" s="172" t="s">
        <v>287</v>
      </c>
    </row>
    <row r="76" spans="2:36" s="116" customFormat="1" ht="38.25" x14ac:dyDescent="0.25">
      <c r="B76" s="172" t="s">
        <v>31</v>
      </c>
      <c r="C76" s="172"/>
      <c r="D76" s="172"/>
      <c r="E76" s="172"/>
      <c r="F76" s="172"/>
      <c r="G76" s="172"/>
      <c r="H76" s="172"/>
      <c r="I76" s="172"/>
      <c r="J76" s="178"/>
      <c r="K76" s="178"/>
      <c r="L76" s="178"/>
      <c r="M76" s="216">
        <f t="shared" si="5"/>
        <v>7.1428571428571425E-2</v>
      </c>
      <c r="N76" s="172"/>
      <c r="O76" s="177"/>
      <c r="P76" s="177"/>
      <c r="Q76" s="177"/>
      <c r="R76" s="177"/>
      <c r="S76" s="177"/>
      <c r="T76" s="178"/>
      <c r="U76" s="178"/>
      <c r="V76" s="142" t="s">
        <v>1471</v>
      </c>
      <c r="W76" s="143">
        <f t="shared" ref="W76:W77" si="6">+(0.333333333333333)/2</f>
        <v>0.16666666666666649</v>
      </c>
      <c r="X76" s="142" t="s">
        <v>1476</v>
      </c>
      <c r="Y76" s="144">
        <v>21</v>
      </c>
      <c r="Z76" s="145" t="s">
        <v>1294</v>
      </c>
      <c r="AA76" s="133">
        <v>43556</v>
      </c>
      <c r="AB76" s="133">
        <v>43585</v>
      </c>
      <c r="AC76" s="128" t="s">
        <v>287</v>
      </c>
      <c r="AD76" s="172"/>
      <c r="AE76" s="172"/>
      <c r="AF76" s="172"/>
      <c r="AG76" s="172"/>
      <c r="AH76" s="172"/>
      <c r="AI76" s="172"/>
      <c r="AJ76" s="172"/>
    </row>
    <row r="77" spans="2:36" s="116" customFormat="1" ht="38.25" x14ac:dyDescent="0.25">
      <c r="B77" s="172" t="s">
        <v>31</v>
      </c>
      <c r="C77" s="172"/>
      <c r="D77" s="172"/>
      <c r="E77" s="172"/>
      <c r="F77" s="172"/>
      <c r="G77" s="172"/>
      <c r="H77" s="172"/>
      <c r="I77" s="172"/>
      <c r="J77" s="178"/>
      <c r="K77" s="178"/>
      <c r="L77" s="178"/>
      <c r="M77" s="216">
        <f t="shared" si="5"/>
        <v>7.1428571428571425E-2</v>
      </c>
      <c r="N77" s="172"/>
      <c r="O77" s="177"/>
      <c r="P77" s="177"/>
      <c r="Q77" s="177"/>
      <c r="R77" s="177"/>
      <c r="S77" s="177"/>
      <c r="T77" s="178"/>
      <c r="U77" s="178"/>
      <c r="V77" s="142" t="s">
        <v>1472</v>
      </c>
      <c r="W77" s="143">
        <f t="shared" si="6"/>
        <v>0.16666666666666649</v>
      </c>
      <c r="X77" s="142" t="s">
        <v>1477</v>
      </c>
      <c r="Y77" s="144">
        <v>21</v>
      </c>
      <c r="Z77" s="145" t="s">
        <v>1294</v>
      </c>
      <c r="AA77" s="133">
        <v>43556</v>
      </c>
      <c r="AB77" s="133">
        <v>43646</v>
      </c>
      <c r="AC77" s="128" t="s">
        <v>287</v>
      </c>
      <c r="AD77" s="172"/>
      <c r="AE77" s="172"/>
      <c r="AF77" s="172"/>
      <c r="AG77" s="172"/>
      <c r="AH77" s="172"/>
      <c r="AI77" s="172"/>
      <c r="AJ77" s="172"/>
    </row>
    <row r="78" spans="2:36" s="116" customFormat="1" ht="38.25" x14ac:dyDescent="0.25">
      <c r="B78" s="172" t="s">
        <v>31</v>
      </c>
      <c r="C78" s="172"/>
      <c r="D78" s="172"/>
      <c r="E78" s="172"/>
      <c r="F78" s="172"/>
      <c r="G78" s="172"/>
      <c r="H78" s="172"/>
      <c r="I78" s="172"/>
      <c r="J78" s="178"/>
      <c r="K78" s="178"/>
      <c r="L78" s="178"/>
      <c r="M78" s="216">
        <f t="shared" si="5"/>
        <v>7.1428571428571425E-2</v>
      </c>
      <c r="N78" s="172"/>
      <c r="O78" s="177"/>
      <c r="P78" s="177"/>
      <c r="Q78" s="177"/>
      <c r="R78" s="177"/>
      <c r="S78" s="177"/>
      <c r="T78" s="178"/>
      <c r="U78" s="178"/>
      <c r="V78" s="142" t="s">
        <v>1473</v>
      </c>
      <c r="W78" s="146">
        <v>0.25</v>
      </c>
      <c r="X78" s="142" t="s">
        <v>1478</v>
      </c>
      <c r="Y78" s="144">
        <v>1</v>
      </c>
      <c r="Z78" s="145" t="s">
        <v>1294</v>
      </c>
      <c r="AA78" s="133">
        <v>43770</v>
      </c>
      <c r="AB78" s="133">
        <v>43799</v>
      </c>
      <c r="AC78" s="128" t="s">
        <v>1485</v>
      </c>
      <c r="AD78" s="172"/>
      <c r="AE78" s="172"/>
      <c r="AF78" s="172"/>
      <c r="AG78" s="172"/>
      <c r="AH78" s="172"/>
      <c r="AI78" s="172"/>
      <c r="AJ78" s="172"/>
    </row>
    <row r="79" spans="2:36" s="116" customFormat="1" ht="38.25" x14ac:dyDescent="0.25">
      <c r="B79" s="172" t="s">
        <v>31</v>
      </c>
      <c r="C79" s="172"/>
      <c r="D79" s="172"/>
      <c r="E79" s="172"/>
      <c r="F79" s="172"/>
      <c r="G79" s="172"/>
      <c r="H79" s="172"/>
      <c r="I79" s="172"/>
      <c r="J79" s="178"/>
      <c r="K79" s="178"/>
      <c r="L79" s="178"/>
      <c r="M79" s="216">
        <f t="shared" si="5"/>
        <v>7.1428571428571425E-2</v>
      </c>
      <c r="N79" s="172"/>
      <c r="O79" s="177"/>
      <c r="P79" s="177"/>
      <c r="Q79" s="177"/>
      <c r="R79" s="177"/>
      <c r="S79" s="177"/>
      <c r="T79" s="178"/>
      <c r="U79" s="178"/>
      <c r="V79" s="142" t="s">
        <v>1474</v>
      </c>
      <c r="W79" s="146">
        <v>0.25</v>
      </c>
      <c r="X79" s="142" t="s">
        <v>1479</v>
      </c>
      <c r="Y79" s="144">
        <v>1</v>
      </c>
      <c r="Z79" s="145" t="s">
        <v>1294</v>
      </c>
      <c r="AA79" s="133">
        <v>43770</v>
      </c>
      <c r="AB79" s="133">
        <v>43799</v>
      </c>
      <c r="AC79" s="128" t="s">
        <v>1486</v>
      </c>
      <c r="AD79" s="172"/>
      <c r="AE79" s="172"/>
      <c r="AF79" s="172"/>
      <c r="AG79" s="172"/>
      <c r="AH79" s="172"/>
      <c r="AI79" s="172"/>
      <c r="AJ79" s="172"/>
    </row>
    <row r="80" spans="2:36" s="116" customFormat="1" ht="38.25" x14ac:dyDescent="0.25">
      <c r="B80" s="172" t="s">
        <v>31</v>
      </c>
      <c r="C80" s="172" t="s">
        <v>813</v>
      </c>
      <c r="D80" s="172" t="s">
        <v>1369</v>
      </c>
      <c r="E80" s="172" t="s">
        <v>1353</v>
      </c>
      <c r="F80" s="172" t="s">
        <v>1370</v>
      </c>
      <c r="G80" s="178" t="s">
        <v>1171</v>
      </c>
      <c r="H80" s="178" t="s">
        <v>287</v>
      </c>
      <c r="I80" s="178" t="s">
        <v>1269</v>
      </c>
      <c r="J80" s="172" t="s">
        <v>1232</v>
      </c>
      <c r="K80" s="174" t="s">
        <v>1813</v>
      </c>
      <c r="L80" s="174" t="s">
        <v>1814</v>
      </c>
      <c r="M80" s="208">
        <v>4.7619047619047603E-2</v>
      </c>
      <c r="N80" s="177" t="s">
        <v>83</v>
      </c>
      <c r="O80" s="177">
        <v>0</v>
      </c>
      <c r="P80" s="209">
        <v>0.01</v>
      </c>
      <c r="Q80" s="209">
        <v>0.01</v>
      </c>
      <c r="R80" s="209">
        <v>0.01</v>
      </c>
      <c r="S80" s="209">
        <v>0.01</v>
      </c>
      <c r="T80" s="172" t="s">
        <v>1295</v>
      </c>
      <c r="U80" s="172" t="s">
        <v>1560</v>
      </c>
      <c r="V80" s="130" t="s">
        <v>580</v>
      </c>
      <c r="W80" s="131">
        <v>0.5</v>
      </c>
      <c r="X80" s="130" t="s">
        <v>2188</v>
      </c>
      <c r="Y80" s="132">
        <v>2</v>
      </c>
      <c r="Z80" s="128" t="s">
        <v>1295</v>
      </c>
      <c r="AA80" s="129">
        <v>43647</v>
      </c>
      <c r="AB80" s="129">
        <v>43708</v>
      </c>
      <c r="AC80" s="128"/>
      <c r="AD80" s="172" t="s">
        <v>1246</v>
      </c>
      <c r="AE80" s="172" t="s">
        <v>287</v>
      </c>
      <c r="AF80" s="172" t="s">
        <v>1251</v>
      </c>
      <c r="AG80" s="172" t="s">
        <v>287</v>
      </c>
      <c r="AH80" s="172" t="s">
        <v>287</v>
      </c>
      <c r="AI80" s="172" t="s">
        <v>287</v>
      </c>
      <c r="AJ80" s="172" t="s">
        <v>287</v>
      </c>
    </row>
    <row r="81" spans="2:36" s="116" customFormat="1" ht="25.5" x14ac:dyDescent="0.25">
      <c r="B81" s="172" t="s">
        <v>31</v>
      </c>
      <c r="C81" s="172"/>
      <c r="D81" s="172"/>
      <c r="E81" s="172"/>
      <c r="F81" s="172"/>
      <c r="G81" s="178"/>
      <c r="H81" s="178"/>
      <c r="I81" s="178"/>
      <c r="J81" s="172"/>
      <c r="K81" s="174"/>
      <c r="L81" s="174"/>
      <c r="M81" s="208">
        <f t="shared" ref="M81:M89" si="7">1/14</f>
        <v>7.1428571428571425E-2</v>
      </c>
      <c r="N81" s="177"/>
      <c r="O81" s="177"/>
      <c r="P81" s="209"/>
      <c r="Q81" s="209"/>
      <c r="R81" s="209"/>
      <c r="S81" s="209"/>
      <c r="T81" s="172"/>
      <c r="U81" s="172"/>
      <c r="V81" s="130" t="s">
        <v>581</v>
      </c>
      <c r="W81" s="131">
        <v>0.5</v>
      </c>
      <c r="X81" s="130" t="s">
        <v>2181</v>
      </c>
      <c r="Y81" s="132">
        <v>1</v>
      </c>
      <c r="Z81" s="128" t="s">
        <v>1295</v>
      </c>
      <c r="AA81" s="129">
        <v>43678</v>
      </c>
      <c r="AB81" s="129">
        <v>43738</v>
      </c>
      <c r="AC81" s="128" t="s">
        <v>287</v>
      </c>
      <c r="AD81" s="172"/>
      <c r="AE81" s="172"/>
      <c r="AF81" s="172"/>
      <c r="AG81" s="172"/>
      <c r="AH81" s="172"/>
      <c r="AI81" s="172"/>
      <c r="AJ81" s="172"/>
    </row>
    <row r="82" spans="2:36" s="116" customFormat="1" ht="38.25" x14ac:dyDescent="0.25">
      <c r="B82" s="172" t="s">
        <v>31</v>
      </c>
      <c r="C82" s="172"/>
      <c r="D82" s="172"/>
      <c r="E82" s="172"/>
      <c r="F82" s="172"/>
      <c r="G82" s="178"/>
      <c r="H82" s="178"/>
      <c r="I82" s="178"/>
      <c r="J82" s="172"/>
      <c r="K82" s="174"/>
      <c r="L82" s="174"/>
      <c r="M82" s="208">
        <f t="shared" si="7"/>
        <v>7.1428571428571425E-2</v>
      </c>
      <c r="N82" s="177"/>
      <c r="O82" s="177"/>
      <c r="P82" s="209"/>
      <c r="Q82" s="209"/>
      <c r="R82" s="209"/>
      <c r="S82" s="209"/>
      <c r="T82" s="172"/>
      <c r="U82" s="184" t="s">
        <v>1559</v>
      </c>
      <c r="V82" s="130" t="s">
        <v>653</v>
      </c>
      <c r="W82" s="139">
        <v>0.25</v>
      </c>
      <c r="X82" s="130" t="s">
        <v>1832</v>
      </c>
      <c r="Y82" s="132">
        <v>3</v>
      </c>
      <c r="Z82" s="128" t="s">
        <v>1295</v>
      </c>
      <c r="AA82" s="133">
        <v>43556</v>
      </c>
      <c r="AB82" s="133">
        <v>43830</v>
      </c>
      <c r="AC82" s="128" t="s">
        <v>287</v>
      </c>
      <c r="AD82" s="172" t="s">
        <v>287</v>
      </c>
      <c r="AE82" s="172" t="s">
        <v>287</v>
      </c>
      <c r="AF82" s="172" t="s">
        <v>287</v>
      </c>
      <c r="AG82" s="172" t="s">
        <v>287</v>
      </c>
      <c r="AH82" s="172" t="s">
        <v>287</v>
      </c>
      <c r="AI82" s="172" t="s">
        <v>287</v>
      </c>
      <c r="AJ82" s="172" t="s">
        <v>287</v>
      </c>
    </row>
    <row r="83" spans="2:36" s="116" customFormat="1" ht="51" x14ac:dyDescent="0.25">
      <c r="B83" s="172" t="s">
        <v>31</v>
      </c>
      <c r="C83" s="172"/>
      <c r="D83" s="172"/>
      <c r="E83" s="172"/>
      <c r="F83" s="172"/>
      <c r="G83" s="178"/>
      <c r="H83" s="178"/>
      <c r="I83" s="178"/>
      <c r="J83" s="172"/>
      <c r="K83" s="174"/>
      <c r="L83" s="174"/>
      <c r="M83" s="208">
        <f t="shared" si="7"/>
        <v>7.1428571428571425E-2</v>
      </c>
      <c r="N83" s="177"/>
      <c r="O83" s="177"/>
      <c r="P83" s="209"/>
      <c r="Q83" s="209"/>
      <c r="R83" s="209"/>
      <c r="S83" s="209"/>
      <c r="T83" s="172"/>
      <c r="U83" s="184"/>
      <c r="V83" s="130" t="s">
        <v>654</v>
      </c>
      <c r="W83" s="139">
        <v>0.25</v>
      </c>
      <c r="X83" s="130" t="s">
        <v>1852</v>
      </c>
      <c r="Y83" s="132">
        <v>4</v>
      </c>
      <c r="Z83" s="128" t="s">
        <v>1295</v>
      </c>
      <c r="AA83" s="133">
        <v>43497</v>
      </c>
      <c r="AB83" s="133">
        <v>43830</v>
      </c>
      <c r="AC83" s="128" t="s">
        <v>287</v>
      </c>
      <c r="AD83" s="172"/>
      <c r="AE83" s="172"/>
      <c r="AF83" s="172"/>
      <c r="AG83" s="172"/>
      <c r="AH83" s="172"/>
      <c r="AI83" s="172"/>
      <c r="AJ83" s="172"/>
    </row>
    <row r="84" spans="2:36" s="116" customFormat="1" ht="25.5" x14ac:dyDescent="0.25">
      <c r="B84" s="172" t="s">
        <v>31</v>
      </c>
      <c r="C84" s="172"/>
      <c r="D84" s="172"/>
      <c r="E84" s="172"/>
      <c r="F84" s="172"/>
      <c r="G84" s="178"/>
      <c r="H84" s="178"/>
      <c r="I84" s="178"/>
      <c r="J84" s="172"/>
      <c r="K84" s="174"/>
      <c r="L84" s="174"/>
      <c r="M84" s="208">
        <f t="shared" si="7"/>
        <v>7.1428571428571425E-2</v>
      </c>
      <c r="N84" s="177"/>
      <c r="O84" s="177"/>
      <c r="P84" s="209"/>
      <c r="Q84" s="209"/>
      <c r="R84" s="209"/>
      <c r="S84" s="209"/>
      <c r="T84" s="172"/>
      <c r="U84" s="184"/>
      <c r="V84" s="130" t="s">
        <v>655</v>
      </c>
      <c r="W84" s="139">
        <v>0.5</v>
      </c>
      <c r="X84" s="130" t="s">
        <v>1853</v>
      </c>
      <c r="Y84" s="132">
        <v>2</v>
      </c>
      <c r="Z84" s="128" t="s">
        <v>1295</v>
      </c>
      <c r="AA84" s="133">
        <v>43586</v>
      </c>
      <c r="AB84" s="133">
        <v>43830</v>
      </c>
      <c r="AC84" s="128" t="s">
        <v>287</v>
      </c>
      <c r="AD84" s="172"/>
      <c r="AE84" s="172"/>
      <c r="AF84" s="172"/>
      <c r="AG84" s="172"/>
      <c r="AH84" s="172"/>
      <c r="AI84" s="172"/>
      <c r="AJ84" s="172"/>
    </row>
    <row r="85" spans="2:36" s="116" customFormat="1" ht="51" x14ac:dyDescent="0.25">
      <c r="B85" s="172"/>
      <c r="C85" s="172"/>
      <c r="D85" s="172"/>
      <c r="E85" s="172"/>
      <c r="F85" s="172"/>
      <c r="G85" s="178"/>
      <c r="H85" s="178"/>
      <c r="I85" s="178"/>
      <c r="J85" s="172"/>
      <c r="K85" s="174"/>
      <c r="L85" s="174"/>
      <c r="M85" s="208"/>
      <c r="N85" s="177"/>
      <c r="O85" s="177"/>
      <c r="P85" s="209"/>
      <c r="Q85" s="209"/>
      <c r="R85" s="209"/>
      <c r="S85" s="209"/>
      <c r="T85" s="172"/>
      <c r="U85" s="172" t="s">
        <v>1556</v>
      </c>
      <c r="V85" s="130" t="s">
        <v>1553</v>
      </c>
      <c r="W85" s="139">
        <v>0.5</v>
      </c>
      <c r="X85" s="130" t="s">
        <v>1863</v>
      </c>
      <c r="Y85" s="132">
        <v>4</v>
      </c>
      <c r="Z85" s="128" t="s">
        <v>1295</v>
      </c>
      <c r="AA85" s="133">
        <v>43586</v>
      </c>
      <c r="AB85" s="133">
        <v>43708</v>
      </c>
      <c r="AC85" s="128" t="s">
        <v>1050</v>
      </c>
      <c r="AD85" s="172"/>
      <c r="AE85" s="172"/>
      <c r="AF85" s="172"/>
      <c r="AG85" s="172"/>
      <c r="AH85" s="172"/>
      <c r="AI85" s="172"/>
      <c r="AJ85" s="172"/>
    </row>
    <row r="86" spans="2:36" s="116" customFormat="1" ht="81.75" customHeight="1" x14ac:dyDescent="0.25">
      <c r="B86" s="172"/>
      <c r="C86" s="172"/>
      <c r="D86" s="172"/>
      <c r="E86" s="172"/>
      <c r="F86" s="172"/>
      <c r="G86" s="178"/>
      <c r="H86" s="178"/>
      <c r="I86" s="178"/>
      <c r="J86" s="172"/>
      <c r="K86" s="174"/>
      <c r="L86" s="174"/>
      <c r="M86" s="208"/>
      <c r="N86" s="177"/>
      <c r="O86" s="177"/>
      <c r="P86" s="209"/>
      <c r="Q86" s="209"/>
      <c r="R86" s="209"/>
      <c r="S86" s="209"/>
      <c r="T86" s="172"/>
      <c r="U86" s="172"/>
      <c r="V86" s="130" t="s">
        <v>1555</v>
      </c>
      <c r="W86" s="139">
        <v>0.25</v>
      </c>
      <c r="X86" s="130" t="s">
        <v>1858</v>
      </c>
      <c r="Y86" s="132">
        <v>3</v>
      </c>
      <c r="Z86" s="128" t="s">
        <v>1295</v>
      </c>
      <c r="AA86" s="133">
        <v>43586</v>
      </c>
      <c r="AB86" s="133">
        <v>43830</v>
      </c>
      <c r="AC86" s="128" t="s">
        <v>1867</v>
      </c>
      <c r="AD86" s="172"/>
      <c r="AE86" s="172"/>
      <c r="AF86" s="172"/>
      <c r="AG86" s="172"/>
      <c r="AH86" s="172"/>
      <c r="AI86" s="172"/>
      <c r="AJ86" s="172"/>
    </row>
    <row r="87" spans="2:36" s="116" customFormat="1" ht="100.5" customHeight="1" x14ac:dyDescent="0.25">
      <c r="B87" s="172"/>
      <c r="C87" s="172"/>
      <c r="D87" s="172"/>
      <c r="E87" s="172"/>
      <c r="F87" s="172"/>
      <c r="G87" s="178"/>
      <c r="H87" s="178"/>
      <c r="I87" s="178"/>
      <c r="J87" s="172"/>
      <c r="K87" s="174"/>
      <c r="L87" s="174"/>
      <c r="M87" s="208"/>
      <c r="N87" s="177"/>
      <c r="O87" s="177"/>
      <c r="P87" s="209"/>
      <c r="Q87" s="209"/>
      <c r="R87" s="209"/>
      <c r="S87" s="209"/>
      <c r="T87" s="172"/>
      <c r="U87" s="172"/>
      <c r="V87" s="130" t="s">
        <v>1554</v>
      </c>
      <c r="W87" s="139">
        <v>0.25</v>
      </c>
      <c r="X87" s="130" t="s">
        <v>1864</v>
      </c>
      <c r="Y87" s="132">
        <v>1</v>
      </c>
      <c r="Z87" s="128" t="s">
        <v>1295</v>
      </c>
      <c r="AA87" s="133">
        <v>43800</v>
      </c>
      <c r="AB87" s="133">
        <v>43830</v>
      </c>
      <c r="AC87" s="128" t="s">
        <v>1868</v>
      </c>
      <c r="AD87" s="172"/>
      <c r="AE87" s="172"/>
      <c r="AF87" s="172"/>
      <c r="AG87" s="172"/>
      <c r="AH87" s="172"/>
      <c r="AI87" s="172"/>
      <c r="AJ87" s="172"/>
    </row>
    <row r="88" spans="2:36" s="116" customFormat="1" ht="25.5" x14ac:dyDescent="0.25">
      <c r="B88" s="172" t="s">
        <v>31</v>
      </c>
      <c r="C88" s="172"/>
      <c r="D88" s="172"/>
      <c r="E88" s="172"/>
      <c r="F88" s="172"/>
      <c r="G88" s="178"/>
      <c r="H88" s="178"/>
      <c r="I88" s="178"/>
      <c r="J88" s="172"/>
      <c r="K88" s="174"/>
      <c r="L88" s="174"/>
      <c r="M88" s="208">
        <f t="shared" si="7"/>
        <v>7.1428571428571425E-2</v>
      </c>
      <c r="N88" s="177"/>
      <c r="O88" s="177"/>
      <c r="P88" s="209"/>
      <c r="Q88" s="209"/>
      <c r="R88" s="209"/>
      <c r="S88" s="209"/>
      <c r="T88" s="172"/>
      <c r="U88" s="172" t="s">
        <v>1561</v>
      </c>
      <c r="V88" s="130" t="s">
        <v>656</v>
      </c>
      <c r="W88" s="131">
        <v>0.5</v>
      </c>
      <c r="X88" s="147" t="s">
        <v>81</v>
      </c>
      <c r="Y88" s="132">
        <v>1</v>
      </c>
      <c r="Z88" s="128" t="s">
        <v>1295</v>
      </c>
      <c r="AA88" s="133">
        <v>43647</v>
      </c>
      <c r="AB88" s="133">
        <v>43799</v>
      </c>
      <c r="AC88" s="128" t="s">
        <v>287</v>
      </c>
      <c r="AD88" s="172"/>
      <c r="AE88" s="172"/>
      <c r="AF88" s="172"/>
      <c r="AG88" s="172"/>
      <c r="AH88" s="172"/>
      <c r="AI88" s="172"/>
      <c r="AJ88" s="172"/>
    </row>
    <row r="89" spans="2:36" s="116" customFormat="1" ht="25.5" x14ac:dyDescent="0.25">
      <c r="B89" s="172" t="s">
        <v>31</v>
      </c>
      <c r="C89" s="172"/>
      <c r="D89" s="172"/>
      <c r="E89" s="172"/>
      <c r="F89" s="172"/>
      <c r="G89" s="178"/>
      <c r="H89" s="178"/>
      <c r="I89" s="178"/>
      <c r="J89" s="172"/>
      <c r="K89" s="174"/>
      <c r="L89" s="174"/>
      <c r="M89" s="208">
        <f t="shared" si="7"/>
        <v>7.1428571428571425E-2</v>
      </c>
      <c r="N89" s="177"/>
      <c r="O89" s="177"/>
      <c r="P89" s="209"/>
      <c r="Q89" s="209"/>
      <c r="R89" s="209"/>
      <c r="S89" s="209"/>
      <c r="T89" s="172"/>
      <c r="U89" s="172"/>
      <c r="V89" s="130" t="s">
        <v>657</v>
      </c>
      <c r="W89" s="131">
        <v>0.5</v>
      </c>
      <c r="X89" s="147" t="s">
        <v>161</v>
      </c>
      <c r="Y89" s="132">
        <v>1</v>
      </c>
      <c r="Z89" s="128" t="s">
        <v>1295</v>
      </c>
      <c r="AA89" s="148">
        <v>43770</v>
      </c>
      <c r="AB89" s="133">
        <v>43830</v>
      </c>
      <c r="AC89" s="128" t="s">
        <v>287</v>
      </c>
      <c r="AD89" s="172"/>
      <c r="AE89" s="172"/>
      <c r="AF89" s="172"/>
      <c r="AG89" s="172"/>
      <c r="AH89" s="172"/>
      <c r="AI89" s="172"/>
      <c r="AJ89" s="172"/>
    </row>
    <row r="90" spans="2:36" s="116" customFormat="1" ht="25.5" x14ac:dyDescent="0.25">
      <c r="B90" s="172" t="s">
        <v>31</v>
      </c>
      <c r="C90" s="172" t="s">
        <v>817</v>
      </c>
      <c r="D90" s="172" t="s">
        <v>1371</v>
      </c>
      <c r="E90" s="172" t="s">
        <v>1359</v>
      </c>
      <c r="F90" s="172" t="s">
        <v>1365</v>
      </c>
      <c r="G90" s="172" t="s">
        <v>1171</v>
      </c>
      <c r="H90" s="172" t="s">
        <v>287</v>
      </c>
      <c r="I90" s="172" t="s">
        <v>1145</v>
      </c>
      <c r="J90" s="172" t="s">
        <v>1338</v>
      </c>
      <c r="K90" s="172" t="s">
        <v>69</v>
      </c>
      <c r="L90" s="172" t="s">
        <v>1773</v>
      </c>
      <c r="M90" s="182">
        <f>+(1/12)</f>
        <v>8.3333333333333329E-2</v>
      </c>
      <c r="N90" s="172" t="s">
        <v>21</v>
      </c>
      <c r="O90" s="177">
        <v>0</v>
      </c>
      <c r="P90" s="177">
        <v>0.25</v>
      </c>
      <c r="Q90" s="177">
        <v>0.5</v>
      </c>
      <c r="R90" s="177">
        <v>0.75</v>
      </c>
      <c r="S90" s="177">
        <v>1</v>
      </c>
      <c r="T90" s="172" t="s">
        <v>1284</v>
      </c>
      <c r="U90" s="172" t="s">
        <v>1810</v>
      </c>
      <c r="V90" s="130" t="s">
        <v>2194</v>
      </c>
      <c r="W90" s="139">
        <v>0.25</v>
      </c>
      <c r="X90" s="130" t="s">
        <v>2195</v>
      </c>
      <c r="Y90" s="127">
        <v>1</v>
      </c>
      <c r="Z90" s="128" t="s">
        <v>1284</v>
      </c>
      <c r="AA90" s="129">
        <v>43586</v>
      </c>
      <c r="AB90" s="129">
        <v>43616</v>
      </c>
      <c r="AC90" s="128"/>
      <c r="AD90" s="172" t="s">
        <v>287</v>
      </c>
      <c r="AE90" s="172" t="s">
        <v>1255</v>
      </c>
      <c r="AF90" s="172" t="s">
        <v>1259</v>
      </c>
      <c r="AG90" s="172" t="s">
        <v>287</v>
      </c>
      <c r="AH90" s="172" t="s">
        <v>287</v>
      </c>
      <c r="AI90" s="172" t="s">
        <v>287</v>
      </c>
      <c r="AJ90" s="172" t="s">
        <v>287</v>
      </c>
    </row>
    <row r="91" spans="2:36" s="116" customFormat="1" ht="38.25" x14ac:dyDescent="0.25">
      <c r="B91" s="172" t="s">
        <v>31</v>
      </c>
      <c r="C91" s="172"/>
      <c r="D91" s="172"/>
      <c r="E91" s="172"/>
      <c r="F91" s="172"/>
      <c r="G91" s="172"/>
      <c r="H91" s="172"/>
      <c r="I91" s="172"/>
      <c r="J91" s="172"/>
      <c r="K91" s="172"/>
      <c r="L91" s="172"/>
      <c r="M91" s="182">
        <v>0.15</v>
      </c>
      <c r="N91" s="172"/>
      <c r="O91" s="177"/>
      <c r="P91" s="177"/>
      <c r="Q91" s="177"/>
      <c r="R91" s="177"/>
      <c r="S91" s="177"/>
      <c r="T91" s="172"/>
      <c r="U91" s="172"/>
      <c r="V91" s="141" t="s">
        <v>1806</v>
      </c>
      <c r="W91" s="139">
        <v>0.25</v>
      </c>
      <c r="X91" s="141" t="s">
        <v>1808</v>
      </c>
      <c r="Y91" s="127">
        <v>1</v>
      </c>
      <c r="Z91" s="128" t="s">
        <v>1284</v>
      </c>
      <c r="AA91" s="129">
        <v>43770</v>
      </c>
      <c r="AB91" s="129">
        <v>43799</v>
      </c>
      <c r="AC91" s="128" t="s">
        <v>287</v>
      </c>
      <c r="AD91" s="172"/>
      <c r="AE91" s="172"/>
      <c r="AF91" s="172"/>
      <c r="AG91" s="172"/>
      <c r="AH91" s="172"/>
      <c r="AI91" s="172"/>
      <c r="AJ91" s="172"/>
    </row>
    <row r="92" spans="2:36" s="116" customFormat="1" ht="25.5" x14ac:dyDescent="0.25">
      <c r="B92" s="172" t="s">
        <v>31</v>
      </c>
      <c r="C92" s="172"/>
      <c r="D92" s="172"/>
      <c r="E92" s="172"/>
      <c r="F92" s="172"/>
      <c r="G92" s="172"/>
      <c r="H92" s="172"/>
      <c r="I92" s="172"/>
      <c r="J92" s="172"/>
      <c r="K92" s="172"/>
      <c r="L92" s="172"/>
      <c r="M92" s="182">
        <v>0.15</v>
      </c>
      <c r="N92" s="172"/>
      <c r="O92" s="177"/>
      <c r="P92" s="177"/>
      <c r="Q92" s="177"/>
      <c r="R92" s="177"/>
      <c r="S92" s="177"/>
      <c r="T92" s="172"/>
      <c r="U92" s="172"/>
      <c r="V92" s="141" t="s">
        <v>1807</v>
      </c>
      <c r="W92" s="139">
        <v>0.5</v>
      </c>
      <c r="X92" s="130" t="s">
        <v>1809</v>
      </c>
      <c r="Y92" s="127">
        <v>1</v>
      </c>
      <c r="Z92" s="128" t="s">
        <v>1284</v>
      </c>
      <c r="AA92" s="129">
        <v>43800</v>
      </c>
      <c r="AB92" s="129">
        <v>43830</v>
      </c>
      <c r="AC92" s="128" t="s">
        <v>287</v>
      </c>
      <c r="AD92" s="172"/>
      <c r="AE92" s="172"/>
      <c r="AF92" s="172"/>
      <c r="AG92" s="172"/>
      <c r="AH92" s="172"/>
      <c r="AI92" s="172"/>
      <c r="AJ92" s="172"/>
    </row>
    <row r="93" spans="2:36" s="116" customFormat="1" ht="25.5" x14ac:dyDescent="0.25">
      <c r="B93" s="172" t="s">
        <v>31</v>
      </c>
      <c r="C93" s="172" t="s">
        <v>817</v>
      </c>
      <c r="D93" s="172" t="s">
        <v>1373</v>
      </c>
      <c r="E93" s="172" t="s">
        <v>1359</v>
      </c>
      <c r="F93" s="172" t="s">
        <v>1372</v>
      </c>
      <c r="G93" s="172" t="s">
        <v>1171</v>
      </c>
      <c r="H93" s="172" t="s">
        <v>287</v>
      </c>
      <c r="I93" s="172" t="s">
        <v>1271</v>
      </c>
      <c r="J93" s="172" t="s">
        <v>1338</v>
      </c>
      <c r="K93" s="172" t="s">
        <v>1775</v>
      </c>
      <c r="L93" s="172" t="s">
        <v>1774</v>
      </c>
      <c r="M93" s="182">
        <f>+(1/12)</f>
        <v>8.3333333333333329E-2</v>
      </c>
      <c r="N93" s="172" t="s">
        <v>21</v>
      </c>
      <c r="O93" s="207">
        <v>0</v>
      </c>
      <c r="P93" s="207">
        <v>0.01</v>
      </c>
      <c r="Q93" s="207">
        <v>0.01</v>
      </c>
      <c r="R93" s="207">
        <v>0.01</v>
      </c>
      <c r="S93" s="207">
        <v>0.01</v>
      </c>
      <c r="T93" s="172" t="s">
        <v>1284</v>
      </c>
      <c r="U93" s="172" t="s">
        <v>1778</v>
      </c>
      <c r="V93" s="130" t="s">
        <v>1783</v>
      </c>
      <c r="W93" s="131">
        <v>0.25</v>
      </c>
      <c r="X93" s="130" t="s">
        <v>63</v>
      </c>
      <c r="Y93" s="127">
        <v>1</v>
      </c>
      <c r="Z93" s="128" t="s">
        <v>1284</v>
      </c>
      <c r="AA93" s="129">
        <v>43466</v>
      </c>
      <c r="AB93" s="129">
        <v>43496</v>
      </c>
      <c r="AC93" s="128" t="s">
        <v>168</v>
      </c>
      <c r="AD93" s="172" t="s">
        <v>287</v>
      </c>
      <c r="AE93" s="172" t="s">
        <v>1261</v>
      </c>
      <c r="AF93" s="172" t="s">
        <v>1262</v>
      </c>
      <c r="AG93" s="172" t="s">
        <v>1253</v>
      </c>
      <c r="AH93" s="172" t="s">
        <v>1250</v>
      </c>
      <c r="AI93" s="172" t="s">
        <v>287</v>
      </c>
      <c r="AJ93" s="172" t="s">
        <v>77</v>
      </c>
    </row>
    <row r="94" spans="2:36" s="116" customFormat="1" ht="25.5" x14ac:dyDescent="0.25">
      <c r="B94" s="172" t="s">
        <v>31</v>
      </c>
      <c r="C94" s="172"/>
      <c r="D94" s="172"/>
      <c r="E94" s="172"/>
      <c r="F94" s="172"/>
      <c r="G94" s="172"/>
      <c r="H94" s="172"/>
      <c r="I94" s="172"/>
      <c r="J94" s="172"/>
      <c r="K94" s="172"/>
      <c r="L94" s="172"/>
      <c r="M94" s="182">
        <v>0.1</v>
      </c>
      <c r="N94" s="172"/>
      <c r="O94" s="207"/>
      <c r="P94" s="207"/>
      <c r="Q94" s="207"/>
      <c r="R94" s="207"/>
      <c r="S94" s="207"/>
      <c r="T94" s="172"/>
      <c r="U94" s="172"/>
      <c r="V94" s="130" t="s">
        <v>557</v>
      </c>
      <c r="W94" s="131">
        <v>0.25</v>
      </c>
      <c r="X94" s="130" t="s">
        <v>1781</v>
      </c>
      <c r="Y94" s="127">
        <v>3</v>
      </c>
      <c r="Z94" s="128" t="s">
        <v>1284</v>
      </c>
      <c r="AA94" s="129">
        <v>43525</v>
      </c>
      <c r="AB94" s="129">
        <v>43830</v>
      </c>
      <c r="AC94" s="128" t="s">
        <v>168</v>
      </c>
      <c r="AD94" s="172"/>
      <c r="AE94" s="172"/>
      <c r="AF94" s="172"/>
      <c r="AG94" s="172"/>
      <c r="AH94" s="172"/>
      <c r="AI94" s="172"/>
      <c r="AJ94" s="172"/>
    </row>
    <row r="95" spans="2:36" s="116" customFormat="1" ht="114.75" customHeight="1" x14ac:dyDescent="0.25">
      <c r="B95" s="172" t="s">
        <v>31</v>
      </c>
      <c r="C95" s="172"/>
      <c r="D95" s="172"/>
      <c r="E95" s="172"/>
      <c r="F95" s="172"/>
      <c r="G95" s="172"/>
      <c r="H95" s="172"/>
      <c r="I95" s="172"/>
      <c r="J95" s="172"/>
      <c r="K95" s="172"/>
      <c r="L95" s="172"/>
      <c r="M95" s="182">
        <v>0.1</v>
      </c>
      <c r="N95" s="172"/>
      <c r="O95" s="207"/>
      <c r="P95" s="207"/>
      <c r="Q95" s="207"/>
      <c r="R95" s="207"/>
      <c r="S95" s="207"/>
      <c r="T95" s="172"/>
      <c r="U95" s="172"/>
      <c r="V95" s="130" t="s">
        <v>87</v>
      </c>
      <c r="W95" s="131">
        <v>0.5</v>
      </c>
      <c r="X95" s="130" t="s">
        <v>1782</v>
      </c>
      <c r="Y95" s="127">
        <v>3</v>
      </c>
      <c r="Z95" s="128" t="s">
        <v>1284</v>
      </c>
      <c r="AA95" s="129">
        <v>43556</v>
      </c>
      <c r="AB95" s="129">
        <v>43830</v>
      </c>
      <c r="AC95" s="128" t="s">
        <v>168</v>
      </c>
      <c r="AD95" s="172"/>
      <c r="AE95" s="172"/>
      <c r="AF95" s="172"/>
      <c r="AG95" s="172"/>
      <c r="AH95" s="172"/>
      <c r="AI95" s="172"/>
      <c r="AJ95" s="172"/>
    </row>
    <row r="96" spans="2:36" s="116" customFormat="1" ht="56.25" customHeight="1" x14ac:dyDescent="0.25">
      <c r="B96" s="172" t="s">
        <v>31</v>
      </c>
      <c r="C96" s="172" t="s">
        <v>817</v>
      </c>
      <c r="D96" s="172" t="s">
        <v>1375</v>
      </c>
      <c r="E96" s="172" t="s">
        <v>1377</v>
      </c>
      <c r="F96" s="172" t="s">
        <v>1374</v>
      </c>
      <c r="G96" s="172" t="s">
        <v>1171</v>
      </c>
      <c r="H96" s="172" t="s">
        <v>1173</v>
      </c>
      <c r="I96" s="172" t="s">
        <v>1139</v>
      </c>
      <c r="J96" s="172" t="s">
        <v>1338</v>
      </c>
      <c r="K96" s="172" t="s">
        <v>658</v>
      </c>
      <c r="L96" s="172" t="s">
        <v>214</v>
      </c>
      <c r="M96" s="182">
        <f>+(1/12)</f>
        <v>8.3333333333333329E-2</v>
      </c>
      <c r="N96" s="172" t="s">
        <v>21</v>
      </c>
      <c r="O96" s="172" t="s">
        <v>22</v>
      </c>
      <c r="P96" s="177">
        <v>0.6</v>
      </c>
      <c r="Q96" s="177">
        <v>0.75</v>
      </c>
      <c r="R96" s="177">
        <v>0.9</v>
      </c>
      <c r="S96" s="177">
        <v>1</v>
      </c>
      <c r="T96" s="172" t="s">
        <v>1297</v>
      </c>
      <c r="U96" s="172" t="s">
        <v>1571</v>
      </c>
      <c r="V96" s="140" t="s">
        <v>215</v>
      </c>
      <c r="W96" s="139">
        <f>+(0.333333333333333)/2</f>
        <v>0.16666666666666649</v>
      </c>
      <c r="X96" s="140" t="s">
        <v>445</v>
      </c>
      <c r="Y96" s="127">
        <v>4</v>
      </c>
      <c r="Z96" s="128" t="s">
        <v>1297</v>
      </c>
      <c r="AA96" s="149">
        <v>43497</v>
      </c>
      <c r="AB96" s="129">
        <v>43830</v>
      </c>
      <c r="AC96" s="128"/>
      <c r="AD96" s="172" t="s">
        <v>287</v>
      </c>
      <c r="AE96" s="172" t="s">
        <v>1261</v>
      </c>
      <c r="AF96" s="172" t="s">
        <v>287</v>
      </c>
      <c r="AG96" s="172" t="s">
        <v>287</v>
      </c>
      <c r="AH96" s="172" t="s">
        <v>1250</v>
      </c>
      <c r="AI96" s="172" t="s">
        <v>287</v>
      </c>
      <c r="AJ96" s="172" t="s">
        <v>287</v>
      </c>
    </row>
    <row r="97" spans="2:36" s="116" customFormat="1" ht="42" customHeight="1" x14ac:dyDescent="0.25">
      <c r="B97" s="172" t="s">
        <v>31</v>
      </c>
      <c r="C97" s="172"/>
      <c r="D97" s="172"/>
      <c r="E97" s="172"/>
      <c r="F97" s="172"/>
      <c r="G97" s="172"/>
      <c r="H97" s="172"/>
      <c r="I97" s="172"/>
      <c r="J97" s="172"/>
      <c r="K97" s="172"/>
      <c r="L97" s="172"/>
      <c r="M97" s="182">
        <v>0.1</v>
      </c>
      <c r="N97" s="172"/>
      <c r="O97" s="172"/>
      <c r="P97" s="177"/>
      <c r="Q97" s="177"/>
      <c r="R97" s="177"/>
      <c r="S97" s="177"/>
      <c r="T97" s="172"/>
      <c r="U97" s="172"/>
      <c r="V97" s="140" t="s">
        <v>443</v>
      </c>
      <c r="W97" s="139">
        <f>+(0.333333333333333)/2</f>
        <v>0.16666666666666649</v>
      </c>
      <c r="X97" s="130" t="s">
        <v>887</v>
      </c>
      <c r="Y97" s="127">
        <v>6</v>
      </c>
      <c r="Z97" s="128" t="s">
        <v>1297</v>
      </c>
      <c r="AA97" s="129">
        <v>43497</v>
      </c>
      <c r="AB97" s="129">
        <v>43830</v>
      </c>
      <c r="AC97" s="128" t="s">
        <v>287</v>
      </c>
      <c r="AD97" s="172"/>
      <c r="AE97" s="172"/>
      <c r="AF97" s="172"/>
      <c r="AG97" s="172"/>
      <c r="AH97" s="172"/>
      <c r="AI97" s="172"/>
      <c r="AJ97" s="172"/>
    </row>
    <row r="98" spans="2:36" s="116" customFormat="1" ht="51" x14ac:dyDescent="0.25">
      <c r="B98" s="172" t="s">
        <v>31</v>
      </c>
      <c r="C98" s="172"/>
      <c r="D98" s="172"/>
      <c r="E98" s="172"/>
      <c r="F98" s="172"/>
      <c r="G98" s="172"/>
      <c r="H98" s="172"/>
      <c r="I98" s="172"/>
      <c r="J98" s="172"/>
      <c r="K98" s="172"/>
      <c r="L98" s="172"/>
      <c r="M98" s="182">
        <v>0.1</v>
      </c>
      <c r="N98" s="172"/>
      <c r="O98" s="172"/>
      <c r="P98" s="177"/>
      <c r="Q98" s="177"/>
      <c r="R98" s="177"/>
      <c r="S98" s="177"/>
      <c r="T98" s="172"/>
      <c r="U98" s="172"/>
      <c r="V98" s="140" t="s">
        <v>444</v>
      </c>
      <c r="W98" s="139">
        <f>+(0.333333333333333)/2</f>
        <v>0.16666666666666649</v>
      </c>
      <c r="X98" s="130" t="s">
        <v>446</v>
      </c>
      <c r="Y98" s="127">
        <v>6</v>
      </c>
      <c r="Z98" s="128" t="s">
        <v>1297</v>
      </c>
      <c r="AA98" s="129">
        <v>43497</v>
      </c>
      <c r="AB98" s="129">
        <v>43830</v>
      </c>
      <c r="AC98" s="128" t="s">
        <v>287</v>
      </c>
      <c r="AD98" s="172"/>
      <c r="AE98" s="172"/>
      <c r="AF98" s="172"/>
      <c r="AG98" s="172"/>
      <c r="AH98" s="172"/>
      <c r="AI98" s="172"/>
      <c r="AJ98" s="172"/>
    </row>
    <row r="99" spans="2:36" s="116" customFormat="1" ht="51" x14ac:dyDescent="0.25">
      <c r="B99" s="172" t="s">
        <v>31</v>
      </c>
      <c r="C99" s="172"/>
      <c r="D99" s="172"/>
      <c r="E99" s="172"/>
      <c r="F99" s="172"/>
      <c r="G99" s="172"/>
      <c r="H99" s="172"/>
      <c r="I99" s="172"/>
      <c r="J99" s="172"/>
      <c r="K99" s="172"/>
      <c r="L99" s="172"/>
      <c r="M99" s="182">
        <v>0.1</v>
      </c>
      <c r="N99" s="172"/>
      <c r="O99" s="172"/>
      <c r="P99" s="177"/>
      <c r="Q99" s="177"/>
      <c r="R99" s="177"/>
      <c r="S99" s="177"/>
      <c r="T99" s="172"/>
      <c r="U99" s="172"/>
      <c r="V99" s="140" t="s">
        <v>216</v>
      </c>
      <c r="W99" s="131">
        <v>0.5</v>
      </c>
      <c r="X99" s="130" t="s">
        <v>447</v>
      </c>
      <c r="Y99" s="127">
        <v>4</v>
      </c>
      <c r="Z99" s="128" t="s">
        <v>1297</v>
      </c>
      <c r="AA99" s="129">
        <v>43497</v>
      </c>
      <c r="AB99" s="129">
        <v>43830</v>
      </c>
      <c r="AC99" s="128" t="s">
        <v>287</v>
      </c>
      <c r="AD99" s="172"/>
      <c r="AE99" s="172"/>
      <c r="AF99" s="172"/>
      <c r="AG99" s="172"/>
      <c r="AH99" s="172"/>
      <c r="AI99" s="172"/>
      <c r="AJ99" s="172"/>
    </row>
    <row r="100" spans="2:36" s="116" customFormat="1" ht="25.5" x14ac:dyDescent="0.25">
      <c r="B100" s="172" t="s">
        <v>31</v>
      </c>
      <c r="C100" s="172" t="s">
        <v>817</v>
      </c>
      <c r="D100" s="172" t="s">
        <v>1362</v>
      </c>
      <c r="E100" s="172" t="s">
        <v>1359</v>
      </c>
      <c r="F100" s="172" t="s">
        <v>1376</v>
      </c>
      <c r="G100" s="172" t="s">
        <v>1383</v>
      </c>
      <c r="H100" s="172" t="s">
        <v>1173</v>
      </c>
      <c r="I100" s="172" t="s">
        <v>1143</v>
      </c>
      <c r="J100" s="172" t="s">
        <v>1233</v>
      </c>
      <c r="K100" s="172" t="s">
        <v>659</v>
      </c>
      <c r="L100" s="172" t="s">
        <v>406</v>
      </c>
      <c r="M100" s="182">
        <f>+(1/12)</f>
        <v>8.3333333333333329E-2</v>
      </c>
      <c r="N100" s="177" t="s">
        <v>21</v>
      </c>
      <c r="O100" s="177">
        <v>0.75</v>
      </c>
      <c r="P100" s="177">
        <v>0.9</v>
      </c>
      <c r="Q100" s="177">
        <v>0.9</v>
      </c>
      <c r="R100" s="177">
        <v>0.9</v>
      </c>
      <c r="S100" s="177">
        <v>0.9</v>
      </c>
      <c r="T100" s="172" t="s">
        <v>1297</v>
      </c>
      <c r="U100" s="172" t="s">
        <v>1843</v>
      </c>
      <c r="V100" s="130" t="s">
        <v>448</v>
      </c>
      <c r="W100" s="139">
        <v>0.25</v>
      </c>
      <c r="X100" s="130" t="s">
        <v>1572</v>
      </c>
      <c r="Y100" s="127">
        <v>12</v>
      </c>
      <c r="Z100" s="128" t="s">
        <v>1297</v>
      </c>
      <c r="AA100" s="129">
        <v>43466</v>
      </c>
      <c r="AB100" s="129">
        <v>43830</v>
      </c>
      <c r="AC100" s="128"/>
      <c r="AD100" s="172" t="s">
        <v>287</v>
      </c>
      <c r="AE100" s="172" t="s">
        <v>1255</v>
      </c>
      <c r="AF100" s="172" t="s">
        <v>287</v>
      </c>
      <c r="AG100" s="172" t="s">
        <v>287</v>
      </c>
      <c r="AH100" s="172" t="s">
        <v>1250</v>
      </c>
      <c r="AI100" s="172" t="s">
        <v>287</v>
      </c>
      <c r="AJ100" s="172" t="s">
        <v>287</v>
      </c>
    </row>
    <row r="101" spans="2:36" s="116" customFormat="1" ht="38.25" x14ac:dyDescent="0.25">
      <c r="B101" s="172" t="s">
        <v>31</v>
      </c>
      <c r="C101" s="172"/>
      <c r="D101" s="172"/>
      <c r="E101" s="172"/>
      <c r="F101" s="172"/>
      <c r="G101" s="172"/>
      <c r="H101" s="172"/>
      <c r="I101" s="172"/>
      <c r="J101" s="172"/>
      <c r="K101" s="172"/>
      <c r="L101" s="172"/>
      <c r="M101" s="182"/>
      <c r="N101" s="177"/>
      <c r="O101" s="177"/>
      <c r="P101" s="177"/>
      <c r="Q101" s="177"/>
      <c r="R101" s="177"/>
      <c r="S101" s="177"/>
      <c r="T101" s="172"/>
      <c r="U101" s="172"/>
      <c r="V101" s="130" t="s">
        <v>407</v>
      </c>
      <c r="W101" s="139">
        <v>0.5</v>
      </c>
      <c r="X101" s="130" t="s">
        <v>1573</v>
      </c>
      <c r="Y101" s="127">
        <v>10</v>
      </c>
      <c r="Z101" s="128" t="s">
        <v>1297</v>
      </c>
      <c r="AA101" s="129">
        <v>43540</v>
      </c>
      <c r="AB101" s="129">
        <v>43830</v>
      </c>
      <c r="AC101" s="128" t="s">
        <v>287</v>
      </c>
      <c r="AD101" s="172"/>
      <c r="AE101" s="172"/>
      <c r="AF101" s="172"/>
      <c r="AG101" s="172"/>
      <c r="AH101" s="172"/>
      <c r="AI101" s="172"/>
      <c r="AJ101" s="172"/>
    </row>
    <row r="102" spans="2:36" s="116" customFormat="1" ht="38.25" x14ac:dyDescent="0.25">
      <c r="B102" s="172" t="s">
        <v>31</v>
      </c>
      <c r="C102" s="172"/>
      <c r="D102" s="172"/>
      <c r="E102" s="172"/>
      <c r="F102" s="172"/>
      <c r="G102" s="172"/>
      <c r="H102" s="172"/>
      <c r="I102" s="172"/>
      <c r="J102" s="172"/>
      <c r="K102" s="172"/>
      <c r="L102" s="172"/>
      <c r="M102" s="182"/>
      <c r="N102" s="177"/>
      <c r="O102" s="177"/>
      <c r="P102" s="177"/>
      <c r="Q102" s="177"/>
      <c r="R102" s="177"/>
      <c r="S102" s="177"/>
      <c r="T102" s="172"/>
      <c r="U102" s="172"/>
      <c r="V102" s="130" t="s">
        <v>408</v>
      </c>
      <c r="W102" s="139">
        <v>0.25</v>
      </c>
      <c r="X102" s="130" t="s">
        <v>1574</v>
      </c>
      <c r="Y102" s="127">
        <v>10</v>
      </c>
      <c r="Z102" s="128" t="s">
        <v>1297</v>
      </c>
      <c r="AA102" s="129">
        <v>43540</v>
      </c>
      <c r="AB102" s="129">
        <v>43830</v>
      </c>
      <c r="AC102" s="128" t="s">
        <v>287</v>
      </c>
      <c r="AD102" s="172"/>
      <c r="AE102" s="172"/>
      <c r="AF102" s="172"/>
      <c r="AG102" s="172"/>
      <c r="AH102" s="172"/>
      <c r="AI102" s="172"/>
      <c r="AJ102" s="172"/>
    </row>
    <row r="103" spans="2:36" s="116" customFormat="1" ht="38.25" x14ac:dyDescent="0.25">
      <c r="B103" s="172" t="s">
        <v>31</v>
      </c>
      <c r="C103" s="172" t="s">
        <v>817</v>
      </c>
      <c r="D103" s="172" t="s">
        <v>1362</v>
      </c>
      <c r="E103" s="172" t="s">
        <v>1359</v>
      </c>
      <c r="F103" s="172" t="s">
        <v>1376</v>
      </c>
      <c r="G103" s="172" t="s">
        <v>1383</v>
      </c>
      <c r="H103" s="172" t="s">
        <v>1173</v>
      </c>
      <c r="I103" s="172" t="s">
        <v>1272</v>
      </c>
      <c r="J103" s="172" t="s">
        <v>1233</v>
      </c>
      <c r="K103" s="172" t="s">
        <v>1837</v>
      </c>
      <c r="L103" s="172" t="s">
        <v>1310</v>
      </c>
      <c r="M103" s="182">
        <f>+(1/12)</f>
        <v>8.3333333333333329E-2</v>
      </c>
      <c r="N103" s="177" t="s">
        <v>21</v>
      </c>
      <c r="O103" s="177">
        <v>0.65</v>
      </c>
      <c r="P103" s="177">
        <v>0.8</v>
      </c>
      <c r="Q103" s="177">
        <v>0.8</v>
      </c>
      <c r="R103" s="177">
        <v>0.8</v>
      </c>
      <c r="S103" s="177">
        <v>0.9</v>
      </c>
      <c r="T103" s="172" t="s">
        <v>1297</v>
      </c>
      <c r="U103" s="172" t="s">
        <v>1842</v>
      </c>
      <c r="V103" s="130" t="s">
        <v>412</v>
      </c>
      <c r="W103" s="131">
        <v>0.5</v>
      </c>
      <c r="X103" s="130" t="s">
        <v>1575</v>
      </c>
      <c r="Y103" s="127">
        <v>12</v>
      </c>
      <c r="Z103" s="128" t="s">
        <v>1297</v>
      </c>
      <c r="AA103" s="129">
        <v>43466</v>
      </c>
      <c r="AB103" s="129">
        <v>43830</v>
      </c>
      <c r="AC103" s="128"/>
      <c r="AD103" s="172" t="s">
        <v>287</v>
      </c>
      <c r="AE103" s="172" t="s">
        <v>1255</v>
      </c>
      <c r="AF103" s="172" t="s">
        <v>1263</v>
      </c>
      <c r="AG103" s="172" t="s">
        <v>1253</v>
      </c>
      <c r="AH103" s="172" t="s">
        <v>287</v>
      </c>
      <c r="AI103" s="172" t="s">
        <v>287</v>
      </c>
      <c r="AJ103" s="172" t="s">
        <v>287</v>
      </c>
    </row>
    <row r="104" spans="2:36" s="116" customFormat="1" ht="38.25" x14ac:dyDescent="0.25">
      <c r="B104" s="172" t="s">
        <v>31</v>
      </c>
      <c r="C104" s="172"/>
      <c r="D104" s="172"/>
      <c r="E104" s="172"/>
      <c r="F104" s="172"/>
      <c r="G104" s="172"/>
      <c r="H104" s="172"/>
      <c r="I104" s="172"/>
      <c r="J104" s="172"/>
      <c r="K104" s="172"/>
      <c r="L104" s="172"/>
      <c r="M104" s="182"/>
      <c r="N104" s="177"/>
      <c r="O104" s="177"/>
      <c r="P104" s="177"/>
      <c r="Q104" s="177"/>
      <c r="R104" s="177"/>
      <c r="S104" s="177"/>
      <c r="T104" s="172"/>
      <c r="U104" s="172"/>
      <c r="V104" s="130" t="s">
        <v>1193</v>
      </c>
      <c r="W104" s="131">
        <v>0.5</v>
      </c>
      <c r="X104" s="130" t="s">
        <v>1576</v>
      </c>
      <c r="Y104" s="127">
        <v>12</v>
      </c>
      <c r="Z104" s="128" t="s">
        <v>1297</v>
      </c>
      <c r="AA104" s="129">
        <v>43466</v>
      </c>
      <c r="AB104" s="129">
        <v>43830</v>
      </c>
      <c r="AC104" s="128" t="s">
        <v>287</v>
      </c>
      <c r="AD104" s="172"/>
      <c r="AE104" s="172"/>
      <c r="AF104" s="172"/>
      <c r="AG104" s="172"/>
      <c r="AH104" s="172"/>
      <c r="AI104" s="172"/>
      <c r="AJ104" s="172"/>
    </row>
    <row r="105" spans="2:36" s="116" customFormat="1" ht="25.5" x14ac:dyDescent="0.25">
      <c r="B105" s="172" t="s">
        <v>31</v>
      </c>
      <c r="C105" s="172" t="s">
        <v>817</v>
      </c>
      <c r="D105" s="172" t="s">
        <v>1362</v>
      </c>
      <c r="E105" s="172" t="s">
        <v>1359</v>
      </c>
      <c r="F105" s="172" t="s">
        <v>1376</v>
      </c>
      <c r="G105" s="172" t="s">
        <v>1383</v>
      </c>
      <c r="H105" s="172" t="s">
        <v>1173</v>
      </c>
      <c r="I105" s="172" t="s">
        <v>1080</v>
      </c>
      <c r="J105" s="172" t="s">
        <v>1233</v>
      </c>
      <c r="K105" s="172" t="s">
        <v>661</v>
      </c>
      <c r="L105" s="172" t="s">
        <v>1311</v>
      </c>
      <c r="M105" s="182">
        <f>+(1/12)</f>
        <v>8.3333333333333329E-2</v>
      </c>
      <c r="N105" s="177" t="s">
        <v>21</v>
      </c>
      <c r="O105" s="177">
        <v>0.81</v>
      </c>
      <c r="P105" s="177">
        <v>1</v>
      </c>
      <c r="Q105" s="177">
        <v>1</v>
      </c>
      <c r="R105" s="177">
        <v>1</v>
      </c>
      <c r="S105" s="177">
        <v>1</v>
      </c>
      <c r="T105" s="172" t="s">
        <v>1297</v>
      </c>
      <c r="U105" s="172" t="s">
        <v>1577</v>
      </c>
      <c r="V105" s="130" t="s">
        <v>452</v>
      </c>
      <c r="W105" s="131">
        <v>0.25</v>
      </c>
      <c r="X105" s="130" t="s">
        <v>1578</v>
      </c>
      <c r="Y105" s="127">
        <v>2</v>
      </c>
      <c r="Z105" s="128" t="s">
        <v>1297</v>
      </c>
      <c r="AA105" s="129">
        <v>43554</v>
      </c>
      <c r="AB105" s="129">
        <v>43830</v>
      </c>
      <c r="AC105" s="128"/>
      <c r="AD105" s="172" t="s">
        <v>287</v>
      </c>
      <c r="AE105" s="172" t="s">
        <v>1261</v>
      </c>
      <c r="AF105" s="172" t="s">
        <v>287</v>
      </c>
      <c r="AG105" s="172" t="s">
        <v>1253</v>
      </c>
      <c r="AH105" s="172" t="s">
        <v>287</v>
      </c>
      <c r="AI105" s="172" t="s">
        <v>287</v>
      </c>
      <c r="AJ105" s="172" t="s">
        <v>287</v>
      </c>
    </row>
    <row r="106" spans="2:36" s="116" customFormat="1" ht="38.25" x14ac:dyDescent="0.25">
      <c r="B106" s="172"/>
      <c r="C106" s="172"/>
      <c r="D106" s="172"/>
      <c r="E106" s="172"/>
      <c r="F106" s="172"/>
      <c r="G106" s="172"/>
      <c r="H106" s="172"/>
      <c r="I106" s="172"/>
      <c r="J106" s="172"/>
      <c r="K106" s="172"/>
      <c r="L106" s="172"/>
      <c r="M106" s="182"/>
      <c r="N106" s="177"/>
      <c r="O106" s="177"/>
      <c r="P106" s="177"/>
      <c r="Q106" s="177"/>
      <c r="R106" s="177"/>
      <c r="S106" s="177"/>
      <c r="T106" s="172"/>
      <c r="U106" s="172"/>
      <c r="V106" s="130" t="s">
        <v>1789</v>
      </c>
      <c r="W106" s="131">
        <v>0.25</v>
      </c>
      <c r="X106" s="130" t="s">
        <v>1508</v>
      </c>
      <c r="Y106" s="127">
        <v>1</v>
      </c>
      <c r="Z106" s="128" t="s">
        <v>1297</v>
      </c>
      <c r="AA106" s="129">
        <v>43525</v>
      </c>
      <c r="AB106" s="129">
        <v>43555</v>
      </c>
      <c r="AC106" s="128" t="s">
        <v>287</v>
      </c>
      <c r="AD106" s="172"/>
      <c r="AE106" s="172"/>
      <c r="AF106" s="172"/>
      <c r="AG106" s="172"/>
      <c r="AH106" s="172"/>
      <c r="AI106" s="172"/>
      <c r="AJ106" s="172"/>
    </row>
    <row r="107" spans="2:36" s="116" customFormat="1" ht="25.5" x14ac:dyDescent="0.25">
      <c r="B107" s="172" t="s">
        <v>31</v>
      </c>
      <c r="C107" s="172"/>
      <c r="D107" s="172"/>
      <c r="E107" s="172"/>
      <c r="F107" s="172"/>
      <c r="G107" s="172"/>
      <c r="H107" s="172"/>
      <c r="I107" s="172"/>
      <c r="J107" s="172"/>
      <c r="K107" s="172"/>
      <c r="L107" s="172"/>
      <c r="M107" s="182"/>
      <c r="N107" s="177"/>
      <c r="O107" s="177"/>
      <c r="P107" s="177"/>
      <c r="Q107" s="177"/>
      <c r="R107" s="177"/>
      <c r="S107" s="177"/>
      <c r="T107" s="172"/>
      <c r="U107" s="172"/>
      <c r="V107" s="130" t="s">
        <v>1579</v>
      </c>
      <c r="W107" s="131">
        <v>0.5</v>
      </c>
      <c r="X107" s="130" t="s">
        <v>1580</v>
      </c>
      <c r="Y107" s="127">
        <v>10</v>
      </c>
      <c r="Z107" s="128" t="s">
        <v>1297</v>
      </c>
      <c r="AA107" s="129">
        <v>43525</v>
      </c>
      <c r="AB107" s="129">
        <v>43830</v>
      </c>
      <c r="AC107" s="128" t="s">
        <v>287</v>
      </c>
      <c r="AD107" s="172"/>
      <c r="AE107" s="172"/>
      <c r="AF107" s="172"/>
      <c r="AG107" s="172"/>
      <c r="AH107" s="172"/>
      <c r="AI107" s="172"/>
      <c r="AJ107" s="172"/>
    </row>
    <row r="108" spans="2:36" s="116" customFormat="1" ht="25.5" x14ac:dyDescent="0.25">
      <c r="B108" s="172" t="s">
        <v>31</v>
      </c>
      <c r="C108" s="172" t="s">
        <v>817</v>
      </c>
      <c r="D108" s="172" t="s">
        <v>1362</v>
      </c>
      <c r="E108" s="172" t="s">
        <v>1359</v>
      </c>
      <c r="F108" s="172" t="s">
        <v>1376</v>
      </c>
      <c r="G108" s="172" t="s">
        <v>1171</v>
      </c>
      <c r="H108" s="172" t="s">
        <v>287</v>
      </c>
      <c r="I108" s="172" t="s">
        <v>1144</v>
      </c>
      <c r="J108" s="172" t="s">
        <v>1338</v>
      </c>
      <c r="K108" s="172" t="s">
        <v>662</v>
      </c>
      <c r="L108" s="172" t="s">
        <v>663</v>
      </c>
      <c r="M108" s="182">
        <f>+(1/12)</f>
        <v>8.3333333333333329E-2</v>
      </c>
      <c r="N108" s="172" t="s">
        <v>21</v>
      </c>
      <c r="O108" s="172" t="s">
        <v>22</v>
      </c>
      <c r="P108" s="177">
        <v>0.9</v>
      </c>
      <c r="Q108" s="177">
        <v>0.9</v>
      </c>
      <c r="R108" s="177">
        <v>0.9</v>
      </c>
      <c r="S108" s="177">
        <v>0.9</v>
      </c>
      <c r="T108" s="172" t="s">
        <v>1297</v>
      </c>
      <c r="U108" s="177" t="s">
        <v>1581</v>
      </c>
      <c r="V108" s="130" t="s">
        <v>416</v>
      </c>
      <c r="W108" s="131">
        <v>0.5</v>
      </c>
      <c r="X108" s="130" t="s">
        <v>417</v>
      </c>
      <c r="Y108" s="127">
        <v>11</v>
      </c>
      <c r="Z108" s="128" t="s">
        <v>1297</v>
      </c>
      <c r="AA108" s="129">
        <v>43497</v>
      </c>
      <c r="AB108" s="129">
        <v>43830</v>
      </c>
      <c r="AC108" s="128"/>
      <c r="AD108" s="172" t="s">
        <v>287</v>
      </c>
      <c r="AE108" s="172"/>
      <c r="AF108" s="172" t="s">
        <v>287</v>
      </c>
      <c r="AG108" s="172" t="s">
        <v>1253</v>
      </c>
      <c r="AH108" s="172" t="s">
        <v>1250</v>
      </c>
      <c r="AI108" s="172" t="s">
        <v>287</v>
      </c>
      <c r="AJ108" s="172" t="s">
        <v>287</v>
      </c>
    </row>
    <row r="109" spans="2:36" s="116" customFormat="1" ht="38.25" x14ac:dyDescent="0.25">
      <c r="B109" s="172" t="s">
        <v>31</v>
      </c>
      <c r="C109" s="172"/>
      <c r="D109" s="172"/>
      <c r="E109" s="172"/>
      <c r="F109" s="172"/>
      <c r="G109" s="172"/>
      <c r="H109" s="172"/>
      <c r="I109" s="172"/>
      <c r="J109" s="172"/>
      <c r="K109" s="172"/>
      <c r="L109" s="172"/>
      <c r="M109" s="182"/>
      <c r="N109" s="172"/>
      <c r="O109" s="172"/>
      <c r="P109" s="177"/>
      <c r="Q109" s="177"/>
      <c r="R109" s="177"/>
      <c r="S109" s="177"/>
      <c r="T109" s="172"/>
      <c r="U109" s="177"/>
      <c r="V109" s="130" t="s">
        <v>418</v>
      </c>
      <c r="W109" s="131">
        <v>0.5</v>
      </c>
      <c r="X109" s="130" t="s">
        <v>1582</v>
      </c>
      <c r="Y109" s="127">
        <v>11</v>
      </c>
      <c r="Z109" s="128" t="s">
        <v>1297</v>
      </c>
      <c r="AA109" s="129">
        <v>43497</v>
      </c>
      <c r="AB109" s="129">
        <v>43830</v>
      </c>
      <c r="AC109" s="128" t="s">
        <v>287</v>
      </c>
      <c r="AD109" s="172"/>
      <c r="AE109" s="172"/>
      <c r="AF109" s="172"/>
      <c r="AG109" s="172"/>
      <c r="AH109" s="172"/>
      <c r="AI109" s="172"/>
      <c r="AJ109" s="172"/>
    </row>
    <row r="110" spans="2:36" s="116" customFormat="1" ht="38.25" x14ac:dyDescent="0.25">
      <c r="B110" s="172" t="s">
        <v>31</v>
      </c>
      <c r="C110" s="172" t="s">
        <v>817</v>
      </c>
      <c r="D110" s="172" t="s">
        <v>1362</v>
      </c>
      <c r="E110" s="172" t="s">
        <v>1359</v>
      </c>
      <c r="F110" s="172" t="s">
        <v>1365</v>
      </c>
      <c r="G110" s="172" t="s">
        <v>1171</v>
      </c>
      <c r="H110" s="172" t="s">
        <v>287</v>
      </c>
      <c r="I110" s="172" t="s">
        <v>1273</v>
      </c>
      <c r="J110" s="172" t="s">
        <v>1233</v>
      </c>
      <c r="K110" s="172" t="s">
        <v>335</v>
      </c>
      <c r="L110" s="172" t="s">
        <v>336</v>
      </c>
      <c r="M110" s="182">
        <f>+(1/12)</f>
        <v>8.3333333333333329E-2</v>
      </c>
      <c r="N110" s="172" t="s">
        <v>21</v>
      </c>
      <c r="O110" s="172" t="s">
        <v>1458</v>
      </c>
      <c r="P110" s="177">
        <v>0.87</v>
      </c>
      <c r="Q110" s="186">
        <v>0.88</v>
      </c>
      <c r="R110" s="186">
        <v>0.89</v>
      </c>
      <c r="S110" s="186">
        <v>0.9</v>
      </c>
      <c r="T110" s="172" t="s">
        <v>1293</v>
      </c>
      <c r="U110" s="172" t="s">
        <v>1459</v>
      </c>
      <c r="V110" s="130" t="s">
        <v>1447</v>
      </c>
      <c r="W110" s="131">
        <v>0.5</v>
      </c>
      <c r="X110" s="140" t="s">
        <v>1460</v>
      </c>
      <c r="Y110" s="127">
        <v>12</v>
      </c>
      <c r="Z110" s="128" t="s">
        <v>1293</v>
      </c>
      <c r="AA110" s="133">
        <v>43535</v>
      </c>
      <c r="AB110" s="133">
        <v>43738</v>
      </c>
      <c r="AC110" s="128"/>
      <c r="AD110" s="172" t="s">
        <v>1258</v>
      </c>
      <c r="AE110" s="172" t="s">
        <v>287</v>
      </c>
      <c r="AF110" s="172" t="s">
        <v>1259</v>
      </c>
      <c r="AG110" s="172" t="s">
        <v>287</v>
      </c>
      <c r="AH110" s="172" t="s">
        <v>287</v>
      </c>
      <c r="AI110" s="172" t="s">
        <v>287</v>
      </c>
      <c r="AJ110" s="172" t="s">
        <v>287</v>
      </c>
    </row>
    <row r="111" spans="2:36" s="116" customFormat="1" ht="38.25" x14ac:dyDescent="0.25">
      <c r="B111" s="172"/>
      <c r="C111" s="172"/>
      <c r="D111" s="172"/>
      <c r="E111" s="172"/>
      <c r="F111" s="172"/>
      <c r="G111" s="172"/>
      <c r="H111" s="172"/>
      <c r="I111" s="172"/>
      <c r="J111" s="172"/>
      <c r="K111" s="172"/>
      <c r="L111" s="172"/>
      <c r="M111" s="182"/>
      <c r="N111" s="172"/>
      <c r="O111" s="172"/>
      <c r="P111" s="177"/>
      <c r="Q111" s="186"/>
      <c r="R111" s="186"/>
      <c r="S111" s="186"/>
      <c r="T111" s="172"/>
      <c r="U111" s="172"/>
      <c r="V111" s="130" t="s">
        <v>1448</v>
      </c>
      <c r="W111" s="139">
        <f>+(0.333333333333333)/2</f>
        <v>0.16666666666666649</v>
      </c>
      <c r="X111" s="140" t="s">
        <v>1449</v>
      </c>
      <c r="Y111" s="127">
        <v>1</v>
      </c>
      <c r="Z111" s="128" t="s">
        <v>1293</v>
      </c>
      <c r="AA111" s="133">
        <v>43709</v>
      </c>
      <c r="AB111" s="133">
        <v>43738</v>
      </c>
      <c r="AC111" s="128" t="s">
        <v>287</v>
      </c>
      <c r="AD111" s="172"/>
      <c r="AE111" s="172"/>
      <c r="AF111" s="172"/>
      <c r="AG111" s="172"/>
      <c r="AH111" s="172"/>
      <c r="AI111" s="172"/>
      <c r="AJ111" s="172"/>
    </row>
    <row r="112" spans="2:36" s="116" customFormat="1" ht="38.25" x14ac:dyDescent="0.25">
      <c r="B112" s="172"/>
      <c r="C112" s="172"/>
      <c r="D112" s="172"/>
      <c r="E112" s="172"/>
      <c r="F112" s="172"/>
      <c r="G112" s="172"/>
      <c r="H112" s="172"/>
      <c r="I112" s="172"/>
      <c r="J112" s="172"/>
      <c r="K112" s="172"/>
      <c r="L112" s="172"/>
      <c r="M112" s="182"/>
      <c r="N112" s="172"/>
      <c r="O112" s="172"/>
      <c r="P112" s="177"/>
      <c r="Q112" s="186"/>
      <c r="R112" s="186"/>
      <c r="S112" s="186"/>
      <c r="T112" s="172"/>
      <c r="U112" s="172"/>
      <c r="V112" s="130" t="s">
        <v>1450</v>
      </c>
      <c r="W112" s="139">
        <f>+(0.333333333333333)/2</f>
        <v>0.16666666666666649</v>
      </c>
      <c r="X112" s="140" t="s">
        <v>1451</v>
      </c>
      <c r="Y112" s="127">
        <v>1</v>
      </c>
      <c r="Z112" s="128" t="s">
        <v>1293</v>
      </c>
      <c r="AA112" s="133">
        <v>43739</v>
      </c>
      <c r="AB112" s="133">
        <v>43769</v>
      </c>
      <c r="AC112" s="128" t="s">
        <v>287</v>
      </c>
      <c r="AD112" s="172"/>
      <c r="AE112" s="172"/>
      <c r="AF112" s="172"/>
      <c r="AG112" s="172"/>
      <c r="AH112" s="172"/>
      <c r="AI112" s="172"/>
      <c r="AJ112" s="172"/>
    </row>
    <row r="113" spans="2:36" s="116" customFormat="1" ht="25.5" x14ac:dyDescent="0.25">
      <c r="B113" s="172" t="s">
        <v>31</v>
      </c>
      <c r="C113" s="172"/>
      <c r="D113" s="172"/>
      <c r="E113" s="172"/>
      <c r="F113" s="172"/>
      <c r="G113" s="172"/>
      <c r="H113" s="172"/>
      <c r="I113" s="172"/>
      <c r="J113" s="172"/>
      <c r="K113" s="172"/>
      <c r="L113" s="172"/>
      <c r="M113" s="182">
        <v>0.15</v>
      </c>
      <c r="N113" s="172"/>
      <c r="O113" s="172"/>
      <c r="P113" s="177"/>
      <c r="Q113" s="186"/>
      <c r="R113" s="186"/>
      <c r="S113" s="186"/>
      <c r="T113" s="172"/>
      <c r="U113" s="172"/>
      <c r="V113" s="130" t="s">
        <v>1452</v>
      </c>
      <c r="W113" s="139">
        <f>+(0.333333333333333)/2</f>
        <v>0.16666666666666649</v>
      </c>
      <c r="X113" s="140" t="s">
        <v>341</v>
      </c>
      <c r="Y113" s="127">
        <v>1</v>
      </c>
      <c r="Z113" s="128" t="s">
        <v>1293</v>
      </c>
      <c r="AA113" s="133">
        <v>43586</v>
      </c>
      <c r="AB113" s="133">
        <v>43616</v>
      </c>
      <c r="AC113" s="128" t="s">
        <v>287</v>
      </c>
      <c r="AD113" s="172"/>
      <c r="AE113" s="172"/>
      <c r="AF113" s="172"/>
      <c r="AG113" s="172"/>
      <c r="AH113" s="172"/>
      <c r="AI113" s="172"/>
      <c r="AJ113" s="172"/>
    </row>
    <row r="114" spans="2:36" s="116" customFormat="1" ht="51" x14ac:dyDescent="0.25">
      <c r="B114" s="172" t="s">
        <v>31</v>
      </c>
      <c r="C114" s="172" t="s">
        <v>817</v>
      </c>
      <c r="D114" s="172" t="s">
        <v>1362</v>
      </c>
      <c r="E114" s="172" t="s">
        <v>1359</v>
      </c>
      <c r="F114" s="172" t="s">
        <v>1365</v>
      </c>
      <c r="G114" s="172" t="s">
        <v>1171</v>
      </c>
      <c r="H114" s="172" t="s">
        <v>287</v>
      </c>
      <c r="I114" s="172" t="s">
        <v>1274</v>
      </c>
      <c r="J114" s="172" t="s">
        <v>1225</v>
      </c>
      <c r="K114" s="172" t="s">
        <v>1344</v>
      </c>
      <c r="L114" s="172" t="s">
        <v>570</v>
      </c>
      <c r="M114" s="182">
        <f>+(1/12)</f>
        <v>8.3333333333333329E-2</v>
      </c>
      <c r="N114" s="172" t="s">
        <v>21</v>
      </c>
      <c r="O114" s="177">
        <v>0.8</v>
      </c>
      <c r="P114" s="179">
        <v>0.8</v>
      </c>
      <c r="Q114" s="179">
        <v>0.8</v>
      </c>
      <c r="R114" s="179">
        <v>0.8</v>
      </c>
      <c r="S114" s="179">
        <v>0.8</v>
      </c>
      <c r="T114" s="172" t="s">
        <v>1288</v>
      </c>
      <c r="U114" s="172" t="s">
        <v>1546</v>
      </c>
      <c r="V114" s="140" t="s">
        <v>1547</v>
      </c>
      <c r="W114" s="139">
        <v>0.16666666666666666</v>
      </c>
      <c r="X114" s="130" t="s">
        <v>1542</v>
      </c>
      <c r="Y114" s="132">
        <v>11</v>
      </c>
      <c r="Z114" s="128" t="s">
        <v>1288</v>
      </c>
      <c r="AA114" s="133">
        <v>43497</v>
      </c>
      <c r="AB114" s="133">
        <v>43830</v>
      </c>
      <c r="AC114" s="128"/>
      <c r="AD114" s="174" t="s">
        <v>287</v>
      </c>
      <c r="AE114" s="174" t="s">
        <v>1255</v>
      </c>
      <c r="AF114" s="174" t="s">
        <v>1259</v>
      </c>
      <c r="AG114" s="174" t="s">
        <v>287</v>
      </c>
      <c r="AH114" s="174" t="s">
        <v>1250</v>
      </c>
      <c r="AI114" s="174" t="s">
        <v>287</v>
      </c>
      <c r="AJ114" s="174" t="s">
        <v>287</v>
      </c>
    </row>
    <row r="115" spans="2:36" s="116" customFormat="1" ht="51" x14ac:dyDescent="0.25">
      <c r="B115" s="172" t="s">
        <v>31</v>
      </c>
      <c r="C115" s="172"/>
      <c r="D115" s="172"/>
      <c r="E115" s="172"/>
      <c r="F115" s="172"/>
      <c r="G115" s="172"/>
      <c r="H115" s="172"/>
      <c r="I115" s="172"/>
      <c r="J115" s="172"/>
      <c r="K115" s="172"/>
      <c r="L115" s="172"/>
      <c r="M115" s="182">
        <v>0.1</v>
      </c>
      <c r="N115" s="172"/>
      <c r="O115" s="177"/>
      <c r="P115" s="179"/>
      <c r="Q115" s="179"/>
      <c r="R115" s="179"/>
      <c r="S115" s="179"/>
      <c r="T115" s="172"/>
      <c r="U115" s="172"/>
      <c r="V115" s="140" t="s">
        <v>1865</v>
      </c>
      <c r="W115" s="139">
        <v>0.16666666666666666</v>
      </c>
      <c r="X115" s="130" t="s">
        <v>1543</v>
      </c>
      <c r="Y115" s="132">
        <v>11</v>
      </c>
      <c r="Z115" s="128" t="s">
        <v>1288</v>
      </c>
      <c r="AA115" s="133">
        <v>43497</v>
      </c>
      <c r="AB115" s="133">
        <v>43830</v>
      </c>
      <c r="AC115" s="128" t="s">
        <v>287</v>
      </c>
      <c r="AD115" s="174"/>
      <c r="AE115" s="174"/>
      <c r="AF115" s="174"/>
      <c r="AG115" s="174"/>
      <c r="AH115" s="174"/>
      <c r="AI115" s="174"/>
      <c r="AJ115" s="174"/>
    </row>
    <row r="116" spans="2:36" s="116" customFormat="1" ht="38.25" x14ac:dyDescent="0.25">
      <c r="B116" s="172" t="s">
        <v>31</v>
      </c>
      <c r="C116" s="172"/>
      <c r="D116" s="172"/>
      <c r="E116" s="172"/>
      <c r="F116" s="172"/>
      <c r="G116" s="172"/>
      <c r="H116" s="172"/>
      <c r="I116" s="172"/>
      <c r="J116" s="172"/>
      <c r="K116" s="172"/>
      <c r="L116" s="172"/>
      <c r="M116" s="182">
        <v>0.1</v>
      </c>
      <c r="N116" s="172"/>
      <c r="O116" s="177"/>
      <c r="P116" s="179"/>
      <c r="Q116" s="179"/>
      <c r="R116" s="179"/>
      <c r="S116" s="179"/>
      <c r="T116" s="172"/>
      <c r="U116" s="172"/>
      <c r="V116" s="140" t="s">
        <v>561</v>
      </c>
      <c r="W116" s="139">
        <v>0.16666666666666666</v>
      </c>
      <c r="X116" s="130" t="s">
        <v>1543</v>
      </c>
      <c r="Y116" s="132">
        <v>11</v>
      </c>
      <c r="Z116" s="128" t="s">
        <v>1288</v>
      </c>
      <c r="AA116" s="133">
        <v>43497</v>
      </c>
      <c r="AB116" s="133">
        <v>43830</v>
      </c>
      <c r="AC116" s="128" t="s">
        <v>287</v>
      </c>
      <c r="AD116" s="174"/>
      <c r="AE116" s="174"/>
      <c r="AF116" s="174"/>
      <c r="AG116" s="174"/>
      <c r="AH116" s="174"/>
      <c r="AI116" s="174"/>
      <c r="AJ116" s="174"/>
    </row>
    <row r="117" spans="2:36" s="116" customFormat="1" ht="25.5" x14ac:dyDescent="0.25">
      <c r="B117" s="172" t="s">
        <v>31</v>
      </c>
      <c r="C117" s="172"/>
      <c r="D117" s="172"/>
      <c r="E117" s="172"/>
      <c r="F117" s="172"/>
      <c r="G117" s="172"/>
      <c r="H117" s="172"/>
      <c r="I117" s="172"/>
      <c r="J117" s="172"/>
      <c r="K117" s="172"/>
      <c r="L117" s="172"/>
      <c r="M117" s="182">
        <v>0.1</v>
      </c>
      <c r="N117" s="172"/>
      <c r="O117" s="177"/>
      <c r="P117" s="179"/>
      <c r="Q117" s="179"/>
      <c r="R117" s="179"/>
      <c r="S117" s="179"/>
      <c r="T117" s="172"/>
      <c r="U117" s="172"/>
      <c r="V117" s="140" t="s">
        <v>1548</v>
      </c>
      <c r="W117" s="139">
        <v>0.16666666666666666</v>
      </c>
      <c r="X117" s="130" t="s">
        <v>1543</v>
      </c>
      <c r="Y117" s="132">
        <v>11</v>
      </c>
      <c r="Z117" s="128" t="s">
        <v>1288</v>
      </c>
      <c r="AA117" s="133">
        <v>43497</v>
      </c>
      <c r="AB117" s="133">
        <v>43830</v>
      </c>
      <c r="AC117" s="128" t="s">
        <v>287</v>
      </c>
      <c r="AD117" s="174"/>
      <c r="AE117" s="174"/>
      <c r="AF117" s="174"/>
      <c r="AG117" s="174"/>
      <c r="AH117" s="174"/>
      <c r="AI117" s="174"/>
      <c r="AJ117" s="174"/>
    </row>
    <row r="118" spans="2:36" s="116" customFormat="1" ht="63.75" x14ac:dyDescent="0.25">
      <c r="B118" s="172" t="s">
        <v>31</v>
      </c>
      <c r="C118" s="172"/>
      <c r="D118" s="172"/>
      <c r="E118" s="172"/>
      <c r="F118" s="172"/>
      <c r="G118" s="172"/>
      <c r="H118" s="172"/>
      <c r="I118" s="172"/>
      <c r="J118" s="172"/>
      <c r="K118" s="172"/>
      <c r="L118" s="172"/>
      <c r="M118" s="182">
        <v>0.1</v>
      </c>
      <c r="N118" s="172"/>
      <c r="O118" s="177"/>
      <c r="P118" s="179"/>
      <c r="Q118" s="179"/>
      <c r="R118" s="179"/>
      <c r="S118" s="179"/>
      <c r="T118" s="172"/>
      <c r="U118" s="172"/>
      <c r="V118" s="140" t="s">
        <v>1549</v>
      </c>
      <c r="W118" s="139">
        <v>0.16666666666666666</v>
      </c>
      <c r="X118" s="130" t="s">
        <v>1543</v>
      </c>
      <c r="Y118" s="132">
        <v>11</v>
      </c>
      <c r="Z118" s="128" t="s">
        <v>1288</v>
      </c>
      <c r="AA118" s="133">
        <v>43497</v>
      </c>
      <c r="AB118" s="133">
        <v>43830</v>
      </c>
      <c r="AC118" s="128" t="s">
        <v>287</v>
      </c>
      <c r="AD118" s="174"/>
      <c r="AE118" s="174"/>
      <c r="AF118" s="174"/>
      <c r="AG118" s="174"/>
      <c r="AH118" s="174"/>
      <c r="AI118" s="174"/>
      <c r="AJ118" s="174"/>
    </row>
    <row r="119" spans="2:36" s="116" customFormat="1" ht="38.25" x14ac:dyDescent="0.25">
      <c r="B119" s="172" t="s">
        <v>31</v>
      </c>
      <c r="C119" s="172"/>
      <c r="D119" s="172"/>
      <c r="E119" s="172"/>
      <c r="F119" s="172"/>
      <c r="G119" s="172"/>
      <c r="H119" s="172"/>
      <c r="I119" s="172"/>
      <c r="J119" s="172"/>
      <c r="K119" s="172"/>
      <c r="L119" s="172"/>
      <c r="M119" s="182">
        <v>0.1</v>
      </c>
      <c r="N119" s="172"/>
      <c r="O119" s="177"/>
      <c r="P119" s="179"/>
      <c r="Q119" s="179"/>
      <c r="R119" s="179"/>
      <c r="S119" s="179"/>
      <c r="T119" s="172"/>
      <c r="U119" s="172"/>
      <c r="V119" s="140" t="s">
        <v>1866</v>
      </c>
      <c r="W119" s="139">
        <v>0.16666666666666666</v>
      </c>
      <c r="X119" s="130" t="s">
        <v>1543</v>
      </c>
      <c r="Y119" s="132">
        <v>11</v>
      </c>
      <c r="Z119" s="128" t="s">
        <v>1288</v>
      </c>
      <c r="AA119" s="133">
        <v>43497</v>
      </c>
      <c r="AB119" s="133">
        <v>43830</v>
      </c>
      <c r="AC119" s="128" t="s">
        <v>287</v>
      </c>
      <c r="AD119" s="174"/>
      <c r="AE119" s="174"/>
      <c r="AF119" s="174"/>
      <c r="AG119" s="174"/>
      <c r="AH119" s="174"/>
      <c r="AI119" s="174"/>
      <c r="AJ119" s="174"/>
    </row>
    <row r="120" spans="2:36" s="116" customFormat="1" ht="38.25" x14ac:dyDescent="0.25">
      <c r="B120" s="172" t="s">
        <v>31</v>
      </c>
      <c r="C120" s="172" t="s">
        <v>817</v>
      </c>
      <c r="D120" s="172" t="s">
        <v>1379</v>
      </c>
      <c r="E120" s="172" t="s">
        <v>1380</v>
      </c>
      <c r="F120" s="172" t="s">
        <v>1378</v>
      </c>
      <c r="G120" s="172" t="s">
        <v>1171</v>
      </c>
      <c r="H120" s="172" t="s">
        <v>287</v>
      </c>
      <c r="I120" s="172" t="s">
        <v>1117</v>
      </c>
      <c r="J120" s="172" t="s">
        <v>1231</v>
      </c>
      <c r="K120" s="172" t="s">
        <v>1790</v>
      </c>
      <c r="L120" s="172" t="s">
        <v>334</v>
      </c>
      <c r="M120" s="182">
        <f>+(1/12)</f>
        <v>8.3333333333333329E-2</v>
      </c>
      <c r="N120" s="172" t="s">
        <v>21</v>
      </c>
      <c r="O120" s="179">
        <v>0</v>
      </c>
      <c r="P120" s="177">
        <v>0.25</v>
      </c>
      <c r="Q120" s="177">
        <v>0.5</v>
      </c>
      <c r="R120" s="177">
        <v>0.75</v>
      </c>
      <c r="S120" s="177">
        <v>1</v>
      </c>
      <c r="T120" s="172" t="s">
        <v>1294</v>
      </c>
      <c r="U120" s="172" t="s">
        <v>1482</v>
      </c>
      <c r="V120" s="140" t="s">
        <v>2196</v>
      </c>
      <c r="W120" s="139">
        <v>0.16666666666666666</v>
      </c>
      <c r="X120" s="140" t="s">
        <v>2207</v>
      </c>
      <c r="Y120" s="132">
        <v>1</v>
      </c>
      <c r="Z120" s="128" t="s">
        <v>1294</v>
      </c>
      <c r="AA120" s="129">
        <v>43709</v>
      </c>
      <c r="AB120" s="129">
        <v>43768</v>
      </c>
      <c r="AC120" s="128"/>
      <c r="AD120" s="172" t="s">
        <v>287</v>
      </c>
      <c r="AE120" s="172" t="s">
        <v>287</v>
      </c>
      <c r="AF120" s="172" t="s">
        <v>1264</v>
      </c>
      <c r="AG120" s="172" t="s">
        <v>287</v>
      </c>
      <c r="AH120" s="172" t="s">
        <v>287</v>
      </c>
      <c r="AI120" s="172" t="s">
        <v>287</v>
      </c>
      <c r="AJ120" s="172" t="s">
        <v>287</v>
      </c>
    </row>
    <row r="121" spans="2:36" s="116" customFormat="1" ht="38.25" x14ac:dyDescent="0.25">
      <c r="B121" s="172" t="s">
        <v>31</v>
      </c>
      <c r="C121" s="172"/>
      <c r="D121" s="172"/>
      <c r="E121" s="172"/>
      <c r="F121" s="172"/>
      <c r="G121" s="172"/>
      <c r="H121" s="172"/>
      <c r="I121" s="172"/>
      <c r="J121" s="172"/>
      <c r="K121" s="172"/>
      <c r="L121" s="172"/>
      <c r="M121" s="182"/>
      <c r="N121" s="172"/>
      <c r="O121" s="179"/>
      <c r="P121" s="177"/>
      <c r="Q121" s="177"/>
      <c r="R121" s="177"/>
      <c r="S121" s="177"/>
      <c r="T121" s="172"/>
      <c r="U121" s="172"/>
      <c r="V121" s="140" t="s">
        <v>2197</v>
      </c>
      <c r="W121" s="139">
        <v>0.16666666666666666</v>
      </c>
      <c r="X121" s="140" t="s">
        <v>2208</v>
      </c>
      <c r="Y121" s="132">
        <v>1</v>
      </c>
      <c r="Z121" s="128" t="s">
        <v>1294</v>
      </c>
      <c r="AA121" s="129">
        <v>43739</v>
      </c>
      <c r="AB121" s="129">
        <v>43799</v>
      </c>
      <c r="AC121" s="128" t="s">
        <v>287</v>
      </c>
      <c r="AD121" s="172"/>
      <c r="AE121" s="172"/>
      <c r="AF121" s="172"/>
      <c r="AG121" s="172"/>
      <c r="AH121" s="172"/>
      <c r="AI121" s="172"/>
      <c r="AJ121" s="172"/>
    </row>
    <row r="122" spans="2:36" s="116" customFormat="1" ht="45.75" customHeight="1" x14ac:dyDescent="0.25">
      <c r="B122" s="172" t="s">
        <v>31</v>
      </c>
      <c r="C122" s="172"/>
      <c r="D122" s="172"/>
      <c r="E122" s="172"/>
      <c r="F122" s="172"/>
      <c r="G122" s="172"/>
      <c r="H122" s="172"/>
      <c r="I122" s="172"/>
      <c r="J122" s="172"/>
      <c r="K122" s="172"/>
      <c r="L122" s="172"/>
      <c r="M122" s="182"/>
      <c r="N122" s="172"/>
      <c r="O122" s="179"/>
      <c r="P122" s="177"/>
      <c r="Q122" s="177"/>
      <c r="R122" s="177"/>
      <c r="S122" s="177"/>
      <c r="T122" s="172"/>
      <c r="U122" s="172"/>
      <c r="V122" s="140" t="s">
        <v>2198</v>
      </c>
      <c r="W122" s="139">
        <v>0.16666666666666666</v>
      </c>
      <c r="X122" s="140" t="s">
        <v>2209</v>
      </c>
      <c r="Y122" s="132">
        <v>1</v>
      </c>
      <c r="Z122" s="128" t="s">
        <v>1294</v>
      </c>
      <c r="AA122" s="129">
        <v>43770</v>
      </c>
      <c r="AB122" s="129">
        <v>43799</v>
      </c>
      <c r="AC122" s="128" t="s">
        <v>287</v>
      </c>
      <c r="AD122" s="172"/>
      <c r="AE122" s="172"/>
      <c r="AF122" s="172"/>
      <c r="AG122" s="172"/>
      <c r="AH122" s="172"/>
      <c r="AI122" s="172"/>
      <c r="AJ122" s="172"/>
    </row>
    <row r="123" spans="2:36" s="116" customFormat="1" ht="79.5" customHeight="1" x14ac:dyDescent="0.25">
      <c r="B123" s="172" t="s">
        <v>31</v>
      </c>
      <c r="C123" s="172"/>
      <c r="D123" s="172"/>
      <c r="E123" s="172"/>
      <c r="F123" s="172"/>
      <c r="G123" s="172"/>
      <c r="H123" s="172"/>
      <c r="I123" s="172"/>
      <c r="J123" s="172"/>
      <c r="K123" s="172"/>
      <c r="L123" s="172"/>
      <c r="M123" s="182"/>
      <c r="N123" s="172"/>
      <c r="O123" s="179"/>
      <c r="P123" s="177"/>
      <c r="Q123" s="177"/>
      <c r="R123" s="177"/>
      <c r="S123" s="177"/>
      <c r="T123" s="172"/>
      <c r="U123" s="172"/>
      <c r="V123" s="140" t="s">
        <v>2199</v>
      </c>
      <c r="W123" s="150">
        <v>0.5</v>
      </c>
      <c r="X123" s="140" t="s">
        <v>2210</v>
      </c>
      <c r="Y123" s="132">
        <v>1</v>
      </c>
      <c r="Z123" s="128" t="s">
        <v>1294</v>
      </c>
      <c r="AA123" s="129">
        <v>43800</v>
      </c>
      <c r="AB123" s="129">
        <v>43830</v>
      </c>
      <c r="AC123" s="128" t="s">
        <v>287</v>
      </c>
      <c r="AD123" s="172"/>
      <c r="AE123" s="172"/>
      <c r="AF123" s="172"/>
      <c r="AG123" s="172"/>
      <c r="AH123" s="172"/>
      <c r="AI123" s="172"/>
      <c r="AJ123" s="172"/>
    </row>
    <row r="124" spans="2:36" s="116" customFormat="1" ht="65.25" customHeight="1" x14ac:dyDescent="0.25">
      <c r="B124" s="151" t="s">
        <v>31</v>
      </c>
      <c r="C124" s="137" t="s">
        <v>817</v>
      </c>
      <c r="D124" s="137" t="s">
        <v>1379</v>
      </c>
      <c r="E124" s="137" t="s">
        <v>1380</v>
      </c>
      <c r="F124" s="137" t="s">
        <v>1378</v>
      </c>
      <c r="G124" s="137" t="s">
        <v>1171</v>
      </c>
      <c r="H124" s="151" t="s">
        <v>287</v>
      </c>
      <c r="I124" s="137" t="s">
        <v>34</v>
      </c>
      <c r="J124" s="137" t="s">
        <v>1231</v>
      </c>
      <c r="K124" s="137" t="s">
        <v>352</v>
      </c>
      <c r="L124" s="137" t="s">
        <v>1152</v>
      </c>
      <c r="M124" s="152">
        <f>+(1/12)</f>
        <v>8.3333333333333329E-2</v>
      </c>
      <c r="N124" s="137" t="s">
        <v>21</v>
      </c>
      <c r="O124" s="153">
        <v>0</v>
      </c>
      <c r="P124" s="154">
        <v>0.25</v>
      </c>
      <c r="Q124" s="154">
        <v>0.5</v>
      </c>
      <c r="R124" s="154">
        <v>0.75</v>
      </c>
      <c r="S124" s="154">
        <v>1</v>
      </c>
      <c r="T124" s="137" t="s">
        <v>1294</v>
      </c>
      <c r="U124" s="167" t="s">
        <v>1483</v>
      </c>
      <c r="V124" s="166" t="s">
        <v>2200</v>
      </c>
      <c r="W124" s="170">
        <v>1</v>
      </c>
      <c r="X124" s="169" t="s">
        <v>2211</v>
      </c>
      <c r="Y124" s="171">
        <v>1</v>
      </c>
      <c r="Z124" s="172" t="s">
        <v>1294</v>
      </c>
      <c r="AA124" s="173">
        <v>43709</v>
      </c>
      <c r="AB124" s="173">
        <v>43799</v>
      </c>
      <c r="AC124" s="172" t="s">
        <v>287</v>
      </c>
      <c r="AD124" s="172" t="s">
        <v>287</v>
      </c>
      <c r="AE124" s="172" t="s">
        <v>287</v>
      </c>
      <c r="AF124" s="166" t="s">
        <v>1835</v>
      </c>
      <c r="AG124" s="172" t="s">
        <v>287</v>
      </c>
      <c r="AH124" s="166" t="s">
        <v>1250</v>
      </c>
      <c r="AI124" s="172" t="s">
        <v>287</v>
      </c>
      <c r="AJ124" s="172" t="s">
        <v>287</v>
      </c>
    </row>
    <row r="125" spans="2:36" s="116" customFormat="1" ht="56.25" customHeight="1" x14ac:dyDescent="0.25">
      <c r="B125" s="151" t="s">
        <v>31</v>
      </c>
      <c r="C125" s="137" t="s">
        <v>817</v>
      </c>
      <c r="D125" s="137" t="s">
        <v>1397</v>
      </c>
      <c r="E125" s="137" t="s">
        <v>1401</v>
      </c>
      <c r="F125" s="137" t="s">
        <v>1396</v>
      </c>
      <c r="G125" s="137" t="s">
        <v>1402</v>
      </c>
      <c r="H125" s="137" t="s">
        <v>1403</v>
      </c>
      <c r="I125" s="137" t="s">
        <v>1119</v>
      </c>
      <c r="J125" s="137" t="s">
        <v>1231</v>
      </c>
      <c r="K125" s="137" t="s">
        <v>1341</v>
      </c>
      <c r="L125" s="137" t="s">
        <v>1341</v>
      </c>
      <c r="M125" s="152">
        <f>+(1/12)</f>
        <v>8.3333333333333329E-2</v>
      </c>
      <c r="N125" s="137" t="s">
        <v>21</v>
      </c>
      <c r="O125" s="153">
        <v>0</v>
      </c>
      <c r="P125" s="154">
        <v>0.3</v>
      </c>
      <c r="Q125" s="154">
        <v>0.7</v>
      </c>
      <c r="R125" s="154">
        <v>0.9</v>
      </c>
      <c r="S125" s="154">
        <v>1</v>
      </c>
      <c r="T125" s="137" t="s">
        <v>1294</v>
      </c>
      <c r="U125" s="168"/>
      <c r="V125" s="166"/>
      <c r="W125" s="170"/>
      <c r="X125" s="169"/>
      <c r="Y125" s="171"/>
      <c r="Z125" s="172"/>
      <c r="AA125" s="173"/>
      <c r="AB125" s="173"/>
      <c r="AC125" s="172"/>
      <c r="AD125" s="172"/>
      <c r="AE125" s="172"/>
      <c r="AF125" s="166"/>
      <c r="AG125" s="172"/>
      <c r="AH125" s="166"/>
      <c r="AI125" s="172"/>
      <c r="AJ125" s="172"/>
    </row>
    <row r="126" spans="2:36" s="116" customFormat="1" ht="38.25" customHeight="1" x14ac:dyDescent="0.25">
      <c r="B126" s="172" t="s">
        <v>31</v>
      </c>
      <c r="C126" s="172" t="s">
        <v>1418</v>
      </c>
      <c r="D126" s="172" t="s">
        <v>1384</v>
      </c>
      <c r="E126" s="172" t="s">
        <v>1385</v>
      </c>
      <c r="F126" s="172" t="s">
        <v>1386</v>
      </c>
      <c r="G126" s="172" t="s">
        <v>1171</v>
      </c>
      <c r="H126" s="172" t="s">
        <v>287</v>
      </c>
      <c r="I126" s="172" t="s">
        <v>1147</v>
      </c>
      <c r="J126" s="172" t="s">
        <v>1232</v>
      </c>
      <c r="K126" s="172" t="s">
        <v>1777</v>
      </c>
      <c r="L126" s="172" t="s">
        <v>1776</v>
      </c>
      <c r="M126" s="177">
        <v>0.25</v>
      </c>
      <c r="N126" s="172" t="s">
        <v>21</v>
      </c>
      <c r="O126" s="177">
        <v>0</v>
      </c>
      <c r="P126" s="205">
        <v>0.01</v>
      </c>
      <c r="Q126" s="205">
        <v>0.01</v>
      </c>
      <c r="R126" s="205">
        <v>0.01</v>
      </c>
      <c r="S126" s="205">
        <v>0.01</v>
      </c>
      <c r="T126" s="172" t="s">
        <v>1284</v>
      </c>
      <c r="U126" s="206" t="s">
        <v>1779</v>
      </c>
      <c r="V126" s="130" t="s">
        <v>681</v>
      </c>
      <c r="W126" s="131">
        <v>0.25</v>
      </c>
      <c r="X126" s="130" t="s">
        <v>2187</v>
      </c>
      <c r="Y126" s="127">
        <v>1</v>
      </c>
      <c r="Z126" s="128" t="s">
        <v>1284</v>
      </c>
      <c r="AA126" s="129">
        <v>43647</v>
      </c>
      <c r="AB126" s="129">
        <v>43692</v>
      </c>
      <c r="AC126" s="128"/>
      <c r="AD126" s="172" t="s">
        <v>287</v>
      </c>
      <c r="AE126" s="172" t="s">
        <v>287</v>
      </c>
      <c r="AF126" s="172" t="s">
        <v>287</v>
      </c>
      <c r="AG126" s="172" t="s">
        <v>287</v>
      </c>
      <c r="AH126" s="172" t="s">
        <v>287</v>
      </c>
      <c r="AI126" s="172" t="s">
        <v>1042</v>
      </c>
      <c r="AJ126" s="172" t="s">
        <v>287</v>
      </c>
    </row>
    <row r="127" spans="2:36" s="116" customFormat="1" ht="25.5" x14ac:dyDescent="0.25">
      <c r="B127" s="172" t="s">
        <v>31</v>
      </c>
      <c r="C127" s="172"/>
      <c r="D127" s="172"/>
      <c r="E127" s="172"/>
      <c r="F127" s="172"/>
      <c r="G127" s="172"/>
      <c r="H127" s="172"/>
      <c r="I127" s="172"/>
      <c r="J127" s="172"/>
      <c r="K127" s="172"/>
      <c r="L127" s="172"/>
      <c r="M127" s="182"/>
      <c r="N127" s="172"/>
      <c r="O127" s="177"/>
      <c r="P127" s="205"/>
      <c r="Q127" s="205"/>
      <c r="R127" s="205"/>
      <c r="S127" s="205"/>
      <c r="T127" s="172"/>
      <c r="U127" s="206"/>
      <c r="V127" s="130" t="s">
        <v>682</v>
      </c>
      <c r="W127" s="131">
        <v>0.5</v>
      </c>
      <c r="X127" s="130" t="s">
        <v>329</v>
      </c>
      <c r="Y127" s="127">
        <v>1</v>
      </c>
      <c r="Z127" s="128" t="s">
        <v>1284</v>
      </c>
      <c r="AA127" s="129">
        <v>43692</v>
      </c>
      <c r="AB127" s="129">
        <v>43708</v>
      </c>
      <c r="AC127" s="128" t="s">
        <v>287</v>
      </c>
      <c r="AD127" s="172"/>
      <c r="AE127" s="172"/>
      <c r="AF127" s="172"/>
      <c r="AG127" s="172"/>
      <c r="AH127" s="172"/>
      <c r="AI127" s="172"/>
      <c r="AJ127" s="172"/>
    </row>
    <row r="128" spans="2:36" s="116" customFormat="1" ht="38.25" x14ac:dyDescent="0.25">
      <c r="B128" s="172" t="s">
        <v>31</v>
      </c>
      <c r="C128" s="172"/>
      <c r="D128" s="172"/>
      <c r="E128" s="172"/>
      <c r="F128" s="172"/>
      <c r="G128" s="172"/>
      <c r="H128" s="172"/>
      <c r="I128" s="172"/>
      <c r="J128" s="172"/>
      <c r="K128" s="172"/>
      <c r="L128" s="172"/>
      <c r="M128" s="182"/>
      <c r="N128" s="172"/>
      <c r="O128" s="177"/>
      <c r="P128" s="205"/>
      <c r="Q128" s="205"/>
      <c r="R128" s="205"/>
      <c r="S128" s="205"/>
      <c r="T128" s="172"/>
      <c r="U128" s="206"/>
      <c r="V128" s="130" t="s">
        <v>1780</v>
      </c>
      <c r="W128" s="131">
        <v>0.25</v>
      </c>
      <c r="X128" s="130" t="s">
        <v>1784</v>
      </c>
      <c r="Y128" s="127">
        <v>1</v>
      </c>
      <c r="Z128" s="128" t="s">
        <v>1284</v>
      </c>
      <c r="AA128" s="129">
        <v>43800</v>
      </c>
      <c r="AB128" s="129">
        <v>43830</v>
      </c>
      <c r="AC128" s="128" t="s">
        <v>287</v>
      </c>
      <c r="AD128" s="172"/>
      <c r="AE128" s="172"/>
      <c r="AF128" s="172"/>
      <c r="AG128" s="172"/>
      <c r="AH128" s="172"/>
      <c r="AI128" s="172"/>
      <c r="AJ128" s="172"/>
    </row>
    <row r="129" spans="2:36" s="116" customFormat="1" ht="63" customHeight="1" x14ac:dyDescent="0.25">
      <c r="B129" s="172" t="s">
        <v>31</v>
      </c>
      <c r="C129" s="172"/>
      <c r="D129" s="172"/>
      <c r="E129" s="172"/>
      <c r="F129" s="172"/>
      <c r="G129" s="172"/>
      <c r="H129" s="172"/>
      <c r="I129" s="172"/>
      <c r="J129" s="172"/>
      <c r="K129" s="172"/>
      <c r="L129" s="172"/>
      <c r="M129" s="182"/>
      <c r="N129" s="172"/>
      <c r="O129" s="177"/>
      <c r="P129" s="205"/>
      <c r="Q129" s="205"/>
      <c r="R129" s="205"/>
      <c r="S129" s="205"/>
      <c r="T129" s="172"/>
      <c r="U129" s="172" t="s">
        <v>1557</v>
      </c>
      <c r="V129" s="130" t="s">
        <v>646</v>
      </c>
      <c r="W129" s="131">
        <v>0.5</v>
      </c>
      <c r="X129" s="147" t="s">
        <v>2190</v>
      </c>
      <c r="Y129" s="132">
        <v>2</v>
      </c>
      <c r="Z129" s="128" t="s">
        <v>1295</v>
      </c>
      <c r="AA129" s="155">
        <v>43647</v>
      </c>
      <c r="AB129" s="155">
        <v>43708</v>
      </c>
      <c r="AC129" s="128" t="s">
        <v>287</v>
      </c>
      <c r="AD129" s="172" t="s">
        <v>1258</v>
      </c>
      <c r="AE129" s="172" t="s">
        <v>287</v>
      </c>
      <c r="AF129" s="172" t="s">
        <v>287</v>
      </c>
      <c r="AG129" s="172" t="s">
        <v>287</v>
      </c>
      <c r="AH129" s="172" t="s">
        <v>287</v>
      </c>
      <c r="AI129" s="172" t="s">
        <v>1042</v>
      </c>
      <c r="AJ129" s="172" t="s">
        <v>287</v>
      </c>
    </row>
    <row r="130" spans="2:36" s="116" customFormat="1" ht="42.75" customHeight="1" x14ac:dyDescent="0.25">
      <c r="B130" s="172" t="s">
        <v>31</v>
      </c>
      <c r="C130" s="172"/>
      <c r="D130" s="172"/>
      <c r="E130" s="172"/>
      <c r="F130" s="172"/>
      <c r="G130" s="172"/>
      <c r="H130" s="172"/>
      <c r="I130" s="172"/>
      <c r="J130" s="172"/>
      <c r="K130" s="172"/>
      <c r="L130" s="172"/>
      <c r="M130" s="182"/>
      <c r="N130" s="172"/>
      <c r="O130" s="177"/>
      <c r="P130" s="205"/>
      <c r="Q130" s="205"/>
      <c r="R130" s="205"/>
      <c r="S130" s="205"/>
      <c r="T130" s="172"/>
      <c r="U130" s="172"/>
      <c r="V130" s="130" t="s">
        <v>892</v>
      </c>
      <c r="W130" s="131">
        <v>0.5</v>
      </c>
      <c r="X130" s="147" t="s">
        <v>2191</v>
      </c>
      <c r="Y130" s="132">
        <v>2</v>
      </c>
      <c r="Z130" s="128" t="s">
        <v>1295</v>
      </c>
      <c r="AA130" s="155">
        <v>43678</v>
      </c>
      <c r="AB130" s="155">
        <v>43830</v>
      </c>
      <c r="AC130" s="128" t="s">
        <v>287</v>
      </c>
      <c r="AD130" s="172"/>
      <c r="AE130" s="172"/>
      <c r="AF130" s="172"/>
      <c r="AG130" s="172"/>
      <c r="AH130" s="172"/>
      <c r="AI130" s="172"/>
      <c r="AJ130" s="172"/>
    </row>
    <row r="131" spans="2:36" s="116" customFormat="1" ht="25.5" x14ac:dyDescent="0.25">
      <c r="B131" s="172" t="s">
        <v>31</v>
      </c>
      <c r="C131" s="172"/>
      <c r="D131" s="172"/>
      <c r="E131" s="172"/>
      <c r="F131" s="172"/>
      <c r="G131" s="172"/>
      <c r="H131" s="172"/>
      <c r="I131" s="172"/>
      <c r="J131" s="172"/>
      <c r="K131" s="172"/>
      <c r="L131" s="172"/>
      <c r="M131" s="182"/>
      <c r="N131" s="172"/>
      <c r="O131" s="177"/>
      <c r="P131" s="205"/>
      <c r="Q131" s="205"/>
      <c r="R131" s="205"/>
      <c r="S131" s="205"/>
      <c r="T131" s="172"/>
      <c r="U131" s="172" t="s">
        <v>1558</v>
      </c>
      <c r="V131" s="130" t="s">
        <v>647</v>
      </c>
      <c r="W131" s="150">
        <v>0.5</v>
      </c>
      <c r="X131" s="130" t="s">
        <v>1854</v>
      </c>
      <c r="Y131" s="132">
        <v>3</v>
      </c>
      <c r="Z131" s="128" t="s">
        <v>1295</v>
      </c>
      <c r="AA131" s="133">
        <v>43617</v>
      </c>
      <c r="AB131" s="133">
        <v>43830</v>
      </c>
      <c r="AC131" s="128" t="s">
        <v>287</v>
      </c>
      <c r="AD131" s="172"/>
      <c r="AE131" s="172"/>
      <c r="AF131" s="172"/>
      <c r="AG131" s="172"/>
      <c r="AH131" s="172"/>
      <c r="AI131" s="172"/>
      <c r="AJ131" s="172"/>
    </row>
    <row r="132" spans="2:36" s="116" customFormat="1" ht="25.5" x14ac:dyDescent="0.25">
      <c r="B132" s="172" t="s">
        <v>31</v>
      </c>
      <c r="C132" s="172"/>
      <c r="D132" s="172"/>
      <c r="E132" s="172"/>
      <c r="F132" s="172"/>
      <c r="G132" s="172"/>
      <c r="H132" s="172"/>
      <c r="I132" s="172"/>
      <c r="J132" s="172"/>
      <c r="K132" s="172"/>
      <c r="L132" s="172"/>
      <c r="M132" s="182"/>
      <c r="N132" s="172"/>
      <c r="O132" s="177"/>
      <c r="P132" s="205"/>
      <c r="Q132" s="205"/>
      <c r="R132" s="205"/>
      <c r="S132" s="205"/>
      <c r="T132" s="172"/>
      <c r="U132" s="172"/>
      <c r="V132" s="125" t="s">
        <v>1833</v>
      </c>
      <c r="W132" s="139">
        <f>+(0.333333333333333)/2</f>
        <v>0.16666666666666649</v>
      </c>
      <c r="X132" s="130" t="s">
        <v>1855</v>
      </c>
      <c r="Y132" s="132">
        <v>2</v>
      </c>
      <c r="Z132" s="128" t="s">
        <v>1295</v>
      </c>
      <c r="AA132" s="133">
        <v>43586</v>
      </c>
      <c r="AB132" s="133">
        <v>43769</v>
      </c>
      <c r="AC132" s="128" t="s">
        <v>287</v>
      </c>
      <c r="AD132" s="172"/>
      <c r="AE132" s="172"/>
      <c r="AF132" s="172"/>
      <c r="AG132" s="172"/>
      <c r="AH132" s="172"/>
      <c r="AI132" s="172"/>
      <c r="AJ132" s="172"/>
    </row>
    <row r="133" spans="2:36" s="116" customFormat="1" ht="38.25" x14ac:dyDescent="0.25">
      <c r="B133" s="172" t="s">
        <v>31</v>
      </c>
      <c r="C133" s="172"/>
      <c r="D133" s="172"/>
      <c r="E133" s="172"/>
      <c r="F133" s="172"/>
      <c r="G133" s="172"/>
      <c r="H133" s="172"/>
      <c r="I133" s="172"/>
      <c r="J133" s="172"/>
      <c r="K133" s="172"/>
      <c r="L133" s="172"/>
      <c r="M133" s="182"/>
      <c r="N133" s="172"/>
      <c r="O133" s="177"/>
      <c r="P133" s="205"/>
      <c r="Q133" s="205"/>
      <c r="R133" s="205"/>
      <c r="S133" s="205"/>
      <c r="T133" s="172"/>
      <c r="U133" s="172"/>
      <c r="V133" s="125" t="s">
        <v>649</v>
      </c>
      <c r="W133" s="139">
        <f>+(0.333333333333333)/2</f>
        <v>0.16666666666666649</v>
      </c>
      <c r="X133" s="130" t="s">
        <v>153</v>
      </c>
      <c r="Y133" s="132">
        <v>1</v>
      </c>
      <c r="Z133" s="128" t="s">
        <v>1295</v>
      </c>
      <c r="AA133" s="133">
        <v>43556</v>
      </c>
      <c r="AB133" s="133">
        <v>43585</v>
      </c>
      <c r="AC133" s="128" t="s">
        <v>287</v>
      </c>
      <c r="AD133" s="172"/>
      <c r="AE133" s="172"/>
      <c r="AF133" s="172"/>
      <c r="AG133" s="172"/>
      <c r="AH133" s="172"/>
      <c r="AI133" s="172"/>
      <c r="AJ133" s="172"/>
    </row>
    <row r="134" spans="2:36" s="116" customFormat="1" ht="38.25" x14ac:dyDescent="0.25">
      <c r="B134" s="172" t="s">
        <v>31</v>
      </c>
      <c r="C134" s="172"/>
      <c r="D134" s="172"/>
      <c r="E134" s="172"/>
      <c r="F134" s="172"/>
      <c r="G134" s="172"/>
      <c r="H134" s="172"/>
      <c r="I134" s="172"/>
      <c r="J134" s="172"/>
      <c r="K134" s="172"/>
      <c r="L134" s="172"/>
      <c r="M134" s="182"/>
      <c r="N134" s="172"/>
      <c r="O134" s="177"/>
      <c r="P134" s="205"/>
      <c r="Q134" s="205"/>
      <c r="R134" s="205"/>
      <c r="S134" s="205"/>
      <c r="T134" s="172"/>
      <c r="U134" s="172"/>
      <c r="V134" s="217" t="s">
        <v>1869</v>
      </c>
      <c r="W134" s="139">
        <f>+(0.333333333333333)/4</f>
        <v>8.3333333333333245E-2</v>
      </c>
      <c r="X134" s="130" t="s">
        <v>1856</v>
      </c>
      <c r="Y134" s="132">
        <v>2</v>
      </c>
      <c r="Z134" s="128" t="s">
        <v>1295</v>
      </c>
      <c r="AA134" s="133">
        <v>43556</v>
      </c>
      <c r="AB134" s="133">
        <v>43830</v>
      </c>
      <c r="AC134" s="128" t="s">
        <v>287</v>
      </c>
      <c r="AD134" s="172"/>
      <c r="AE134" s="172"/>
      <c r="AF134" s="172"/>
      <c r="AG134" s="172"/>
      <c r="AH134" s="172"/>
      <c r="AI134" s="172"/>
      <c r="AJ134" s="172"/>
    </row>
    <row r="135" spans="2:36" s="116" customFormat="1" ht="38.25" x14ac:dyDescent="0.25">
      <c r="B135" s="172" t="s">
        <v>31</v>
      </c>
      <c r="C135" s="172"/>
      <c r="D135" s="172"/>
      <c r="E135" s="172"/>
      <c r="F135" s="172"/>
      <c r="G135" s="172"/>
      <c r="H135" s="172"/>
      <c r="I135" s="172"/>
      <c r="J135" s="172"/>
      <c r="K135" s="172"/>
      <c r="L135" s="172"/>
      <c r="M135" s="182"/>
      <c r="N135" s="172"/>
      <c r="O135" s="177"/>
      <c r="P135" s="205"/>
      <c r="Q135" s="205"/>
      <c r="R135" s="205"/>
      <c r="S135" s="205"/>
      <c r="T135" s="172"/>
      <c r="U135" s="172"/>
      <c r="V135" s="217"/>
      <c r="W135" s="139">
        <f>+(0.333333333333333)/4</f>
        <v>8.3333333333333245E-2</v>
      </c>
      <c r="X135" s="130" t="s">
        <v>1857</v>
      </c>
      <c r="Y135" s="132">
        <v>1</v>
      </c>
      <c r="Z135" s="128" t="s">
        <v>1295</v>
      </c>
      <c r="AA135" s="133">
        <v>43556</v>
      </c>
      <c r="AB135" s="133">
        <v>43830</v>
      </c>
      <c r="AC135" s="128" t="s">
        <v>287</v>
      </c>
      <c r="AD135" s="172"/>
      <c r="AE135" s="172"/>
      <c r="AF135" s="172"/>
      <c r="AG135" s="172"/>
      <c r="AH135" s="172"/>
      <c r="AI135" s="172"/>
      <c r="AJ135" s="172"/>
    </row>
    <row r="136" spans="2:36" s="116" customFormat="1" ht="76.5" x14ac:dyDescent="0.25">
      <c r="B136" s="172" t="s">
        <v>31</v>
      </c>
      <c r="C136" s="172" t="s">
        <v>1418</v>
      </c>
      <c r="D136" s="172" t="s">
        <v>1389</v>
      </c>
      <c r="E136" s="172" t="s">
        <v>1388</v>
      </c>
      <c r="F136" s="172" t="s">
        <v>1387</v>
      </c>
      <c r="G136" s="172" t="s">
        <v>1335</v>
      </c>
      <c r="H136" s="172" t="s">
        <v>1171</v>
      </c>
      <c r="I136" s="172" t="s">
        <v>1150</v>
      </c>
      <c r="J136" s="172" t="s">
        <v>1234</v>
      </c>
      <c r="K136" s="172" t="s">
        <v>1345</v>
      </c>
      <c r="L136" s="172" t="s">
        <v>668</v>
      </c>
      <c r="M136" s="177">
        <v>0.25</v>
      </c>
      <c r="N136" s="172" t="s">
        <v>437</v>
      </c>
      <c r="O136" s="172">
        <v>2</v>
      </c>
      <c r="P136" s="184">
        <v>6</v>
      </c>
      <c r="Q136" s="172">
        <v>4</v>
      </c>
      <c r="R136" s="172">
        <v>4</v>
      </c>
      <c r="S136" s="172">
        <v>4</v>
      </c>
      <c r="T136" s="172" t="s">
        <v>1298</v>
      </c>
      <c r="U136" s="172" t="s">
        <v>1509</v>
      </c>
      <c r="V136" s="130" t="s">
        <v>1838</v>
      </c>
      <c r="W136" s="139">
        <f>+(0.333333333333333)/2</f>
        <v>0.16666666666666649</v>
      </c>
      <c r="X136" s="130" t="s">
        <v>2212</v>
      </c>
      <c r="Y136" s="132">
        <v>5</v>
      </c>
      <c r="Z136" s="128" t="s">
        <v>1298</v>
      </c>
      <c r="AA136" s="133">
        <v>43497</v>
      </c>
      <c r="AB136" s="133">
        <v>43799</v>
      </c>
      <c r="AC136" s="128"/>
      <c r="AD136" s="172" t="s">
        <v>287</v>
      </c>
      <c r="AE136" s="172" t="s">
        <v>287</v>
      </c>
      <c r="AF136" s="172" t="s">
        <v>287</v>
      </c>
      <c r="AG136" s="172" t="s">
        <v>1253</v>
      </c>
      <c r="AH136" s="172" t="s">
        <v>287</v>
      </c>
      <c r="AI136" s="172" t="s">
        <v>1042</v>
      </c>
      <c r="AJ136" s="172" t="s">
        <v>287</v>
      </c>
    </row>
    <row r="137" spans="2:36" s="116" customFormat="1" ht="76.5" x14ac:dyDescent="0.25">
      <c r="B137" s="172"/>
      <c r="C137" s="172"/>
      <c r="D137" s="172"/>
      <c r="E137" s="172"/>
      <c r="F137" s="172"/>
      <c r="G137" s="172"/>
      <c r="H137" s="172"/>
      <c r="I137" s="172"/>
      <c r="J137" s="172"/>
      <c r="K137" s="172"/>
      <c r="L137" s="172"/>
      <c r="M137" s="182"/>
      <c r="N137" s="172"/>
      <c r="O137" s="172"/>
      <c r="P137" s="184"/>
      <c r="Q137" s="172"/>
      <c r="R137" s="172"/>
      <c r="S137" s="172"/>
      <c r="T137" s="172"/>
      <c r="U137" s="172"/>
      <c r="V137" s="130" t="s">
        <v>1515</v>
      </c>
      <c r="W137" s="139">
        <f>+(0.333333333333333)/2</f>
        <v>0.16666666666666649</v>
      </c>
      <c r="X137" s="130" t="s">
        <v>1840</v>
      </c>
      <c r="Y137" s="132">
        <v>5</v>
      </c>
      <c r="Z137" s="128" t="s">
        <v>1298</v>
      </c>
      <c r="AA137" s="133">
        <v>43525</v>
      </c>
      <c r="AB137" s="133">
        <v>43830</v>
      </c>
      <c r="AC137" s="128" t="s">
        <v>287</v>
      </c>
      <c r="AD137" s="172"/>
      <c r="AE137" s="172"/>
      <c r="AF137" s="172"/>
      <c r="AG137" s="172"/>
      <c r="AH137" s="172"/>
      <c r="AI137" s="172"/>
      <c r="AJ137" s="172"/>
    </row>
    <row r="138" spans="2:36" s="116" customFormat="1" ht="63.75" x14ac:dyDescent="0.25">
      <c r="B138" s="172"/>
      <c r="C138" s="172"/>
      <c r="D138" s="172"/>
      <c r="E138" s="172"/>
      <c r="F138" s="172"/>
      <c r="G138" s="172"/>
      <c r="H138" s="172"/>
      <c r="I138" s="172"/>
      <c r="J138" s="172"/>
      <c r="K138" s="172"/>
      <c r="L138" s="172"/>
      <c r="M138" s="182"/>
      <c r="N138" s="172"/>
      <c r="O138" s="172"/>
      <c r="P138" s="184"/>
      <c r="Q138" s="172"/>
      <c r="R138" s="172"/>
      <c r="S138" s="172"/>
      <c r="T138" s="172"/>
      <c r="U138" s="172"/>
      <c r="V138" s="130" t="s">
        <v>2201</v>
      </c>
      <c r="W138" s="150">
        <v>0.5</v>
      </c>
      <c r="X138" s="130" t="s">
        <v>2213</v>
      </c>
      <c r="Y138" s="132">
        <v>5</v>
      </c>
      <c r="Z138" s="128" t="s">
        <v>1298</v>
      </c>
      <c r="AA138" s="133">
        <v>43556</v>
      </c>
      <c r="AB138" s="133">
        <v>43830</v>
      </c>
      <c r="AC138" s="128" t="s">
        <v>287</v>
      </c>
      <c r="AD138" s="172"/>
      <c r="AE138" s="172"/>
      <c r="AF138" s="172"/>
      <c r="AG138" s="172"/>
      <c r="AH138" s="172"/>
      <c r="AI138" s="172"/>
      <c r="AJ138" s="172"/>
    </row>
    <row r="139" spans="2:36" s="116" customFormat="1" ht="51" x14ac:dyDescent="0.25">
      <c r="B139" s="172"/>
      <c r="C139" s="172"/>
      <c r="D139" s="172"/>
      <c r="E139" s="172"/>
      <c r="F139" s="172"/>
      <c r="G139" s="172"/>
      <c r="H139" s="172"/>
      <c r="I139" s="172"/>
      <c r="J139" s="172"/>
      <c r="K139" s="172"/>
      <c r="L139" s="172"/>
      <c r="M139" s="182"/>
      <c r="N139" s="172"/>
      <c r="O139" s="172"/>
      <c r="P139" s="184"/>
      <c r="Q139" s="172"/>
      <c r="R139" s="172"/>
      <c r="S139" s="172"/>
      <c r="T139" s="172"/>
      <c r="U139" s="172"/>
      <c r="V139" s="130" t="s">
        <v>1839</v>
      </c>
      <c r="W139" s="139">
        <f>+(0.333333333333333)/2</f>
        <v>0.16666666666666649</v>
      </c>
      <c r="X139" s="130" t="s">
        <v>1845</v>
      </c>
      <c r="Y139" s="132">
        <v>3</v>
      </c>
      <c r="Z139" s="128" t="s">
        <v>1298</v>
      </c>
      <c r="AA139" s="133">
        <v>43556</v>
      </c>
      <c r="AB139" s="133">
        <v>43830</v>
      </c>
      <c r="AC139" s="128" t="s">
        <v>287</v>
      </c>
      <c r="AD139" s="172"/>
      <c r="AE139" s="172"/>
      <c r="AF139" s="172"/>
      <c r="AG139" s="172"/>
      <c r="AH139" s="172"/>
      <c r="AI139" s="172"/>
      <c r="AJ139" s="172"/>
    </row>
    <row r="140" spans="2:36" s="116" customFormat="1" ht="38.25" x14ac:dyDescent="0.25">
      <c r="B140" s="172" t="s">
        <v>31</v>
      </c>
      <c r="C140" s="172" t="s">
        <v>1418</v>
      </c>
      <c r="D140" s="172" t="s">
        <v>1391</v>
      </c>
      <c r="E140" s="172" t="s">
        <v>1380</v>
      </c>
      <c r="F140" s="172" t="s">
        <v>1390</v>
      </c>
      <c r="G140" s="172" t="s">
        <v>1171</v>
      </c>
      <c r="H140" s="172" t="s">
        <v>287</v>
      </c>
      <c r="I140" s="172" t="s">
        <v>1147</v>
      </c>
      <c r="J140" s="172" t="s">
        <v>1231</v>
      </c>
      <c r="K140" s="172" t="s">
        <v>574</v>
      </c>
      <c r="L140" s="172" t="s">
        <v>573</v>
      </c>
      <c r="M140" s="177">
        <v>0.25</v>
      </c>
      <c r="N140" s="172" t="s">
        <v>21</v>
      </c>
      <c r="O140" s="179">
        <v>0</v>
      </c>
      <c r="P140" s="177">
        <v>0.2</v>
      </c>
      <c r="Q140" s="177">
        <v>0.4</v>
      </c>
      <c r="R140" s="177">
        <v>0.6</v>
      </c>
      <c r="S140" s="177">
        <v>0.8</v>
      </c>
      <c r="T140" s="172" t="s">
        <v>1294</v>
      </c>
      <c r="U140" s="172" t="s">
        <v>1484</v>
      </c>
      <c r="V140" s="140" t="s">
        <v>602</v>
      </c>
      <c r="W140" s="139">
        <v>0.25</v>
      </c>
      <c r="X140" s="140" t="s">
        <v>221</v>
      </c>
      <c r="Y140" s="127">
        <v>1</v>
      </c>
      <c r="Z140" s="128" t="s">
        <v>1294</v>
      </c>
      <c r="AA140" s="129">
        <v>43525</v>
      </c>
      <c r="AB140" s="129">
        <v>43585</v>
      </c>
      <c r="AC140" s="156"/>
      <c r="AD140" s="172" t="s">
        <v>1246</v>
      </c>
      <c r="AE140" s="172" t="s">
        <v>287</v>
      </c>
      <c r="AF140" s="172" t="s">
        <v>287</v>
      </c>
      <c r="AG140" s="172" t="s">
        <v>287</v>
      </c>
      <c r="AH140" s="172" t="s">
        <v>287</v>
      </c>
      <c r="AI140" s="172" t="s">
        <v>1042</v>
      </c>
      <c r="AJ140" s="172" t="s">
        <v>287</v>
      </c>
    </row>
    <row r="141" spans="2:36" s="116" customFormat="1" ht="38.25" x14ac:dyDescent="0.25">
      <c r="B141" s="172" t="s">
        <v>31</v>
      </c>
      <c r="C141" s="172"/>
      <c r="D141" s="172"/>
      <c r="E141" s="172"/>
      <c r="F141" s="172"/>
      <c r="G141" s="172"/>
      <c r="H141" s="172"/>
      <c r="I141" s="172"/>
      <c r="J141" s="172"/>
      <c r="K141" s="172"/>
      <c r="L141" s="172"/>
      <c r="M141" s="182"/>
      <c r="N141" s="172"/>
      <c r="O141" s="179"/>
      <c r="P141" s="177"/>
      <c r="Q141" s="177"/>
      <c r="R141" s="177"/>
      <c r="S141" s="177"/>
      <c r="T141" s="172"/>
      <c r="U141" s="172"/>
      <c r="V141" s="140" t="s">
        <v>603</v>
      </c>
      <c r="W141" s="139">
        <v>0.5</v>
      </c>
      <c r="X141" s="140" t="s">
        <v>222</v>
      </c>
      <c r="Y141" s="132">
        <v>1</v>
      </c>
      <c r="Z141" s="128" t="s">
        <v>1294</v>
      </c>
      <c r="AA141" s="129">
        <v>43556</v>
      </c>
      <c r="AB141" s="129">
        <v>43646</v>
      </c>
      <c r="AC141" s="128" t="s">
        <v>287</v>
      </c>
      <c r="AD141" s="172"/>
      <c r="AE141" s="172"/>
      <c r="AF141" s="172"/>
      <c r="AG141" s="172"/>
      <c r="AH141" s="172"/>
      <c r="AI141" s="172"/>
      <c r="AJ141" s="172"/>
    </row>
    <row r="142" spans="2:36" s="116" customFormat="1" ht="38.25" x14ac:dyDescent="0.25">
      <c r="B142" s="172" t="s">
        <v>31</v>
      </c>
      <c r="C142" s="172"/>
      <c r="D142" s="172"/>
      <c r="E142" s="172"/>
      <c r="F142" s="172"/>
      <c r="G142" s="172"/>
      <c r="H142" s="172"/>
      <c r="I142" s="172"/>
      <c r="J142" s="172"/>
      <c r="K142" s="172"/>
      <c r="L142" s="172"/>
      <c r="M142" s="182"/>
      <c r="N142" s="172"/>
      <c r="O142" s="179"/>
      <c r="P142" s="177"/>
      <c r="Q142" s="177"/>
      <c r="R142" s="177"/>
      <c r="S142" s="177"/>
      <c r="T142" s="172"/>
      <c r="U142" s="172"/>
      <c r="V142" s="140" t="s">
        <v>604</v>
      </c>
      <c r="W142" s="139">
        <v>0.25</v>
      </c>
      <c r="X142" s="140" t="s">
        <v>223</v>
      </c>
      <c r="Y142" s="132">
        <v>2</v>
      </c>
      <c r="Z142" s="128" t="s">
        <v>1294</v>
      </c>
      <c r="AA142" s="129">
        <v>43647</v>
      </c>
      <c r="AB142" s="129">
        <v>43830</v>
      </c>
      <c r="AC142" s="128" t="s">
        <v>287</v>
      </c>
      <c r="AD142" s="172"/>
      <c r="AE142" s="172"/>
      <c r="AF142" s="172"/>
      <c r="AG142" s="172"/>
      <c r="AH142" s="172"/>
      <c r="AI142" s="172"/>
      <c r="AJ142" s="172"/>
    </row>
    <row r="143" spans="2:36" s="116" customFormat="1" ht="25.5" x14ac:dyDescent="0.25">
      <c r="B143" s="172" t="s">
        <v>31</v>
      </c>
      <c r="C143" s="172" t="s">
        <v>1418</v>
      </c>
      <c r="D143" s="172" t="s">
        <v>1362</v>
      </c>
      <c r="E143" s="172" t="s">
        <v>1359</v>
      </c>
      <c r="F143" s="172" t="s">
        <v>1376</v>
      </c>
      <c r="G143" s="172" t="s">
        <v>1171</v>
      </c>
      <c r="H143" s="172" t="s">
        <v>287</v>
      </c>
      <c r="I143" s="172" t="s">
        <v>1275</v>
      </c>
      <c r="J143" s="172" t="s">
        <v>1235</v>
      </c>
      <c r="K143" s="172" t="s">
        <v>330</v>
      </c>
      <c r="L143" s="172" t="s">
        <v>185</v>
      </c>
      <c r="M143" s="177">
        <v>0.25</v>
      </c>
      <c r="N143" s="172" t="s">
        <v>21</v>
      </c>
      <c r="O143" s="177">
        <v>1</v>
      </c>
      <c r="P143" s="177">
        <v>1</v>
      </c>
      <c r="Q143" s="177">
        <v>1</v>
      </c>
      <c r="R143" s="177">
        <v>1</v>
      </c>
      <c r="S143" s="177">
        <v>1</v>
      </c>
      <c r="T143" s="172" t="s">
        <v>1286</v>
      </c>
      <c r="U143" s="172" t="s">
        <v>1622</v>
      </c>
      <c r="V143" s="130" t="s">
        <v>605</v>
      </c>
      <c r="W143" s="139">
        <v>0.5</v>
      </c>
      <c r="X143" s="140" t="s">
        <v>331</v>
      </c>
      <c r="Y143" s="127">
        <v>12</v>
      </c>
      <c r="Z143" s="128" t="s">
        <v>1286</v>
      </c>
      <c r="AA143" s="129">
        <v>43466</v>
      </c>
      <c r="AB143" s="129">
        <v>43830</v>
      </c>
      <c r="AC143" s="128"/>
      <c r="AD143" s="172" t="s">
        <v>287</v>
      </c>
      <c r="AE143" s="172" t="s">
        <v>287</v>
      </c>
      <c r="AF143" s="172" t="s">
        <v>1266</v>
      </c>
      <c r="AG143" s="172" t="s">
        <v>287</v>
      </c>
      <c r="AH143" s="172" t="s">
        <v>287</v>
      </c>
      <c r="AI143" s="172" t="s">
        <v>1042</v>
      </c>
      <c r="AJ143" s="172" t="s">
        <v>287</v>
      </c>
    </row>
    <row r="144" spans="2:36" s="116" customFormat="1" ht="25.5" x14ac:dyDescent="0.25">
      <c r="B144" s="172" t="s">
        <v>31</v>
      </c>
      <c r="C144" s="172"/>
      <c r="D144" s="172"/>
      <c r="E144" s="172"/>
      <c r="F144" s="172"/>
      <c r="G144" s="172"/>
      <c r="H144" s="172"/>
      <c r="I144" s="172"/>
      <c r="J144" s="172"/>
      <c r="K144" s="172"/>
      <c r="L144" s="172"/>
      <c r="M144" s="182"/>
      <c r="N144" s="172"/>
      <c r="O144" s="177"/>
      <c r="P144" s="177"/>
      <c r="Q144" s="177"/>
      <c r="R144" s="177"/>
      <c r="S144" s="177"/>
      <c r="T144" s="172"/>
      <c r="U144" s="172"/>
      <c r="V144" s="130" t="s">
        <v>606</v>
      </c>
      <c r="W144" s="139">
        <v>0.25</v>
      </c>
      <c r="X144" s="140" t="s">
        <v>331</v>
      </c>
      <c r="Y144" s="127">
        <v>12</v>
      </c>
      <c r="Z144" s="128" t="s">
        <v>1286</v>
      </c>
      <c r="AA144" s="129">
        <v>43466</v>
      </c>
      <c r="AB144" s="129">
        <v>43830</v>
      </c>
      <c r="AC144" s="128" t="s">
        <v>287</v>
      </c>
      <c r="AD144" s="172"/>
      <c r="AE144" s="172"/>
      <c r="AF144" s="172"/>
      <c r="AG144" s="172"/>
      <c r="AH144" s="172"/>
      <c r="AI144" s="172"/>
      <c r="AJ144" s="172"/>
    </row>
    <row r="145" spans="2:36" s="116" customFormat="1" ht="25.5" x14ac:dyDescent="0.25">
      <c r="B145" s="172" t="s">
        <v>31</v>
      </c>
      <c r="C145" s="172"/>
      <c r="D145" s="172"/>
      <c r="E145" s="172"/>
      <c r="F145" s="172"/>
      <c r="G145" s="172"/>
      <c r="H145" s="172"/>
      <c r="I145" s="172"/>
      <c r="J145" s="172"/>
      <c r="K145" s="172"/>
      <c r="L145" s="172"/>
      <c r="M145" s="182"/>
      <c r="N145" s="172"/>
      <c r="O145" s="177"/>
      <c r="P145" s="177"/>
      <c r="Q145" s="177"/>
      <c r="R145" s="177"/>
      <c r="S145" s="177"/>
      <c r="T145" s="172"/>
      <c r="U145" s="172"/>
      <c r="V145" s="130" t="s">
        <v>1330</v>
      </c>
      <c r="W145" s="139">
        <v>0.25</v>
      </c>
      <c r="X145" s="130" t="s">
        <v>1621</v>
      </c>
      <c r="Y145" s="127">
        <v>1</v>
      </c>
      <c r="Z145" s="128" t="s">
        <v>1286</v>
      </c>
      <c r="AA145" s="129">
        <v>43525</v>
      </c>
      <c r="AB145" s="129">
        <v>43799</v>
      </c>
      <c r="AC145" s="128" t="s">
        <v>287</v>
      </c>
      <c r="AD145" s="172"/>
      <c r="AE145" s="172"/>
      <c r="AF145" s="172"/>
      <c r="AG145" s="172"/>
      <c r="AH145" s="172"/>
      <c r="AI145" s="172"/>
      <c r="AJ145" s="172"/>
    </row>
    <row r="146" spans="2:36" s="116" customFormat="1" ht="25.5" x14ac:dyDescent="0.25">
      <c r="B146" s="172" t="s">
        <v>433</v>
      </c>
      <c r="C146" s="172" t="s">
        <v>256</v>
      </c>
      <c r="D146" s="172" t="s">
        <v>1394</v>
      </c>
      <c r="E146" s="172" t="s">
        <v>1393</v>
      </c>
      <c r="F146" s="172" t="s">
        <v>1392</v>
      </c>
      <c r="G146" s="172" t="s">
        <v>1176</v>
      </c>
      <c r="H146" s="172" t="s">
        <v>287</v>
      </c>
      <c r="I146" s="172" t="s">
        <v>1276</v>
      </c>
      <c r="J146" s="172" t="s">
        <v>1234</v>
      </c>
      <c r="K146" s="172" t="s">
        <v>1346</v>
      </c>
      <c r="L146" s="172" t="s">
        <v>669</v>
      </c>
      <c r="M146" s="177">
        <v>0.5</v>
      </c>
      <c r="N146" s="172" t="s">
        <v>438</v>
      </c>
      <c r="O146" s="172">
        <v>3</v>
      </c>
      <c r="P146" s="184">
        <v>3</v>
      </c>
      <c r="Q146" s="172">
        <v>2</v>
      </c>
      <c r="R146" s="172">
        <v>2</v>
      </c>
      <c r="S146" s="172">
        <v>2</v>
      </c>
      <c r="T146" s="172" t="s">
        <v>1299</v>
      </c>
      <c r="U146" s="172" t="s">
        <v>1510</v>
      </c>
      <c r="V146" s="130" t="s">
        <v>706</v>
      </c>
      <c r="W146" s="139">
        <v>0.5</v>
      </c>
      <c r="X146" s="130" t="s">
        <v>1512</v>
      </c>
      <c r="Y146" s="127">
        <v>3</v>
      </c>
      <c r="Z146" s="128" t="s">
        <v>1299</v>
      </c>
      <c r="AA146" s="129">
        <v>43497</v>
      </c>
      <c r="AB146" s="129">
        <v>43769</v>
      </c>
      <c r="AC146" s="128"/>
      <c r="AD146" s="172" t="s">
        <v>287</v>
      </c>
      <c r="AE146" s="172" t="s">
        <v>1252</v>
      </c>
      <c r="AF146" s="172" t="s">
        <v>1263</v>
      </c>
      <c r="AG146" s="172" t="s">
        <v>287</v>
      </c>
      <c r="AH146" s="172" t="s">
        <v>287</v>
      </c>
      <c r="AI146" s="172" t="s">
        <v>287</v>
      </c>
      <c r="AJ146" s="172" t="s">
        <v>287</v>
      </c>
    </row>
    <row r="147" spans="2:36" s="116" customFormat="1" ht="25.5" x14ac:dyDescent="0.25">
      <c r="B147" s="172" t="s">
        <v>433</v>
      </c>
      <c r="C147" s="172"/>
      <c r="D147" s="172"/>
      <c r="E147" s="172"/>
      <c r="F147" s="172"/>
      <c r="G147" s="172"/>
      <c r="H147" s="172"/>
      <c r="I147" s="172"/>
      <c r="J147" s="172"/>
      <c r="K147" s="172"/>
      <c r="L147" s="172"/>
      <c r="M147" s="177"/>
      <c r="N147" s="172"/>
      <c r="O147" s="172"/>
      <c r="P147" s="184"/>
      <c r="Q147" s="172"/>
      <c r="R147" s="172"/>
      <c r="S147" s="172"/>
      <c r="T147" s="172"/>
      <c r="U147" s="172"/>
      <c r="V147" s="130" t="s">
        <v>707</v>
      </c>
      <c r="W147" s="139">
        <v>0.25</v>
      </c>
      <c r="X147" s="130" t="s">
        <v>1513</v>
      </c>
      <c r="Y147" s="127">
        <v>3</v>
      </c>
      <c r="Z147" s="128" t="s">
        <v>1299</v>
      </c>
      <c r="AA147" s="129">
        <v>43497</v>
      </c>
      <c r="AB147" s="129">
        <v>43830</v>
      </c>
      <c r="AC147" s="128" t="s">
        <v>287</v>
      </c>
      <c r="AD147" s="172"/>
      <c r="AE147" s="172"/>
      <c r="AF147" s="172"/>
      <c r="AG147" s="172"/>
      <c r="AH147" s="172"/>
      <c r="AI147" s="172"/>
      <c r="AJ147" s="172"/>
    </row>
    <row r="148" spans="2:36" s="116" customFormat="1" ht="25.5" x14ac:dyDescent="0.25">
      <c r="B148" s="172" t="s">
        <v>433</v>
      </c>
      <c r="C148" s="172"/>
      <c r="D148" s="172"/>
      <c r="E148" s="172"/>
      <c r="F148" s="172"/>
      <c r="G148" s="172"/>
      <c r="H148" s="172"/>
      <c r="I148" s="172"/>
      <c r="J148" s="172"/>
      <c r="K148" s="172"/>
      <c r="L148" s="172"/>
      <c r="M148" s="177"/>
      <c r="N148" s="172"/>
      <c r="O148" s="172"/>
      <c r="P148" s="184"/>
      <c r="Q148" s="172"/>
      <c r="R148" s="172"/>
      <c r="S148" s="172"/>
      <c r="T148" s="172"/>
      <c r="U148" s="172"/>
      <c r="V148" s="130" t="s">
        <v>1511</v>
      </c>
      <c r="W148" s="139">
        <v>0.25</v>
      </c>
      <c r="X148" s="130" t="s">
        <v>1514</v>
      </c>
      <c r="Y148" s="127">
        <v>3</v>
      </c>
      <c r="Z148" s="128" t="s">
        <v>1299</v>
      </c>
      <c r="AA148" s="129">
        <v>43497</v>
      </c>
      <c r="AB148" s="129">
        <v>43830</v>
      </c>
      <c r="AC148" s="128" t="s">
        <v>287</v>
      </c>
      <c r="AD148" s="172"/>
      <c r="AE148" s="172"/>
      <c r="AF148" s="172"/>
      <c r="AG148" s="172"/>
      <c r="AH148" s="172"/>
      <c r="AI148" s="172"/>
      <c r="AJ148" s="172"/>
    </row>
    <row r="149" spans="2:36" s="116" customFormat="1" ht="38.25" x14ac:dyDescent="0.25">
      <c r="B149" s="172" t="s">
        <v>433</v>
      </c>
      <c r="C149" s="172" t="s">
        <v>256</v>
      </c>
      <c r="D149" s="172" t="s">
        <v>1394</v>
      </c>
      <c r="E149" s="172" t="s">
        <v>1393</v>
      </c>
      <c r="F149" s="172" t="s">
        <v>1392</v>
      </c>
      <c r="G149" s="172" t="s">
        <v>1176</v>
      </c>
      <c r="H149" s="172" t="s">
        <v>287</v>
      </c>
      <c r="I149" s="172" t="s">
        <v>1277</v>
      </c>
      <c r="J149" s="172" t="s">
        <v>1236</v>
      </c>
      <c r="K149" s="172" t="s">
        <v>1325</v>
      </c>
      <c r="L149" s="172" t="s">
        <v>1340</v>
      </c>
      <c r="M149" s="177">
        <v>0.5</v>
      </c>
      <c r="N149" s="172" t="s">
        <v>672</v>
      </c>
      <c r="O149" s="184">
        <v>0</v>
      </c>
      <c r="P149" s="185">
        <v>4000</v>
      </c>
      <c r="Q149" s="185">
        <v>5000</v>
      </c>
      <c r="R149" s="185">
        <v>5000</v>
      </c>
      <c r="S149" s="185">
        <v>2000</v>
      </c>
      <c r="T149" s="172" t="s">
        <v>1299</v>
      </c>
      <c r="U149" s="172" t="s">
        <v>1516</v>
      </c>
      <c r="V149" s="130" t="s">
        <v>1525</v>
      </c>
      <c r="W149" s="139">
        <v>0.25</v>
      </c>
      <c r="X149" s="130" t="s">
        <v>1526</v>
      </c>
      <c r="Y149" s="127">
        <v>4</v>
      </c>
      <c r="Z149" s="128" t="s">
        <v>1299</v>
      </c>
      <c r="AA149" s="129">
        <v>43525</v>
      </c>
      <c r="AB149" s="129">
        <v>43830</v>
      </c>
      <c r="AC149" s="128"/>
      <c r="AD149" s="172" t="s">
        <v>287</v>
      </c>
      <c r="AE149" s="172" t="s">
        <v>1261</v>
      </c>
      <c r="AF149" s="172" t="s">
        <v>1265</v>
      </c>
      <c r="AG149" s="172" t="s">
        <v>1253</v>
      </c>
      <c r="AH149" s="172" t="s">
        <v>287</v>
      </c>
      <c r="AI149" s="172" t="s">
        <v>287</v>
      </c>
      <c r="AJ149" s="172" t="s">
        <v>287</v>
      </c>
    </row>
    <row r="150" spans="2:36" s="116" customFormat="1" ht="25.5" x14ac:dyDescent="0.25">
      <c r="B150" s="172" t="s">
        <v>433</v>
      </c>
      <c r="C150" s="172"/>
      <c r="D150" s="172"/>
      <c r="E150" s="172"/>
      <c r="F150" s="172"/>
      <c r="G150" s="172"/>
      <c r="H150" s="172"/>
      <c r="I150" s="172"/>
      <c r="J150" s="172"/>
      <c r="K150" s="172"/>
      <c r="L150" s="172"/>
      <c r="M150" s="177"/>
      <c r="N150" s="172"/>
      <c r="O150" s="184"/>
      <c r="P150" s="185"/>
      <c r="Q150" s="185"/>
      <c r="R150" s="185"/>
      <c r="S150" s="185"/>
      <c r="T150" s="172"/>
      <c r="U150" s="172"/>
      <c r="V150" s="130" t="s">
        <v>710</v>
      </c>
      <c r="W150" s="139">
        <v>0.25</v>
      </c>
      <c r="X150" s="130" t="s">
        <v>1552</v>
      </c>
      <c r="Y150" s="127">
        <v>1</v>
      </c>
      <c r="Z150" s="128" t="s">
        <v>1299</v>
      </c>
      <c r="AA150" s="129">
        <v>43800</v>
      </c>
      <c r="AB150" s="129">
        <v>43830</v>
      </c>
      <c r="AC150" s="128" t="s">
        <v>287</v>
      </c>
      <c r="AD150" s="172"/>
      <c r="AE150" s="172"/>
      <c r="AF150" s="172"/>
      <c r="AG150" s="172"/>
      <c r="AH150" s="172"/>
      <c r="AI150" s="172"/>
      <c r="AJ150" s="172"/>
    </row>
    <row r="151" spans="2:36" s="116" customFormat="1" ht="25.5" x14ac:dyDescent="0.25">
      <c r="B151" s="172" t="s">
        <v>433</v>
      </c>
      <c r="C151" s="172"/>
      <c r="D151" s="172"/>
      <c r="E151" s="172"/>
      <c r="F151" s="172"/>
      <c r="G151" s="172"/>
      <c r="H151" s="172"/>
      <c r="I151" s="172"/>
      <c r="J151" s="172"/>
      <c r="K151" s="172"/>
      <c r="L151" s="172"/>
      <c r="M151" s="177"/>
      <c r="N151" s="172"/>
      <c r="O151" s="184"/>
      <c r="P151" s="185"/>
      <c r="Q151" s="185"/>
      <c r="R151" s="185"/>
      <c r="S151" s="185"/>
      <c r="T151" s="172"/>
      <c r="U151" s="172"/>
      <c r="V151" s="130" t="s">
        <v>711</v>
      </c>
      <c r="W151" s="139">
        <v>0.5</v>
      </c>
      <c r="X151" s="130" t="s">
        <v>1517</v>
      </c>
      <c r="Y151" s="127">
        <v>5</v>
      </c>
      <c r="Z151" s="128" t="s">
        <v>1299</v>
      </c>
      <c r="AA151" s="129">
        <v>43586</v>
      </c>
      <c r="AB151" s="129">
        <v>43830</v>
      </c>
      <c r="AC151" s="128" t="s">
        <v>287</v>
      </c>
      <c r="AD151" s="172"/>
      <c r="AE151" s="172"/>
      <c r="AF151" s="172"/>
      <c r="AG151" s="172"/>
      <c r="AH151" s="172"/>
      <c r="AI151" s="172"/>
      <c r="AJ151" s="172"/>
    </row>
    <row r="152" spans="2:36" s="116" customFormat="1" ht="60.75" customHeight="1" x14ac:dyDescent="0.25">
      <c r="B152" s="172" t="s">
        <v>433</v>
      </c>
      <c r="C152" s="172" t="s">
        <v>257</v>
      </c>
      <c r="D152" s="172" t="s">
        <v>1406</v>
      </c>
      <c r="E152" s="172" t="s">
        <v>1393</v>
      </c>
      <c r="F152" s="172" t="s">
        <v>1395</v>
      </c>
      <c r="G152" s="172" t="s">
        <v>1176</v>
      </c>
      <c r="H152" s="172" t="s">
        <v>287</v>
      </c>
      <c r="I152" s="172" t="s">
        <v>1117</v>
      </c>
      <c r="J152" s="172" t="s">
        <v>1234</v>
      </c>
      <c r="K152" s="172" t="s">
        <v>1520</v>
      </c>
      <c r="L152" s="172" t="s">
        <v>1521</v>
      </c>
      <c r="M152" s="177">
        <v>1</v>
      </c>
      <c r="N152" s="172" t="s">
        <v>439</v>
      </c>
      <c r="O152" s="184">
        <v>0</v>
      </c>
      <c r="P152" s="184">
        <v>2</v>
      </c>
      <c r="Q152" s="172">
        <v>0</v>
      </c>
      <c r="R152" s="172">
        <v>0</v>
      </c>
      <c r="S152" s="172">
        <v>0</v>
      </c>
      <c r="T152" s="172" t="s">
        <v>1299</v>
      </c>
      <c r="U152" s="172" t="s">
        <v>1518</v>
      </c>
      <c r="V152" s="130" t="s">
        <v>1519</v>
      </c>
      <c r="W152" s="131">
        <v>0.5</v>
      </c>
      <c r="X152" s="130" t="s">
        <v>1523</v>
      </c>
      <c r="Y152" s="127">
        <v>2</v>
      </c>
      <c r="Z152" s="128" t="s">
        <v>1299</v>
      </c>
      <c r="AA152" s="129">
        <v>43617</v>
      </c>
      <c r="AB152" s="129">
        <v>43784</v>
      </c>
      <c r="AC152" s="128"/>
      <c r="AD152" s="172" t="s">
        <v>287</v>
      </c>
      <c r="AE152" s="172" t="s">
        <v>287</v>
      </c>
      <c r="AF152" s="172" t="s">
        <v>1263</v>
      </c>
      <c r="AG152" s="172" t="s">
        <v>287</v>
      </c>
      <c r="AH152" s="172" t="s">
        <v>287</v>
      </c>
      <c r="AI152" s="172" t="s">
        <v>287</v>
      </c>
      <c r="AJ152" s="172" t="s">
        <v>287</v>
      </c>
    </row>
    <row r="153" spans="2:36" s="116" customFormat="1" ht="60.75" customHeight="1" x14ac:dyDescent="0.25">
      <c r="B153" s="172" t="s">
        <v>433</v>
      </c>
      <c r="C153" s="172"/>
      <c r="D153" s="172"/>
      <c r="E153" s="172"/>
      <c r="F153" s="172"/>
      <c r="G153" s="172"/>
      <c r="H153" s="172"/>
      <c r="I153" s="172"/>
      <c r="J153" s="172"/>
      <c r="K153" s="172"/>
      <c r="L153" s="172"/>
      <c r="M153" s="182"/>
      <c r="N153" s="172"/>
      <c r="O153" s="184"/>
      <c r="P153" s="184"/>
      <c r="Q153" s="172"/>
      <c r="R153" s="172"/>
      <c r="S153" s="172"/>
      <c r="T153" s="172"/>
      <c r="U153" s="172"/>
      <c r="V153" s="130" t="s">
        <v>1522</v>
      </c>
      <c r="W153" s="131">
        <v>0.5</v>
      </c>
      <c r="X153" s="130" t="s">
        <v>850</v>
      </c>
      <c r="Y153" s="127">
        <v>2</v>
      </c>
      <c r="Z153" s="128" t="s">
        <v>1299</v>
      </c>
      <c r="AA153" s="129">
        <v>43647</v>
      </c>
      <c r="AB153" s="129">
        <v>43830</v>
      </c>
      <c r="AC153" s="128" t="s">
        <v>287</v>
      </c>
      <c r="AD153" s="172"/>
      <c r="AE153" s="172"/>
      <c r="AF153" s="172"/>
      <c r="AG153" s="172"/>
      <c r="AH153" s="172"/>
      <c r="AI153" s="172"/>
      <c r="AJ153" s="172"/>
    </row>
    <row r="154" spans="2:36" s="116" customFormat="1" ht="38.25" x14ac:dyDescent="0.25">
      <c r="B154" s="172" t="s">
        <v>433</v>
      </c>
      <c r="C154" s="172" t="s">
        <v>258</v>
      </c>
      <c r="D154" s="172" t="s">
        <v>1399</v>
      </c>
      <c r="E154" s="172" t="s">
        <v>1400</v>
      </c>
      <c r="F154" s="172" t="s">
        <v>1398</v>
      </c>
      <c r="G154" s="172" t="s">
        <v>1176</v>
      </c>
      <c r="H154" s="172" t="s">
        <v>287</v>
      </c>
      <c r="I154" s="172" t="s">
        <v>1270</v>
      </c>
      <c r="J154" s="172" t="s">
        <v>1238</v>
      </c>
      <c r="K154" s="172" t="s">
        <v>1326</v>
      </c>
      <c r="L154" s="172" t="s">
        <v>1327</v>
      </c>
      <c r="M154" s="177">
        <v>1</v>
      </c>
      <c r="N154" s="172" t="s">
        <v>504</v>
      </c>
      <c r="O154" s="184">
        <v>52</v>
      </c>
      <c r="P154" s="184">
        <v>32</v>
      </c>
      <c r="Q154" s="184">
        <v>45</v>
      </c>
      <c r="R154" s="184">
        <v>45</v>
      </c>
      <c r="S154" s="184">
        <v>28</v>
      </c>
      <c r="T154" s="172" t="s">
        <v>1299</v>
      </c>
      <c r="U154" s="172" t="s">
        <v>1524</v>
      </c>
      <c r="V154" s="130" t="s">
        <v>1527</v>
      </c>
      <c r="W154" s="150">
        <v>0.8</v>
      </c>
      <c r="X154" s="130" t="s">
        <v>1528</v>
      </c>
      <c r="Y154" s="127">
        <v>3</v>
      </c>
      <c r="Z154" s="128" t="s">
        <v>1299</v>
      </c>
      <c r="AA154" s="129">
        <v>43556</v>
      </c>
      <c r="AB154" s="129">
        <v>43830</v>
      </c>
      <c r="AC154" s="128"/>
      <c r="AD154" s="172" t="s">
        <v>287</v>
      </c>
      <c r="AE154" s="172" t="s">
        <v>1261</v>
      </c>
      <c r="AF154" s="172" t="s">
        <v>1265</v>
      </c>
      <c r="AG154" s="172" t="s">
        <v>287</v>
      </c>
      <c r="AH154" s="172" t="s">
        <v>287</v>
      </c>
      <c r="AI154" s="172" t="s">
        <v>287</v>
      </c>
      <c r="AJ154" s="172" t="s">
        <v>287</v>
      </c>
    </row>
    <row r="155" spans="2:36" s="116" customFormat="1" ht="38.25" x14ac:dyDescent="0.25">
      <c r="B155" s="172" t="s">
        <v>433</v>
      </c>
      <c r="C155" s="172"/>
      <c r="D155" s="172"/>
      <c r="E155" s="172"/>
      <c r="F155" s="172"/>
      <c r="G155" s="172"/>
      <c r="H155" s="172"/>
      <c r="I155" s="172"/>
      <c r="J155" s="172"/>
      <c r="K155" s="172"/>
      <c r="L155" s="172"/>
      <c r="M155" s="182"/>
      <c r="N155" s="172"/>
      <c r="O155" s="184"/>
      <c r="P155" s="184"/>
      <c r="Q155" s="184"/>
      <c r="R155" s="184"/>
      <c r="S155" s="184"/>
      <c r="T155" s="172"/>
      <c r="U155" s="172"/>
      <c r="V155" s="130" t="s">
        <v>1836</v>
      </c>
      <c r="W155" s="150">
        <v>0.2</v>
      </c>
      <c r="X155" s="130" t="s">
        <v>1528</v>
      </c>
      <c r="Y155" s="127">
        <v>3</v>
      </c>
      <c r="Z155" s="128" t="s">
        <v>1299</v>
      </c>
      <c r="AA155" s="129">
        <v>43586</v>
      </c>
      <c r="AB155" s="129">
        <v>43830</v>
      </c>
      <c r="AC155" s="128" t="s">
        <v>287</v>
      </c>
      <c r="AD155" s="172"/>
      <c r="AE155" s="172"/>
      <c r="AF155" s="172"/>
      <c r="AG155" s="172"/>
      <c r="AH155" s="172"/>
      <c r="AI155" s="172"/>
      <c r="AJ155" s="172"/>
    </row>
    <row r="156" spans="2:36" s="116" customFormat="1" ht="25.5" x14ac:dyDescent="0.25">
      <c r="B156" s="172" t="s">
        <v>318</v>
      </c>
      <c r="C156" s="172" t="s">
        <v>428</v>
      </c>
      <c r="D156" s="172" t="s">
        <v>1405</v>
      </c>
      <c r="E156" s="172" t="s">
        <v>1407</v>
      </c>
      <c r="F156" s="172" t="s">
        <v>1404</v>
      </c>
      <c r="G156" s="172" t="s">
        <v>1335</v>
      </c>
      <c r="H156" s="172" t="s">
        <v>287</v>
      </c>
      <c r="I156" s="172" t="s">
        <v>1278</v>
      </c>
      <c r="J156" s="172" t="s">
        <v>1238</v>
      </c>
      <c r="K156" s="172" t="s">
        <v>1324</v>
      </c>
      <c r="L156" s="172" t="s">
        <v>895</v>
      </c>
      <c r="M156" s="177">
        <v>1</v>
      </c>
      <c r="N156" s="172" t="s">
        <v>442</v>
      </c>
      <c r="O156" s="184">
        <v>0</v>
      </c>
      <c r="P156" s="184">
        <v>50</v>
      </c>
      <c r="Q156" s="184">
        <v>50</v>
      </c>
      <c r="R156" s="184">
        <v>50</v>
      </c>
      <c r="S156" s="184">
        <v>50</v>
      </c>
      <c r="T156" s="172" t="s">
        <v>1298</v>
      </c>
      <c r="U156" s="172" t="s">
        <v>1815</v>
      </c>
      <c r="V156" s="130" t="s">
        <v>245</v>
      </c>
      <c r="W156" s="139">
        <f>+(0.333333333333333)/2</f>
        <v>0.16666666666666649</v>
      </c>
      <c r="X156" s="130" t="s">
        <v>819</v>
      </c>
      <c r="Y156" s="127">
        <v>1</v>
      </c>
      <c r="Z156" s="128" t="s">
        <v>1298</v>
      </c>
      <c r="AA156" s="129">
        <v>43466</v>
      </c>
      <c r="AB156" s="129">
        <v>43570</v>
      </c>
      <c r="AC156" s="128"/>
      <c r="AD156" s="172" t="s">
        <v>287</v>
      </c>
      <c r="AE156" s="172" t="s">
        <v>1255</v>
      </c>
      <c r="AF156" s="172" t="s">
        <v>287</v>
      </c>
      <c r="AG156" s="172" t="s">
        <v>287</v>
      </c>
      <c r="AH156" s="172" t="s">
        <v>287</v>
      </c>
      <c r="AI156" s="172" t="s">
        <v>1042</v>
      </c>
      <c r="AJ156" s="172" t="s">
        <v>287</v>
      </c>
    </row>
    <row r="157" spans="2:36" s="116" customFormat="1" ht="25.5" x14ac:dyDescent="0.25">
      <c r="B157" s="172" t="s">
        <v>318</v>
      </c>
      <c r="C157" s="172"/>
      <c r="D157" s="172"/>
      <c r="E157" s="172"/>
      <c r="F157" s="172"/>
      <c r="G157" s="172"/>
      <c r="H157" s="172"/>
      <c r="I157" s="172"/>
      <c r="J157" s="172"/>
      <c r="K157" s="172"/>
      <c r="L157" s="172"/>
      <c r="M157" s="182"/>
      <c r="N157" s="172"/>
      <c r="O157" s="184"/>
      <c r="P157" s="184"/>
      <c r="Q157" s="184"/>
      <c r="R157" s="184"/>
      <c r="S157" s="184"/>
      <c r="T157" s="172"/>
      <c r="U157" s="172"/>
      <c r="V157" s="130" t="s">
        <v>1816</v>
      </c>
      <c r="W157" s="139">
        <f>+(0.333333333333333)/2</f>
        <v>0.16666666666666649</v>
      </c>
      <c r="X157" s="147" t="s">
        <v>2189</v>
      </c>
      <c r="Y157" s="127">
        <v>1</v>
      </c>
      <c r="Z157" s="128" t="s">
        <v>1298</v>
      </c>
      <c r="AA157" s="129">
        <v>43466</v>
      </c>
      <c r="AB157" s="129">
        <v>43756</v>
      </c>
      <c r="AC157" s="128" t="s">
        <v>287</v>
      </c>
      <c r="AD157" s="172"/>
      <c r="AE157" s="172"/>
      <c r="AF157" s="172"/>
      <c r="AG157" s="172"/>
      <c r="AH157" s="172"/>
      <c r="AI157" s="172"/>
      <c r="AJ157" s="172"/>
    </row>
    <row r="158" spans="2:36" s="116" customFormat="1" ht="51" x14ac:dyDescent="0.25">
      <c r="B158" s="172" t="s">
        <v>318</v>
      </c>
      <c r="C158" s="172"/>
      <c r="D158" s="172"/>
      <c r="E158" s="172"/>
      <c r="F158" s="172"/>
      <c r="G158" s="172"/>
      <c r="H158" s="172"/>
      <c r="I158" s="172"/>
      <c r="J158" s="172"/>
      <c r="K158" s="172"/>
      <c r="L158" s="172"/>
      <c r="M158" s="182"/>
      <c r="N158" s="172"/>
      <c r="O158" s="184"/>
      <c r="P158" s="184"/>
      <c r="Q158" s="184"/>
      <c r="R158" s="184"/>
      <c r="S158" s="184"/>
      <c r="T158" s="172"/>
      <c r="U158" s="172"/>
      <c r="V158" s="130" t="s">
        <v>859</v>
      </c>
      <c r="W158" s="139">
        <f>+(0.333333333333333)/2</f>
        <v>0.16666666666666649</v>
      </c>
      <c r="X158" s="147" t="s">
        <v>2180</v>
      </c>
      <c r="Y158" s="128">
        <v>2</v>
      </c>
      <c r="Z158" s="128" t="s">
        <v>1298</v>
      </c>
      <c r="AA158" s="157">
        <v>43709</v>
      </c>
      <c r="AB158" s="129">
        <v>43799</v>
      </c>
      <c r="AC158" s="128" t="s">
        <v>287</v>
      </c>
      <c r="AD158" s="172"/>
      <c r="AE158" s="172"/>
      <c r="AF158" s="172"/>
      <c r="AG158" s="172"/>
      <c r="AH158" s="172"/>
      <c r="AI158" s="172"/>
      <c r="AJ158" s="172"/>
    </row>
    <row r="159" spans="2:36" s="116" customFormat="1" ht="25.5" x14ac:dyDescent="0.25">
      <c r="B159" s="172" t="s">
        <v>318</v>
      </c>
      <c r="C159" s="172"/>
      <c r="D159" s="172"/>
      <c r="E159" s="172"/>
      <c r="F159" s="172"/>
      <c r="G159" s="172"/>
      <c r="H159" s="172"/>
      <c r="I159" s="172"/>
      <c r="J159" s="172"/>
      <c r="K159" s="172"/>
      <c r="L159" s="172"/>
      <c r="M159" s="182"/>
      <c r="N159" s="172"/>
      <c r="O159" s="184"/>
      <c r="P159" s="184"/>
      <c r="Q159" s="184"/>
      <c r="R159" s="184"/>
      <c r="S159" s="184"/>
      <c r="T159" s="172"/>
      <c r="U159" s="172"/>
      <c r="V159" s="130" t="s">
        <v>818</v>
      </c>
      <c r="W159" s="131">
        <v>0.5</v>
      </c>
      <c r="X159" s="130" t="s">
        <v>838</v>
      </c>
      <c r="Y159" s="127">
        <v>1</v>
      </c>
      <c r="Z159" s="128" t="s">
        <v>1298</v>
      </c>
      <c r="AA159" s="129">
        <v>43497</v>
      </c>
      <c r="AB159" s="129">
        <v>43503</v>
      </c>
      <c r="AC159" s="128" t="s">
        <v>287</v>
      </c>
      <c r="AD159" s="172"/>
      <c r="AE159" s="172"/>
      <c r="AF159" s="172"/>
      <c r="AG159" s="172"/>
      <c r="AH159" s="172"/>
      <c r="AI159" s="172"/>
      <c r="AJ159" s="172"/>
    </row>
    <row r="160" spans="2:36" s="116" customFormat="1" ht="25.5" x14ac:dyDescent="0.25">
      <c r="B160" s="172" t="s">
        <v>318</v>
      </c>
      <c r="C160" s="172" t="s">
        <v>234</v>
      </c>
      <c r="D160" s="172" t="s">
        <v>1417</v>
      </c>
      <c r="E160" s="172" t="s">
        <v>1407</v>
      </c>
      <c r="F160" s="172" t="s">
        <v>1408</v>
      </c>
      <c r="G160" s="172" t="s">
        <v>1413</v>
      </c>
      <c r="H160" s="172" t="s">
        <v>1414</v>
      </c>
      <c r="I160" s="172" t="s">
        <v>1279</v>
      </c>
      <c r="J160" s="172" t="s">
        <v>1239</v>
      </c>
      <c r="K160" s="172" t="s">
        <v>1322</v>
      </c>
      <c r="L160" s="172" t="s">
        <v>1323</v>
      </c>
      <c r="M160" s="177">
        <v>0.25</v>
      </c>
      <c r="N160" s="172" t="s">
        <v>434</v>
      </c>
      <c r="O160" s="184">
        <v>0</v>
      </c>
      <c r="P160" s="183">
        <v>14150</v>
      </c>
      <c r="Q160" s="183">
        <v>14150</v>
      </c>
      <c r="R160" s="183">
        <v>14150</v>
      </c>
      <c r="S160" s="183">
        <v>14150</v>
      </c>
      <c r="T160" s="172" t="s">
        <v>1298</v>
      </c>
      <c r="U160" s="172" t="s">
        <v>1570</v>
      </c>
      <c r="V160" s="141" t="s">
        <v>1562</v>
      </c>
      <c r="W160" s="139">
        <v>0.125</v>
      </c>
      <c r="X160" s="130" t="s">
        <v>1567</v>
      </c>
      <c r="Y160" s="127">
        <v>10</v>
      </c>
      <c r="Z160" s="128" t="s">
        <v>1298</v>
      </c>
      <c r="AA160" s="129">
        <v>43525</v>
      </c>
      <c r="AB160" s="129">
        <v>43830</v>
      </c>
      <c r="AC160" s="128"/>
      <c r="AD160" s="172" t="s">
        <v>287</v>
      </c>
      <c r="AE160" s="172" t="s">
        <v>1255</v>
      </c>
      <c r="AF160" s="172" t="s">
        <v>1265</v>
      </c>
      <c r="AG160" s="172" t="s">
        <v>287</v>
      </c>
      <c r="AH160" s="172" t="s">
        <v>1250</v>
      </c>
      <c r="AI160" s="172" t="s">
        <v>287</v>
      </c>
      <c r="AJ160" s="172" t="s">
        <v>287</v>
      </c>
    </row>
    <row r="161" spans="2:36" s="116" customFormat="1" ht="25.5" x14ac:dyDescent="0.25">
      <c r="B161" s="172"/>
      <c r="C161" s="172"/>
      <c r="D161" s="172"/>
      <c r="E161" s="172"/>
      <c r="F161" s="172"/>
      <c r="G161" s="172"/>
      <c r="H161" s="172"/>
      <c r="I161" s="172"/>
      <c r="J161" s="172"/>
      <c r="K161" s="172"/>
      <c r="L161" s="172"/>
      <c r="M161" s="182">
        <f t="shared" ref="M161:M175" si="8">1/3</f>
        <v>0.33333333333333331</v>
      </c>
      <c r="N161" s="172"/>
      <c r="O161" s="184"/>
      <c r="P161" s="183"/>
      <c r="Q161" s="183"/>
      <c r="R161" s="183"/>
      <c r="S161" s="183"/>
      <c r="T161" s="172"/>
      <c r="U161" s="172"/>
      <c r="V161" s="141" t="s">
        <v>1563</v>
      </c>
      <c r="W161" s="139">
        <v>0.125</v>
      </c>
      <c r="X161" s="130" t="s">
        <v>1568</v>
      </c>
      <c r="Y161" s="127">
        <v>78</v>
      </c>
      <c r="Z161" s="128" t="s">
        <v>1298</v>
      </c>
      <c r="AA161" s="129">
        <v>43525</v>
      </c>
      <c r="AB161" s="129">
        <v>43830</v>
      </c>
      <c r="AC161" s="128" t="s">
        <v>287</v>
      </c>
      <c r="AD161" s="172"/>
      <c r="AE161" s="172"/>
      <c r="AF161" s="172"/>
      <c r="AG161" s="172"/>
      <c r="AH161" s="172"/>
      <c r="AI161" s="172"/>
      <c r="AJ161" s="172"/>
    </row>
    <row r="162" spans="2:36" s="116" customFormat="1" ht="25.5" x14ac:dyDescent="0.25">
      <c r="B162" s="172"/>
      <c r="C162" s="172"/>
      <c r="D162" s="172"/>
      <c r="E162" s="172"/>
      <c r="F162" s="172"/>
      <c r="G162" s="172"/>
      <c r="H162" s="172"/>
      <c r="I162" s="172"/>
      <c r="J162" s="172"/>
      <c r="K162" s="172"/>
      <c r="L162" s="172"/>
      <c r="M162" s="182">
        <f t="shared" si="8"/>
        <v>0.33333333333333331</v>
      </c>
      <c r="N162" s="172"/>
      <c r="O162" s="184"/>
      <c r="P162" s="183"/>
      <c r="Q162" s="183"/>
      <c r="R162" s="183"/>
      <c r="S162" s="183"/>
      <c r="T162" s="172"/>
      <c r="U162" s="172"/>
      <c r="V162" s="141" t="s">
        <v>1564</v>
      </c>
      <c r="W162" s="139">
        <v>0.125</v>
      </c>
      <c r="X162" s="147" t="s">
        <v>2183</v>
      </c>
      <c r="Y162" s="127">
        <v>1</v>
      </c>
      <c r="Z162" s="128" t="s">
        <v>1298</v>
      </c>
      <c r="AA162" s="129">
        <v>43525</v>
      </c>
      <c r="AB162" s="129">
        <v>43631</v>
      </c>
      <c r="AC162" s="128" t="s">
        <v>287</v>
      </c>
      <c r="AD162" s="172"/>
      <c r="AE162" s="172"/>
      <c r="AF162" s="172"/>
      <c r="AG162" s="172"/>
      <c r="AH162" s="172"/>
      <c r="AI162" s="172"/>
      <c r="AJ162" s="172"/>
    </row>
    <row r="163" spans="2:36" s="116" customFormat="1" ht="25.5" x14ac:dyDescent="0.25">
      <c r="B163" s="172"/>
      <c r="C163" s="172"/>
      <c r="D163" s="172"/>
      <c r="E163" s="172"/>
      <c r="F163" s="172"/>
      <c r="G163" s="172"/>
      <c r="H163" s="172"/>
      <c r="I163" s="172"/>
      <c r="J163" s="172"/>
      <c r="K163" s="172"/>
      <c r="L163" s="172"/>
      <c r="M163" s="182">
        <f t="shared" si="8"/>
        <v>0.33333333333333331</v>
      </c>
      <c r="N163" s="172"/>
      <c r="O163" s="184"/>
      <c r="P163" s="183"/>
      <c r="Q163" s="183"/>
      <c r="R163" s="183"/>
      <c r="S163" s="183"/>
      <c r="T163" s="172"/>
      <c r="U163" s="172"/>
      <c r="V163" s="141" t="s">
        <v>1565</v>
      </c>
      <c r="W163" s="139">
        <v>0.125</v>
      </c>
      <c r="X163" s="130" t="s">
        <v>1569</v>
      </c>
      <c r="Y163" s="127">
        <v>10</v>
      </c>
      <c r="Z163" s="128" t="s">
        <v>1298</v>
      </c>
      <c r="AA163" s="129">
        <v>43525</v>
      </c>
      <c r="AB163" s="129">
        <v>43830</v>
      </c>
      <c r="AC163" s="128" t="s">
        <v>287</v>
      </c>
      <c r="AD163" s="172"/>
      <c r="AE163" s="172"/>
      <c r="AF163" s="172"/>
      <c r="AG163" s="172"/>
      <c r="AH163" s="172"/>
      <c r="AI163" s="172"/>
      <c r="AJ163" s="172"/>
    </row>
    <row r="164" spans="2:36" s="116" customFormat="1" ht="25.5" x14ac:dyDescent="0.25">
      <c r="B164" s="172"/>
      <c r="C164" s="172"/>
      <c r="D164" s="172"/>
      <c r="E164" s="172"/>
      <c r="F164" s="172"/>
      <c r="G164" s="172"/>
      <c r="H164" s="172"/>
      <c r="I164" s="172"/>
      <c r="J164" s="172"/>
      <c r="K164" s="172"/>
      <c r="L164" s="172"/>
      <c r="M164" s="182">
        <f t="shared" si="8"/>
        <v>0.33333333333333331</v>
      </c>
      <c r="N164" s="172"/>
      <c r="O164" s="184"/>
      <c r="P164" s="183"/>
      <c r="Q164" s="183"/>
      <c r="R164" s="183"/>
      <c r="S164" s="183"/>
      <c r="T164" s="172"/>
      <c r="U164" s="172"/>
      <c r="V164" s="141" t="s">
        <v>1566</v>
      </c>
      <c r="W164" s="131">
        <v>0.5</v>
      </c>
      <c r="X164" s="130" t="s">
        <v>1841</v>
      </c>
      <c r="Y164" s="158">
        <v>4</v>
      </c>
      <c r="Z164" s="128" t="s">
        <v>1298</v>
      </c>
      <c r="AA164" s="129">
        <v>43466</v>
      </c>
      <c r="AB164" s="129">
        <v>43830</v>
      </c>
      <c r="AC164" s="128" t="s">
        <v>287</v>
      </c>
      <c r="AD164" s="172"/>
      <c r="AE164" s="172"/>
      <c r="AF164" s="172"/>
      <c r="AG164" s="172"/>
      <c r="AH164" s="172"/>
      <c r="AI164" s="172"/>
      <c r="AJ164" s="172"/>
    </row>
    <row r="165" spans="2:36" s="116" customFormat="1" ht="25.5" x14ac:dyDescent="0.25">
      <c r="B165" s="172" t="s">
        <v>318</v>
      </c>
      <c r="C165" s="172" t="s">
        <v>234</v>
      </c>
      <c r="D165" s="172" t="s">
        <v>1417</v>
      </c>
      <c r="E165" s="172" t="s">
        <v>1407</v>
      </c>
      <c r="F165" s="172" t="s">
        <v>1408</v>
      </c>
      <c r="G165" s="172" t="s">
        <v>1335</v>
      </c>
      <c r="H165" s="172" t="s">
        <v>1409</v>
      </c>
      <c r="I165" s="172" t="s">
        <v>1145</v>
      </c>
      <c r="J165" s="172" t="s">
        <v>1241</v>
      </c>
      <c r="K165" s="172" t="s">
        <v>1303</v>
      </c>
      <c r="L165" s="172" t="s">
        <v>1304</v>
      </c>
      <c r="M165" s="177">
        <v>0.25</v>
      </c>
      <c r="N165" s="172" t="s">
        <v>1305</v>
      </c>
      <c r="O165" s="184">
        <v>0</v>
      </c>
      <c r="P165" s="183">
        <v>27516</v>
      </c>
      <c r="Q165" s="183">
        <v>26622</v>
      </c>
      <c r="R165" s="183">
        <v>29247</v>
      </c>
      <c r="S165" s="183">
        <v>29205</v>
      </c>
      <c r="T165" s="172" t="s">
        <v>1300</v>
      </c>
      <c r="U165" s="172" t="s">
        <v>1824</v>
      </c>
      <c r="V165" s="130" t="s">
        <v>690</v>
      </c>
      <c r="W165" s="139">
        <v>0.125</v>
      </c>
      <c r="X165" s="147" t="s">
        <v>2184</v>
      </c>
      <c r="Y165" s="127">
        <v>1</v>
      </c>
      <c r="Z165" s="128" t="s">
        <v>1298</v>
      </c>
      <c r="AA165" s="129">
        <v>43556</v>
      </c>
      <c r="AB165" s="133">
        <v>43646</v>
      </c>
      <c r="AC165" s="128"/>
      <c r="AD165" s="172" t="s">
        <v>287</v>
      </c>
      <c r="AE165" s="172" t="s">
        <v>1255</v>
      </c>
      <c r="AF165" s="172" t="s">
        <v>1265</v>
      </c>
      <c r="AG165" s="172" t="s">
        <v>287</v>
      </c>
      <c r="AH165" s="172" t="s">
        <v>287</v>
      </c>
      <c r="AI165" s="172" t="s">
        <v>287</v>
      </c>
      <c r="AJ165" s="172" t="s">
        <v>287</v>
      </c>
    </row>
    <row r="166" spans="2:36" s="116" customFormat="1" ht="38.25" x14ac:dyDescent="0.25">
      <c r="B166" s="172"/>
      <c r="C166" s="172"/>
      <c r="D166" s="172"/>
      <c r="E166" s="172"/>
      <c r="F166" s="172"/>
      <c r="G166" s="172"/>
      <c r="H166" s="172"/>
      <c r="I166" s="172"/>
      <c r="J166" s="172"/>
      <c r="K166" s="172"/>
      <c r="L166" s="172"/>
      <c r="M166" s="182">
        <f t="shared" si="8"/>
        <v>0.33333333333333331</v>
      </c>
      <c r="N166" s="172"/>
      <c r="O166" s="184"/>
      <c r="P166" s="183"/>
      <c r="Q166" s="183"/>
      <c r="R166" s="183"/>
      <c r="S166" s="183"/>
      <c r="T166" s="172"/>
      <c r="U166" s="172"/>
      <c r="V166" s="130" t="s">
        <v>691</v>
      </c>
      <c r="W166" s="139">
        <v>0.125</v>
      </c>
      <c r="X166" s="130" t="s">
        <v>1817</v>
      </c>
      <c r="Y166" s="127">
        <v>2</v>
      </c>
      <c r="Z166" s="128" t="s">
        <v>1302</v>
      </c>
      <c r="AA166" s="129">
        <v>43502</v>
      </c>
      <c r="AB166" s="133">
        <v>43585</v>
      </c>
      <c r="AC166" s="128" t="s">
        <v>287</v>
      </c>
      <c r="AD166" s="172"/>
      <c r="AE166" s="172"/>
      <c r="AF166" s="172"/>
      <c r="AG166" s="172"/>
      <c r="AH166" s="172"/>
      <c r="AI166" s="172"/>
      <c r="AJ166" s="172"/>
    </row>
    <row r="167" spans="2:36" s="116" customFormat="1" ht="38.25" x14ac:dyDescent="0.25">
      <c r="B167" s="172"/>
      <c r="C167" s="172"/>
      <c r="D167" s="172"/>
      <c r="E167" s="172"/>
      <c r="F167" s="172"/>
      <c r="G167" s="172"/>
      <c r="H167" s="172"/>
      <c r="I167" s="172"/>
      <c r="J167" s="172"/>
      <c r="K167" s="172"/>
      <c r="L167" s="172"/>
      <c r="M167" s="182">
        <f t="shared" si="8"/>
        <v>0.33333333333333331</v>
      </c>
      <c r="N167" s="172"/>
      <c r="O167" s="184"/>
      <c r="P167" s="183"/>
      <c r="Q167" s="183"/>
      <c r="R167" s="183"/>
      <c r="S167" s="183"/>
      <c r="T167" s="172"/>
      <c r="U167" s="172"/>
      <c r="V167" s="130" t="s">
        <v>1818</v>
      </c>
      <c r="W167" s="139">
        <v>0.125</v>
      </c>
      <c r="X167" s="130" t="s">
        <v>2185</v>
      </c>
      <c r="Y167" s="127">
        <v>1</v>
      </c>
      <c r="Z167" s="128" t="s">
        <v>1302</v>
      </c>
      <c r="AA167" s="129">
        <v>43586</v>
      </c>
      <c r="AB167" s="133">
        <v>43677</v>
      </c>
      <c r="AC167" s="128" t="s">
        <v>287</v>
      </c>
      <c r="AD167" s="172"/>
      <c r="AE167" s="172"/>
      <c r="AF167" s="172"/>
      <c r="AG167" s="172"/>
      <c r="AH167" s="172"/>
      <c r="AI167" s="172"/>
      <c r="AJ167" s="172"/>
    </row>
    <row r="168" spans="2:36" s="116" customFormat="1" ht="38.25" x14ac:dyDescent="0.25">
      <c r="B168" s="172"/>
      <c r="C168" s="172"/>
      <c r="D168" s="172"/>
      <c r="E168" s="172"/>
      <c r="F168" s="172"/>
      <c r="G168" s="172"/>
      <c r="H168" s="172"/>
      <c r="I168" s="172"/>
      <c r="J168" s="172"/>
      <c r="K168" s="172"/>
      <c r="L168" s="172"/>
      <c r="M168" s="182">
        <f t="shared" si="8"/>
        <v>0.33333333333333331</v>
      </c>
      <c r="N168" s="172"/>
      <c r="O168" s="184"/>
      <c r="P168" s="183"/>
      <c r="Q168" s="183"/>
      <c r="R168" s="183"/>
      <c r="S168" s="183"/>
      <c r="T168" s="172"/>
      <c r="U168" s="172"/>
      <c r="V168" s="130" t="s">
        <v>693</v>
      </c>
      <c r="W168" s="139">
        <v>0.125</v>
      </c>
      <c r="X168" s="130" t="s">
        <v>2186</v>
      </c>
      <c r="Y168" s="127">
        <v>1</v>
      </c>
      <c r="Z168" s="128" t="s">
        <v>1302</v>
      </c>
      <c r="AA168" s="129">
        <v>43617</v>
      </c>
      <c r="AB168" s="133">
        <v>43708</v>
      </c>
      <c r="AC168" s="128" t="s">
        <v>287</v>
      </c>
      <c r="AD168" s="172"/>
      <c r="AE168" s="172"/>
      <c r="AF168" s="172"/>
      <c r="AG168" s="172"/>
      <c r="AH168" s="172"/>
      <c r="AI168" s="172"/>
      <c r="AJ168" s="172"/>
    </row>
    <row r="169" spans="2:36" s="116" customFormat="1" ht="25.5" x14ac:dyDescent="0.25">
      <c r="B169" s="172"/>
      <c r="C169" s="172"/>
      <c r="D169" s="172"/>
      <c r="E169" s="172"/>
      <c r="F169" s="172"/>
      <c r="G169" s="172"/>
      <c r="H169" s="172"/>
      <c r="I169" s="172"/>
      <c r="J169" s="172"/>
      <c r="K169" s="172"/>
      <c r="L169" s="172"/>
      <c r="M169" s="182">
        <f t="shared" si="8"/>
        <v>0.33333333333333331</v>
      </c>
      <c r="N169" s="172"/>
      <c r="O169" s="184"/>
      <c r="P169" s="183"/>
      <c r="Q169" s="183"/>
      <c r="R169" s="183"/>
      <c r="S169" s="183"/>
      <c r="T169" s="172"/>
      <c r="U169" s="172"/>
      <c r="V169" s="130" t="s">
        <v>694</v>
      </c>
      <c r="W169" s="131">
        <v>0.5</v>
      </c>
      <c r="X169" s="130" t="s">
        <v>868</v>
      </c>
      <c r="Y169" s="127">
        <v>1</v>
      </c>
      <c r="Z169" s="128" t="s">
        <v>1298</v>
      </c>
      <c r="AA169" s="129">
        <v>43617</v>
      </c>
      <c r="AB169" s="129">
        <v>43646</v>
      </c>
      <c r="AC169" s="128" t="s">
        <v>287</v>
      </c>
      <c r="AD169" s="172"/>
      <c r="AE169" s="172"/>
      <c r="AF169" s="172"/>
      <c r="AG169" s="172"/>
      <c r="AH169" s="172"/>
      <c r="AI169" s="172"/>
      <c r="AJ169" s="172"/>
    </row>
    <row r="170" spans="2:36" s="116" customFormat="1" ht="25.5" x14ac:dyDescent="0.25">
      <c r="B170" s="172" t="s">
        <v>318</v>
      </c>
      <c r="C170" s="172" t="s">
        <v>234</v>
      </c>
      <c r="D170" s="172" t="s">
        <v>1417</v>
      </c>
      <c r="E170" s="172" t="s">
        <v>1407</v>
      </c>
      <c r="F170" s="172" t="s">
        <v>1408</v>
      </c>
      <c r="G170" s="172" t="s">
        <v>1335</v>
      </c>
      <c r="H170" s="172" t="s">
        <v>1410</v>
      </c>
      <c r="I170" s="172" t="s">
        <v>1145</v>
      </c>
      <c r="J170" s="172" t="s">
        <v>1236</v>
      </c>
      <c r="K170" s="172" t="s">
        <v>1306</v>
      </c>
      <c r="L170" s="172" t="s">
        <v>1307</v>
      </c>
      <c r="M170" s="177">
        <v>0.25</v>
      </c>
      <c r="N170" s="172" t="s">
        <v>1308</v>
      </c>
      <c r="O170" s="183">
        <v>0</v>
      </c>
      <c r="P170" s="183">
        <v>8000</v>
      </c>
      <c r="Q170" s="183">
        <v>16000</v>
      </c>
      <c r="R170" s="183">
        <v>16000</v>
      </c>
      <c r="S170" s="183">
        <v>15810</v>
      </c>
      <c r="T170" s="172" t="s">
        <v>1299</v>
      </c>
      <c r="U170" s="172" t="s">
        <v>1530</v>
      </c>
      <c r="V170" s="130" t="s">
        <v>1332</v>
      </c>
      <c r="W170" s="150">
        <v>0.5</v>
      </c>
      <c r="X170" s="130" t="s">
        <v>1529</v>
      </c>
      <c r="Y170" s="127">
        <v>1</v>
      </c>
      <c r="Z170" s="128" t="s">
        <v>1299</v>
      </c>
      <c r="AA170" s="129">
        <v>43586</v>
      </c>
      <c r="AB170" s="133">
        <v>43616</v>
      </c>
      <c r="AC170" s="128"/>
      <c r="AD170" s="172" t="s">
        <v>287</v>
      </c>
      <c r="AE170" s="172" t="s">
        <v>1255</v>
      </c>
      <c r="AF170" s="172" t="s">
        <v>1265</v>
      </c>
      <c r="AG170" s="172" t="s">
        <v>287</v>
      </c>
      <c r="AH170" s="172" t="s">
        <v>287</v>
      </c>
      <c r="AI170" s="172" t="s">
        <v>287</v>
      </c>
      <c r="AJ170" s="172" t="s">
        <v>287</v>
      </c>
    </row>
    <row r="171" spans="2:36" s="116" customFormat="1" ht="25.5" x14ac:dyDescent="0.25">
      <c r="B171" s="172"/>
      <c r="C171" s="172"/>
      <c r="D171" s="172"/>
      <c r="E171" s="172"/>
      <c r="F171" s="172"/>
      <c r="G171" s="172"/>
      <c r="H171" s="172"/>
      <c r="I171" s="172"/>
      <c r="J171" s="172"/>
      <c r="K171" s="172"/>
      <c r="L171" s="172"/>
      <c r="M171" s="182">
        <f t="shared" si="8"/>
        <v>0.33333333333333331</v>
      </c>
      <c r="N171" s="172"/>
      <c r="O171" s="183"/>
      <c r="P171" s="183"/>
      <c r="Q171" s="183"/>
      <c r="R171" s="183"/>
      <c r="S171" s="183"/>
      <c r="T171" s="172"/>
      <c r="U171" s="172"/>
      <c r="V171" s="130" t="s">
        <v>1333</v>
      </c>
      <c r="W171" s="150">
        <v>0.25</v>
      </c>
      <c r="X171" s="130" t="s">
        <v>1334</v>
      </c>
      <c r="Y171" s="127">
        <v>1</v>
      </c>
      <c r="Z171" s="128" t="s">
        <v>1299</v>
      </c>
      <c r="AA171" s="129">
        <v>43647</v>
      </c>
      <c r="AB171" s="133">
        <v>43677</v>
      </c>
      <c r="AC171" s="128" t="s">
        <v>287</v>
      </c>
      <c r="AD171" s="172"/>
      <c r="AE171" s="172"/>
      <c r="AF171" s="172"/>
      <c r="AG171" s="172"/>
      <c r="AH171" s="172"/>
      <c r="AI171" s="172"/>
      <c r="AJ171" s="172"/>
    </row>
    <row r="172" spans="2:36" s="116" customFormat="1" ht="25.5" x14ac:dyDescent="0.25">
      <c r="B172" s="172"/>
      <c r="C172" s="172"/>
      <c r="D172" s="172"/>
      <c r="E172" s="172"/>
      <c r="F172" s="172"/>
      <c r="G172" s="172"/>
      <c r="H172" s="172"/>
      <c r="I172" s="172"/>
      <c r="J172" s="172"/>
      <c r="K172" s="172"/>
      <c r="L172" s="172"/>
      <c r="M172" s="182">
        <f t="shared" si="8"/>
        <v>0.33333333333333331</v>
      </c>
      <c r="N172" s="172"/>
      <c r="O172" s="183"/>
      <c r="P172" s="183"/>
      <c r="Q172" s="183"/>
      <c r="R172" s="183"/>
      <c r="S172" s="183"/>
      <c r="T172" s="172"/>
      <c r="U172" s="172"/>
      <c r="V172" s="130" t="s">
        <v>1331</v>
      </c>
      <c r="W172" s="150">
        <v>0.25</v>
      </c>
      <c r="X172" s="130" t="s">
        <v>1342</v>
      </c>
      <c r="Y172" s="127">
        <v>1</v>
      </c>
      <c r="Z172" s="128" t="s">
        <v>1299</v>
      </c>
      <c r="AA172" s="129">
        <v>43800</v>
      </c>
      <c r="AB172" s="133">
        <v>43830</v>
      </c>
      <c r="AC172" s="128" t="s">
        <v>287</v>
      </c>
      <c r="AD172" s="172"/>
      <c r="AE172" s="172"/>
      <c r="AF172" s="172"/>
      <c r="AG172" s="172"/>
      <c r="AH172" s="172"/>
      <c r="AI172" s="172"/>
      <c r="AJ172" s="172"/>
    </row>
    <row r="173" spans="2:36" s="116" customFormat="1" ht="38.25" x14ac:dyDescent="0.25">
      <c r="B173" s="172" t="s">
        <v>318</v>
      </c>
      <c r="C173" s="172" t="s">
        <v>234</v>
      </c>
      <c r="D173" s="172" t="s">
        <v>1417</v>
      </c>
      <c r="E173" s="172" t="s">
        <v>1407</v>
      </c>
      <c r="F173" s="172" t="s">
        <v>1408</v>
      </c>
      <c r="G173" s="172" t="s">
        <v>1411</v>
      </c>
      <c r="H173" s="172" t="s">
        <v>1412</v>
      </c>
      <c r="I173" s="172" t="s">
        <v>1272</v>
      </c>
      <c r="J173" s="172" t="s">
        <v>1238</v>
      </c>
      <c r="K173" s="174" t="s">
        <v>1312</v>
      </c>
      <c r="L173" s="189" t="s">
        <v>533</v>
      </c>
      <c r="M173" s="189">
        <v>0.25</v>
      </c>
      <c r="N173" s="172" t="s">
        <v>508</v>
      </c>
      <c r="O173" s="184">
        <v>0</v>
      </c>
      <c r="P173" s="185">
        <f>+S173/4</f>
        <v>2500</v>
      </c>
      <c r="Q173" s="185">
        <f>+S173/2</f>
        <v>5000</v>
      </c>
      <c r="R173" s="185">
        <v>7500</v>
      </c>
      <c r="S173" s="185">
        <v>10000</v>
      </c>
      <c r="T173" s="172" t="s">
        <v>1301</v>
      </c>
      <c r="U173" s="174" t="s">
        <v>1595</v>
      </c>
      <c r="V173" s="130" t="s">
        <v>808</v>
      </c>
      <c r="W173" s="150">
        <v>0.25</v>
      </c>
      <c r="X173" s="130" t="s">
        <v>809</v>
      </c>
      <c r="Y173" s="127">
        <v>1</v>
      </c>
      <c r="Z173" s="128" t="s">
        <v>1301</v>
      </c>
      <c r="AA173" s="129">
        <v>43525</v>
      </c>
      <c r="AB173" s="129">
        <v>43554</v>
      </c>
      <c r="AC173" s="128"/>
      <c r="AD173" s="172" t="s">
        <v>287</v>
      </c>
      <c r="AE173" s="172" t="s">
        <v>1255</v>
      </c>
      <c r="AF173" s="172" t="s">
        <v>1265</v>
      </c>
      <c r="AG173" s="172" t="s">
        <v>1253</v>
      </c>
      <c r="AH173" s="172" t="s">
        <v>287</v>
      </c>
      <c r="AI173" s="172" t="s">
        <v>287</v>
      </c>
      <c r="AJ173" s="172" t="s">
        <v>287</v>
      </c>
    </row>
    <row r="174" spans="2:36" s="116" customFormat="1" ht="51" x14ac:dyDescent="0.25">
      <c r="B174" s="172"/>
      <c r="C174" s="172"/>
      <c r="D174" s="172"/>
      <c r="E174" s="172"/>
      <c r="F174" s="172"/>
      <c r="G174" s="172"/>
      <c r="H174" s="172"/>
      <c r="I174" s="172"/>
      <c r="J174" s="172"/>
      <c r="K174" s="174"/>
      <c r="L174" s="189"/>
      <c r="M174" s="190">
        <f t="shared" si="8"/>
        <v>0.33333333333333331</v>
      </c>
      <c r="N174" s="172"/>
      <c r="O174" s="184"/>
      <c r="P174" s="185"/>
      <c r="Q174" s="185"/>
      <c r="R174" s="185"/>
      <c r="S174" s="185"/>
      <c r="T174" s="172"/>
      <c r="U174" s="174"/>
      <c r="V174" s="130" t="s">
        <v>1596</v>
      </c>
      <c r="W174" s="150">
        <v>0.5</v>
      </c>
      <c r="X174" s="130" t="s">
        <v>1597</v>
      </c>
      <c r="Y174" s="127">
        <v>4</v>
      </c>
      <c r="Z174" s="128" t="s">
        <v>1301</v>
      </c>
      <c r="AA174" s="129">
        <v>43525</v>
      </c>
      <c r="AB174" s="129">
        <v>43814</v>
      </c>
      <c r="AC174" s="128" t="s">
        <v>287</v>
      </c>
      <c r="AD174" s="172"/>
      <c r="AE174" s="172"/>
      <c r="AF174" s="172"/>
      <c r="AG174" s="172"/>
      <c r="AH174" s="172"/>
      <c r="AI174" s="172"/>
      <c r="AJ174" s="172"/>
    </row>
    <row r="175" spans="2:36" s="116" customFormat="1" ht="38.25" x14ac:dyDescent="0.25">
      <c r="B175" s="172"/>
      <c r="C175" s="172"/>
      <c r="D175" s="172"/>
      <c r="E175" s="172"/>
      <c r="F175" s="172"/>
      <c r="G175" s="172"/>
      <c r="H175" s="172"/>
      <c r="I175" s="172"/>
      <c r="J175" s="172"/>
      <c r="K175" s="174"/>
      <c r="L175" s="189"/>
      <c r="M175" s="190">
        <f t="shared" si="8"/>
        <v>0.33333333333333331</v>
      </c>
      <c r="N175" s="172"/>
      <c r="O175" s="184"/>
      <c r="P175" s="185"/>
      <c r="Q175" s="185"/>
      <c r="R175" s="185"/>
      <c r="S175" s="185"/>
      <c r="T175" s="172"/>
      <c r="U175" s="174"/>
      <c r="V175" s="130" t="s">
        <v>1594</v>
      </c>
      <c r="W175" s="150">
        <v>0.25</v>
      </c>
      <c r="X175" s="130" t="s">
        <v>1598</v>
      </c>
      <c r="Y175" s="127">
        <v>4</v>
      </c>
      <c r="Z175" s="128" t="s">
        <v>1301</v>
      </c>
      <c r="AA175" s="129">
        <v>43525</v>
      </c>
      <c r="AB175" s="129">
        <v>43814</v>
      </c>
      <c r="AC175" s="128" t="s">
        <v>287</v>
      </c>
      <c r="AD175" s="172"/>
      <c r="AE175" s="172"/>
      <c r="AF175" s="172"/>
      <c r="AG175" s="172"/>
      <c r="AH175" s="172"/>
      <c r="AI175" s="172"/>
      <c r="AJ175" s="172"/>
    </row>
    <row r="176" spans="2:36" s="116" customFormat="1" ht="38.25" x14ac:dyDescent="0.25">
      <c r="B176" s="172" t="s">
        <v>318</v>
      </c>
      <c r="C176" s="172" t="s">
        <v>235</v>
      </c>
      <c r="D176" s="172" t="s">
        <v>1416</v>
      </c>
      <c r="E176" s="172" t="s">
        <v>1407</v>
      </c>
      <c r="F176" s="172" t="s">
        <v>1415</v>
      </c>
      <c r="G176" s="172" t="s">
        <v>1335</v>
      </c>
      <c r="H176" s="172" t="s">
        <v>1410</v>
      </c>
      <c r="I176" s="172" t="s">
        <v>1145</v>
      </c>
      <c r="J176" s="172" t="s">
        <v>1241</v>
      </c>
      <c r="K176" s="172" t="s">
        <v>1313</v>
      </c>
      <c r="L176" s="172" t="s">
        <v>900</v>
      </c>
      <c r="M176" s="177">
        <v>0.25</v>
      </c>
      <c r="N176" s="172" t="s">
        <v>436</v>
      </c>
      <c r="O176" s="184">
        <v>0</v>
      </c>
      <c r="P176" s="183">
        <v>40000</v>
      </c>
      <c r="Q176" s="183">
        <v>40000</v>
      </c>
      <c r="R176" s="183">
        <v>60000</v>
      </c>
      <c r="S176" s="183">
        <v>60000</v>
      </c>
      <c r="T176" s="172" t="s">
        <v>1302</v>
      </c>
      <c r="U176" s="172" t="s">
        <v>1534</v>
      </c>
      <c r="V176" s="130" t="s">
        <v>828</v>
      </c>
      <c r="W176" s="139">
        <v>0.125</v>
      </c>
      <c r="X176" s="130" t="s">
        <v>869</v>
      </c>
      <c r="Y176" s="127">
        <v>1</v>
      </c>
      <c r="Z176" s="128" t="s">
        <v>1302</v>
      </c>
      <c r="AA176" s="129">
        <v>43497</v>
      </c>
      <c r="AB176" s="129">
        <v>43555</v>
      </c>
      <c r="AC176" s="128"/>
      <c r="AD176" s="172" t="s">
        <v>287</v>
      </c>
      <c r="AE176" s="172" t="s">
        <v>1255</v>
      </c>
      <c r="AF176" s="172" t="s">
        <v>1265</v>
      </c>
      <c r="AG176" s="172" t="s">
        <v>287</v>
      </c>
      <c r="AH176" s="172" t="s">
        <v>287</v>
      </c>
      <c r="AI176" s="172" t="s">
        <v>287</v>
      </c>
      <c r="AJ176" s="172" t="s">
        <v>287</v>
      </c>
    </row>
    <row r="177" spans="2:36" s="116" customFormat="1" ht="25.5" x14ac:dyDescent="0.25">
      <c r="B177" s="172"/>
      <c r="C177" s="172"/>
      <c r="D177" s="172"/>
      <c r="E177" s="172"/>
      <c r="F177" s="172"/>
      <c r="G177" s="172"/>
      <c r="H177" s="172"/>
      <c r="I177" s="172"/>
      <c r="J177" s="172"/>
      <c r="K177" s="172"/>
      <c r="L177" s="172"/>
      <c r="M177" s="182"/>
      <c r="N177" s="172"/>
      <c r="O177" s="184"/>
      <c r="P177" s="183"/>
      <c r="Q177" s="183"/>
      <c r="R177" s="183"/>
      <c r="S177" s="183"/>
      <c r="T177" s="172"/>
      <c r="U177" s="172"/>
      <c r="V177" s="130" t="s">
        <v>695</v>
      </c>
      <c r="W177" s="139">
        <v>0.125</v>
      </c>
      <c r="X177" s="130" t="s">
        <v>831</v>
      </c>
      <c r="Y177" s="127">
        <v>1</v>
      </c>
      <c r="Z177" s="128" t="s">
        <v>1298</v>
      </c>
      <c r="AA177" s="129">
        <v>43466</v>
      </c>
      <c r="AB177" s="129">
        <v>43524</v>
      </c>
      <c r="AC177" s="128" t="s">
        <v>287</v>
      </c>
      <c r="AD177" s="172"/>
      <c r="AE177" s="172"/>
      <c r="AF177" s="172"/>
      <c r="AG177" s="172"/>
      <c r="AH177" s="172"/>
      <c r="AI177" s="172"/>
      <c r="AJ177" s="172"/>
    </row>
    <row r="178" spans="2:36" s="116" customFormat="1" ht="38.25" x14ac:dyDescent="0.25">
      <c r="B178" s="172"/>
      <c r="C178" s="172"/>
      <c r="D178" s="172"/>
      <c r="E178" s="172"/>
      <c r="F178" s="172"/>
      <c r="G178" s="172"/>
      <c r="H178" s="172"/>
      <c r="I178" s="172"/>
      <c r="J178" s="172"/>
      <c r="K178" s="172"/>
      <c r="L178" s="172"/>
      <c r="M178" s="182"/>
      <c r="N178" s="172"/>
      <c r="O178" s="184"/>
      <c r="P178" s="183"/>
      <c r="Q178" s="183"/>
      <c r="R178" s="183"/>
      <c r="S178" s="183"/>
      <c r="T178" s="172"/>
      <c r="U178" s="172"/>
      <c r="V178" s="130" t="s">
        <v>829</v>
      </c>
      <c r="W178" s="139">
        <v>0.125</v>
      </c>
      <c r="X178" s="130" t="s">
        <v>870</v>
      </c>
      <c r="Y178" s="127">
        <v>1</v>
      </c>
      <c r="Z178" s="128" t="s">
        <v>1302</v>
      </c>
      <c r="AA178" s="129">
        <v>43525</v>
      </c>
      <c r="AB178" s="129">
        <v>43555</v>
      </c>
      <c r="AC178" s="128" t="s">
        <v>287</v>
      </c>
      <c r="AD178" s="172"/>
      <c r="AE178" s="172"/>
      <c r="AF178" s="172"/>
      <c r="AG178" s="172"/>
      <c r="AH178" s="172"/>
      <c r="AI178" s="172"/>
      <c r="AJ178" s="172"/>
    </row>
    <row r="179" spans="2:36" s="116" customFormat="1" ht="25.5" x14ac:dyDescent="0.25">
      <c r="B179" s="172"/>
      <c r="C179" s="172"/>
      <c r="D179" s="172"/>
      <c r="E179" s="172"/>
      <c r="F179" s="172"/>
      <c r="G179" s="172"/>
      <c r="H179" s="172"/>
      <c r="I179" s="172"/>
      <c r="J179" s="172"/>
      <c r="K179" s="172"/>
      <c r="L179" s="172"/>
      <c r="M179" s="182"/>
      <c r="N179" s="172"/>
      <c r="O179" s="184"/>
      <c r="P179" s="183"/>
      <c r="Q179" s="183"/>
      <c r="R179" s="183"/>
      <c r="S179" s="183"/>
      <c r="T179" s="172"/>
      <c r="U179" s="172"/>
      <c r="V179" s="130" t="s">
        <v>830</v>
      </c>
      <c r="W179" s="139">
        <v>0.125</v>
      </c>
      <c r="X179" s="130" t="s">
        <v>1531</v>
      </c>
      <c r="Y179" s="127">
        <v>1</v>
      </c>
      <c r="Z179" s="128" t="s">
        <v>1298</v>
      </c>
      <c r="AA179" s="129">
        <v>43661</v>
      </c>
      <c r="AB179" s="129">
        <v>43677</v>
      </c>
      <c r="AC179" s="128" t="s">
        <v>287</v>
      </c>
      <c r="AD179" s="172"/>
      <c r="AE179" s="172"/>
      <c r="AF179" s="172"/>
      <c r="AG179" s="172"/>
      <c r="AH179" s="172"/>
      <c r="AI179" s="172"/>
      <c r="AJ179" s="172"/>
    </row>
    <row r="180" spans="2:36" s="116" customFormat="1" ht="38.25" x14ac:dyDescent="0.25">
      <c r="B180" s="172"/>
      <c r="C180" s="172"/>
      <c r="D180" s="172"/>
      <c r="E180" s="172"/>
      <c r="F180" s="172"/>
      <c r="G180" s="172"/>
      <c r="H180" s="172"/>
      <c r="I180" s="172"/>
      <c r="J180" s="172"/>
      <c r="K180" s="172"/>
      <c r="L180" s="172"/>
      <c r="M180" s="182"/>
      <c r="N180" s="172"/>
      <c r="O180" s="184"/>
      <c r="P180" s="183"/>
      <c r="Q180" s="183"/>
      <c r="R180" s="183"/>
      <c r="S180" s="183"/>
      <c r="T180" s="172"/>
      <c r="U180" s="172"/>
      <c r="V180" s="130" t="s">
        <v>1532</v>
      </c>
      <c r="W180" s="131">
        <v>0.5</v>
      </c>
      <c r="X180" s="130" t="s">
        <v>1533</v>
      </c>
      <c r="Y180" s="127">
        <v>6</v>
      </c>
      <c r="Z180" s="128" t="s">
        <v>1302</v>
      </c>
      <c r="AA180" s="129">
        <v>43647</v>
      </c>
      <c r="AB180" s="129">
        <v>43830</v>
      </c>
      <c r="AC180" s="128" t="s">
        <v>287</v>
      </c>
      <c r="AD180" s="172"/>
      <c r="AE180" s="172"/>
      <c r="AF180" s="172"/>
      <c r="AG180" s="172"/>
      <c r="AH180" s="172"/>
      <c r="AI180" s="172"/>
      <c r="AJ180" s="172"/>
    </row>
    <row r="181" spans="2:36" s="116" customFormat="1" ht="38.25" x14ac:dyDescent="0.25">
      <c r="B181" s="172" t="s">
        <v>318</v>
      </c>
      <c r="C181" s="172" t="s">
        <v>235</v>
      </c>
      <c r="D181" s="172" t="s">
        <v>1416</v>
      </c>
      <c r="E181" s="172" t="s">
        <v>1407</v>
      </c>
      <c r="F181" s="172" t="s">
        <v>1415</v>
      </c>
      <c r="G181" s="172" t="s">
        <v>1335</v>
      </c>
      <c r="H181" s="172" t="s">
        <v>1410</v>
      </c>
      <c r="I181" s="172" t="s">
        <v>1145</v>
      </c>
      <c r="J181" s="172" t="s">
        <v>1241</v>
      </c>
      <c r="K181" s="172" t="s">
        <v>1314</v>
      </c>
      <c r="L181" s="172" t="s">
        <v>1315</v>
      </c>
      <c r="M181" s="177">
        <v>0.25</v>
      </c>
      <c r="N181" s="187" t="s">
        <v>436</v>
      </c>
      <c r="O181" s="183">
        <v>37732</v>
      </c>
      <c r="P181" s="183">
        <v>32311</v>
      </c>
      <c r="Q181" s="183">
        <v>32689</v>
      </c>
      <c r="R181" s="183">
        <v>35000</v>
      </c>
      <c r="S181" s="183">
        <v>35000</v>
      </c>
      <c r="T181" s="172" t="s">
        <v>1302</v>
      </c>
      <c r="U181" s="172" t="s">
        <v>1826</v>
      </c>
      <c r="V181" s="130" t="s">
        <v>1819</v>
      </c>
      <c r="W181" s="139">
        <f>+(0.333333333333333)/2</f>
        <v>0.16666666666666649</v>
      </c>
      <c r="X181" s="130" t="s">
        <v>1820</v>
      </c>
      <c r="Y181" s="127">
        <v>6</v>
      </c>
      <c r="Z181" s="128" t="s">
        <v>1302</v>
      </c>
      <c r="AA181" s="129">
        <v>43647</v>
      </c>
      <c r="AB181" s="129">
        <v>43830</v>
      </c>
      <c r="AC181" s="128"/>
      <c r="AD181" s="172" t="s">
        <v>287</v>
      </c>
      <c r="AE181" s="172" t="s">
        <v>1255</v>
      </c>
      <c r="AF181" s="172" t="s">
        <v>1265</v>
      </c>
      <c r="AG181" s="172" t="s">
        <v>287</v>
      </c>
      <c r="AH181" s="172" t="s">
        <v>287</v>
      </c>
      <c r="AI181" s="172" t="s">
        <v>287</v>
      </c>
      <c r="AJ181" s="172" t="s">
        <v>287</v>
      </c>
    </row>
    <row r="182" spans="2:36" s="116" customFormat="1" ht="38.25" x14ac:dyDescent="0.25">
      <c r="B182" s="172"/>
      <c r="C182" s="172"/>
      <c r="D182" s="172"/>
      <c r="E182" s="172"/>
      <c r="F182" s="172"/>
      <c r="G182" s="172"/>
      <c r="H182" s="172"/>
      <c r="I182" s="172"/>
      <c r="J182" s="172"/>
      <c r="K182" s="172"/>
      <c r="L182" s="172"/>
      <c r="M182" s="182"/>
      <c r="N182" s="187"/>
      <c r="O182" s="183"/>
      <c r="P182" s="183"/>
      <c r="Q182" s="183"/>
      <c r="R182" s="183"/>
      <c r="S182" s="183"/>
      <c r="T182" s="172"/>
      <c r="U182" s="172"/>
      <c r="V182" s="130" t="s">
        <v>1821</v>
      </c>
      <c r="W182" s="150">
        <v>0.5</v>
      </c>
      <c r="X182" s="130" t="s">
        <v>863</v>
      </c>
      <c r="Y182" s="158">
        <v>11</v>
      </c>
      <c r="Z182" s="128" t="s">
        <v>1302</v>
      </c>
      <c r="AA182" s="129">
        <v>43497</v>
      </c>
      <c r="AB182" s="129">
        <v>43830</v>
      </c>
      <c r="AC182" s="128" t="s">
        <v>287</v>
      </c>
      <c r="AD182" s="172"/>
      <c r="AE182" s="172"/>
      <c r="AF182" s="172"/>
      <c r="AG182" s="172"/>
      <c r="AH182" s="172"/>
      <c r="AI182" s="172"/>
      <c r="AJ182" s="172"/>
    </row>
    <row r="183" spans="2:36" s="116" customFormat="1" ht="38.25" x14ac:dyDescent="0.25">
      <c r="B183" s="172"/>
      <c r="C183" s="172"/>
      <c r="D183" s="172"/>
      <c r="E183" s="172"/>
      <c r="F183" s="172"/>
      <c r="G183" s="172"/>
      <c r="H183" s="172"/>
      <c r="I183" s="172"/>
      <c r="J183" s="172"/>
      <c r="K183" s="172"/>
      <c r="L183" s="172"/>
      <c r="M183" s="182"/>
      <c r="N183" s="187"/>
      <c r="O183" s="183"/>
      <c r="P183" s="183"/>
      <c r="Q183" s="183"/>
      <c r="R183" s="183"/>
      <c r="S183" s="183"/>
      <c r="T183" s="172"/>
      <c r="U183" s="172"/>
      <c r="V183" s="130" t="s">
        <v>1822</v>
      </c>
      <c r="W183" s="139">
        <f>+(0.333333333333333)/2</f>
        <v>0.16666666666666649</v>
      </c>
      <c r="X183" s="130" t="s">
        <v>873</v>
      </c>
      <c r="Y183" s="127">
        <v>40</v>
      </c>
      <c r="Z183" s="128" t="s">
        <v>1302</v>
      </c>
      <c r="AA183" s="129">
        <v>43497</v>
      </c>
      <c r="AB183" s="129">
        <v>43825</v>
      </c>
      <c r="AC183" s="128" t="s">
        <v>287</v>
      </c>
      <c r="AD183" s="172"/>
      <c r="AE183" s="172"/>
      <c r="AF183" s="172"/>
      <c r="AG183" s="172"/>
      <c r="AH183" s="172"/>
      <c r="AI183" s="172"/>
      <c r="AJ183" s="172"/>
    </row>
    <row r="184" spans="2:36" s="116" customFormat="1" ht="38.25" x14ac:dyDescent="0.25">
      <c r="B184" s="172"/>
      <c r="C184" s="172"/>
      <c r="D184" s="172"/>
      <c r="E184" s="172"/>
      <c r="F184" s="172"/>
      <c r="G184" s="172"/>
      <c r="H184" s="172"/>
      <c r="I184" s="172"/>
      <c r="J184" s="172"/>
      <c r="K184" s="172"/>
      <c r="L184" s="172"/>
      <c r="M184" s="182"/>
      <c r="N184" s="187"/>
      <c r="O184" s="183"/>
      <c r="P184" s="183"/>
      <c r="Q184" s="183"/>
      <c r="R184" s="183"/>
      <c r="S184" s="183"/>
      <c r="T184" s="172"/>
      <c r="U184" s="172"/>
      <c r="V184" s="130" t="s">
        <v>1823</v>
      </c>
      <c r="W184" s="139">
        <f>+(0.333333333333333)/2</f>
        <v>0.16666666666666649</v>
      </c>
      <c r="X184" s="130" t="s">
        <v>875</v>
      </c>
      <c r="Y184" s="127">
        <v>40</v>
      </c>
      <c r="Z184" s="128" t="s">
        <v>1302</v>
      </c>
      <c r="AA184" s="129">
        <v>43497</v>
      </c>
      <c r="AB184" s="129">
        <v>43825</v>
      </c>
      <c r="AC184" s="128" t="s">
        <v>287</v>
      </c>
      <c r="AD184" s="172"/>
      <c r="AE184" s="172"/>
      <c r="AF184" s="172"/>
      <c r="AG184" s="172"/>
      <c r="AH184" s="172"/>
      <c r="AI184" s="172"/>
      <c r="AJ184" s="172"/>
    </row>
    <row r="185" spans="2:36" s="116" customFormat="1" ht="38.25" x14ac:dyDescent="0.25">
      <c r="B185" s="172" t="s">
        <v>318</v>
      </c>
      <c r="C185" s="172" t="s">
        <v>235</v>
      </c>
      <c r="D185" s="172" t="s">
        <v>1416</v>
      </c>
      <c r="E185" s="172" t="s">
        <v>1407</v>
      </c>
      <c r="F185" s="172" t="s">
        <v>1415</v>
      </c>
      <c r="G185" s="172" t="s">
        <v>1335</v>
      </c>
      <c r="H185" s="172" t="s">
        <v>1410</v>
      </c>
      <c r="I185" s="172" t="s">
        <v>1280</v>
      </c>
      <c r="J185" s="172" t="s">
        <v>1241</v>
      </c>
      <c r="K185" s="172" t="s">
        <v>1870</v>
      </c>
      <c r="L185" s="172" t="s">
        <v>1871</v>
      </c>
      <c r="M185" s="177">
        <v>0.25</v>
      </c>
      <c r="N185" s="187" t="s">
        <v>436</v>
      </c>
      <c r="O185" s="183">
        <v>110711</v>
      </c>
      <c r="P185" s="183">
        <v>30000</v>
      </c>
      <c r="Q185" s="183">
        <v>30000</v>
      </c>
      <c r="R185" s="183">
        <v>30000</v>
      </c>
      <c r="S185" s="183">
        <v>30000</v>
      </c>
      <c r="T185" s="172" t="s">
        <v>1302</v>
      </c>
      <c r="U185" s="172" t="s">
        <v>1825</v>
      </c>
      <c r="V185" s="130" t="s">
        <v>698</v>
      </c>
      <c r="W185" s="139">
        <f>+(0.333333333333333)/2</f>
        <v>0.16666666666666649</v>
      </c>
      <c r="X185" s="130" t="s">
        <v>834</v>
      </c>
      <c r="Y185" s="127">
        <v>1</v>
      </c>
      <c r="Z185" s="128" t="s">
        <v>1302</v>
      </c>
      <c r="AA185" s="129">
        <v>43466</v>
      </c>
      <c r="AB185" s="129">
        <v>43496</v>
      </c>
      <c r="AC185" s="128"/>
      <c r="AD185" s="172" t="s">
        <v>287</v>
      </c>
      <c r="AE185" s="172" t="s">
        <v>1255</v>
      </c>
      <c r="AF185" s="172" t="s">
        <v>1265</v>
      </c>
      <c r="AG185" s="172" t="s">
        <v>287</v>
      </c>
      <c r="AH185" s="172" t="s">
        <v>287</v>
      </c>
      <c r="AI185" s="172" t="s">
        <v>287</v>
      </c>
      <c r="AJ185" s="172" t="s">
        <v>287</v>
      </c>
    </row>
    <row r="186" spans="2:36" s="116" customFormat="1" ht="38.25" x14ac:dyDescent="0.25">
      <c r="B186" s="172"/>
      <c r="C186" s="172"/>
      <c r="D186" s="172"/>
      <c r="E186" s="172"/>
      <c r="F186" s="172"/>
      <c r="G186" s="172"/>
      <c r="H186" s="172"/>
      <c r="I186" s="172"/>
      <c r="J186" s="172"/>
      <c r="K186" s="172"/>
      <c r="L186" s="172"/>
      <c r="M186" s="182"/>
      <c r="N186" s="187"/>
      <c r="O186" s="183"/>
      <c r="P186" s="183"/>
      <c r="Q186" s="183"/>
      <c r="R186" s="183"/>
      <c r="S186" s="183"/>
      <c r="T186" s="172"/>
      <c r="U186" s="172"/>
      <c r="V186" s="130" t="s">
        <v>697</v>
      </c>
      <c r="W186" s="139">
        <f>+(0.333333333333333)/2</f>
        <v>0.16666666666666649</v>
      </c>
      <c r="X186" s="130" t="s">
        <v>833</v>
      </c>
      <c r="Y186" s="127">
        <v>1</v>
      </c>
      <c r="Z186" s="128" t="s">
        <v>1302</v>
      </c>
      <c r="AA186" s="129">
        <v>43466</v>
      </c>
      <c r="AB186" s="129">
        <v>43496</v>
      </c>
      <c r="AC186" s="128" t="s">
        <v>287</v>
      </c>
      <c r="AD186" s="172"/>
      <c r="AE186" s="172"/>
      <c r="AF186" s="172"/>
      <c r="AG186" s="172"/>
      <c r="AH186" s="172"/>
      <c r="AI186" s="172"/>
      <c r="AJ186" s="172"/>
    </row>
    <row r="187" spans="2:36" s="116" customFormat="1" ht="38.25" x14ac:dyDescent="0.25">
      <c r="B187" s="172"/>
      <c r="C187" s="172"/>
      <c r="D187" s="172"/>
      <c r="E187" s="172"/>
      <c r="F187" s="172"/>
      <c r="G187" s="172"/>
      <c r="H187" s="172"/>
      <c r="I187" s="172"/>
      <c r="J187" s="172"/>
      <c r="K187" s="172"/>
      <c r="L187" s="172"/>
      <c r="M187" s="182"/>
      <c r="N187" s="187"/>
      <c r="O187" s="183"/>
      <c r="P187" s="183"/>
      <c r="Q187" s="183"/>
      <c r="R187" s="183"/>
      <c r="S187" s="183"/>
      <c r="T187" s="172"/>
      <c r="U187" s="172"/>
      <c r="V187" s="130" t="s">
        <v>699</v>
      </c>
      <c r="W187" s="139">
        <f>+(0.333333333333333)/2</f>
        <v>0.16666666666666649</v>
      </c>
      <c r="X187" s="130" t="s">
        <v>876</v>
      </c>
      <c r="Y187" s="127">
        <v>1</v>
      </c>
      <c r="Z187" s="128" t="s">
        <v>1302</v>
      </c>
      <c r="AA187" s="129">
        <v>43466</v>
      </c>
      <c r="AB187" s="129">
        <v>43524</v>
      </c>
      <c r="AC187" s="128" t="s">
        <v>287</v>
      </c>
      <c r="AD187" s="172"/>
      <c r="AE187" s="172"/>
      <c r="AF187" s="172"/>
      <c r="AG187" s="172"/>
      <c r="AH187" s="172"/>
      <c r="AI187" s="172"/>
      <c r="AJ187" s="172"/>
    </row>
    <row r="188" spans="2:36" s="116" customFormat="1" ht="38.25" x14ac:dyDescent="0.25">
      <c r="B188" s="172"/>
      <c r="C188" s="172"/>
      <c r="D188" s="172"/>
      <c r="E188" s="172"/>
      <c r="F188" s="172"/>
      <c r="G188" s="172"/>
      <c r="H188" s="172"/>
      <c r="I188" s="172"/>
      <c r="J188" s="172"/>
      <c r="K188" s="172"/>
      <c r="L188" s="172"/>
      <c r="M188" s="182"/>
      <c r="N188" s="187"/>
      <c r="O188" s="183"/>
      <c r="P188" s="183"/>
      <c r="Q188" s="183"/>
      <c r="R188" s="183"/>
      <c r="S188" s="183"/>
      <c r="T188" s="172"/>
      <c r="U188" s="172"/>
      <c r="V188" s="130" t="s">
        <v>1834</v>
      </c>
      <c r="W188" s="131">
        <v>0.5</v>
      </c>
      <c r="X188" s="130" t="s">
        <v>864</v>
      </c>
      <c r="Y188" s="158">
        <v>9</v>
      </c>
      <c r="Z188" s="128" t="s">
        <v>1302</v>
      </c>
      <c r="AA188" s="129">
        <v>43556</v>
      </c>
      <c r="AB188" s="129">
        <v>43830</v>
      </c>
      <c r="AC188" s="128" t="s">
        <v>287</v>
      </c>
      <c r="AD188" s="172"/>
      <c r="AE188" s="172"/>
      <c r="AF188" s="172"/>
      <c r="AG188" s="172"/>
      <c r="AH188" s="172"/>
      <c r="AI188" s="172"/>
      <c r="AJ188" s="172"/>
    </row>
    <row r="189" spans="2:36" s="116" customFormat="1" ht="38.25" x14ac:dyDescent="0.25">
      <c r="B189" s="172" t="s">
        <v>318</v>
      </c>
      <c r="C189" s="172" t="s">
        <v>235</v>
      </c>
      <c r="D189" s="172" t="s">
        <v>1416</v>
      </c>
      <c r="E189" s="172" t="s">
        <v>1407</v>
      </c>
      <c r="F189" s="172" t="s">
        <v>1415</v>
      </c>
      <c r="G189" s="172" t="s">
        <v>1335</v>
      </c>
      <c r="H189" s="172" t="s">
        <v>1410</v>
      </c>
      <c r="I189" s="172" t="s">
        <v>1280</v>
      </c>
      <c r="J189" s="172" t="s">
        <v>1236</v>
      </c>
      <c r="K189" s="172" t="s">
        <v>1328</v>
      </c>
      <c r="L189" s="172" t="s">
        <v>1329</v>
      </c>
      <c r="M189" s="177">
        <v>0.25</v>
      </c>
      <c r="N189" s="187" t="s">
        <v>434</v>
      </c>
      <c r="O189" s="187">
        <v>492003</v>
      </c>
      <c r="P189" s="183">
        <v>120834</v>
      </c>
      <c r="Q189" s="183">
        <v>124848</v>
      </c>
      <c r="R189" s="183">
        <v>137159</v>
      </c>
      <c r="S189" s="183">
        <v>137159</v>
      </c>
      <c r="T189" s="172" t="s">
        <v>1302</v>
      </c>
      <c r="U189" s="172" t="s">
        <v>1827</v>
      </c>
      <c r="V189" s="130" t="s">
        <v>700</v>
      </c>
      <c r="W189" s="131">
        <v>0.35</v>
      </c>
      <c r="X189" s="130" t="s">
        <v>877</v>
      </c>
      <c r="Y189" s="127">
        <v>11</v>
      </c>
      <c r="Z189" s="128" t="s">
        <v>1302</v>
      </c>
      <c r="AA189" s="129">
        <v>43497</v>
      </c>
      <c r="AB189" s="129">
        <v>43830</v>
      </c>
      <c r="AC189" s="128"/>
      <c r="AD189" s="172" t="s">
        <v>287</v>
      </c>
      <c r="AE189" s="172" t="s">
        <v>1255</v>
      </c>
      <c r="AF189" s="172" t="s">
        <v>1265</v>
      </c>
      <c r="AG189" s="172" t="s">
        <v>287</v>
      </c>
      <c r="AH189" s="172" t="s">
        <v>287</v>
      </c>
      <c r="AI189" s="172" t="s">
        <v>287</v>
      </c>
      <c r="AJ189" s="172" t="s">
        <v>287</v>
      </c>
    </row>
    <row r="190" spans="2:36" s="116" customFormat="1" ht="38.25" x14ac:dyDescent="0.25">
      <c r="B190" s="172"/>
      <c r="C190" s="172"/>
      <c r="D190" s="172"/>
      <c r="E190" s="172"/>
      <c r="F190" s="172"/>
      <c r="G190" s="172"/>
      <c r="H190" s="172"/>
      <c r="I190" s="172"/>
      <c r="J190" s="172"/>
      <c r="K190" s="172"/>
      <c r="L190" s="172"/>
      <c r="M190" s="182"/>
      <c r="N190" s="187"/>
      <c r="O190" s="187"/>
      <c r="P190" s="183"/>
      <c r="Q190" s="183"/>
      <c r="R190" s="183"/>
      <c r="S190" s="183"/>
      <c r="T190" s="172"/>
      <c r="U190" s="172"/>
      <c r="V190" s="130" t="s">
        <v>701</v>
      </c>
      <c r="W190" s="131">
        <v>0.1</v>
      </c>
      <c r="X190" s="130" t="s">
        <v>878</v>
      </c>
      <c r="Y190" s="127">
        <v>11</v>
      </c>
      <c r="Z190" s="128" t="s">
        <v>1302</v>
      </c>
      <c r="AA190" s="129">
        <v>43497</v>
      </c>
      <c r="AB190" s="129">
        <v>43830</v>
      </c>
      <c r="AC190" s="128" t="s">
        <v>287</v>
      </c>
      <c r="AD190" s="172"/>
      <c r="AE190" s="172"/>
      <c r="AF190" s="172"/>
      <c r="AG190" s="172"/>
      <c r="AH190" s="172"/>
      <c r="AI190" s="172"/>
      <c r="AJ190" s="172"/>
    </row>
    <row r="191" spans="2:36" s="116" customFormat="1" ht="38.25" x14ac:dyDescent="0.25">
      <c r="B191" s="172"/>
      <c r="C191" s="172"/>
      <c r="D191" s="172"/>
      <c r="E191" s="172"/>
      <c r="F191" s="172"/>
      <c r="G191" s="172"/>
      <c r="H191" s="172"/>
      <c r="I191" s="172"/>
      <c r="J191" s="172"/>
      <c r="K191" s="172"/>
      <c r="L191" s="172"/>
      <c r="M191" s="182"/>
      <c r="N191" s="187"/>
      <c r="O191" s="187"/>
      <c r="P191" s="183"/>
      <c r="Q191" s="183"/>
      <c r="R191" s="183"/>
      <c r="S191" s="183"/>
      <c r="T191" s="172"/>
      <c r="U191" s="172"/>
      <c r="V191" s="130" t="s">
        <v>702</v>
      </c>
      <c r="W191" s="131">
        <v>0.35</v>
      </c>
      <c r="X191" s="130" t="s">
        <v>879</v>
      </c>
      <c r="Y191" s="127">
        <v>11</v>
      </c>
      <c r="Z191" s="128" t="s">
        <v>1302</v>
      </c>
      <c r="AA191" s="129">
        <v>43497</v>
      </c>
      <c r="AB191" s="129">
        <v>43830</v>
      </c>
      <c r="AC191" s="128" t="s">
        <v>287</v>
      </c>
      <c r="AD191" s="172"/>
      <c r="AE191" s="172"/>
      <c r="AF191" s="172"/>
      <c r="AG191" s="172"/>
      <c r="AH191" s="172"/>
      <c r="AI191" s="172"/>
      <c r="AJ191" s="172"/>
    </row>
    <row r="192" spans="2:36" s="116" customFormat="1" ht="38.25" x14ac:dyDescent="0.25">
      <c r="B192" s="172"/>
      <c r="C192" s="172"/>
      <c r="D192" s="172"/>
      <c r="E192" s="172"/>
      <c r="F192" s="172"/>
      <c r="G192" s="172"/>
      <c r="H192" s="172"/>
      <c r="I192" s="172"/>
      <c r="J192" s="172"/>
      <c r="K192" s="172"/>
      <c r="L192" s="172"/>
      <c r="M192" s="182"/>
      <c r="N192" s="187"/>
      <c r="O192" s="187"/>
      <c r="P192" s="183"/>
      <c r="Q192" s="183"/>
      <c r="R192" s="183"/>
      <c r="S192" s="183"/>
      <c r="T192" s="172"/>
      <c r="U192" s="172"/>
      <c r="V192" s="130" t="s">
        <v>1059</v>
      </c>
      <c r="W192" s="131">
        <v>0.2</v>
      </c>
      <c r="X192" s="130" t="s">
        <v>880</v>
      </c>
      <c r="Y192" s="127">
        <v>11</v>
      </c>
      <c r="Z192" s="128" t="s">
        <v>1302</v>
      </c>
      <c r="AA192" s="129">
        <v>43497</v>
      </c>
      <c r="AB192" s="129">
        <v>43830</v>
      </c>
      <c r="AC192" s="128" t="s">
        <v>287</v>
      </c>
      <c r="AD192" s="172"/>
      <c r="AE192" s="172"/>
      <c r="AF192" s="172"/>
      <c r="AG192" s="172"/>
      <c r="AH192" s="172"/>
      <c r="AI192" s="172"/>
      <c r="AJ192" s="172"/>
    </row>
    <row r="193" spans="2:36" s="116" customFormat="1" ht="38.25" x14ac:dyDescent="0.25">
      <c r="B193" s="172" t="s">
        <v>679</v>
      </c>
      <c r="C193" s="172" t="s">
        <v>266</v>
      </c>
      <c r="D193" s="172" t="s">
        <v>1420</v>
      </c>
      <c r="E193" s="172" t="s">
        <v>1421</v>
      </c>
      <c r="F193" s="172" t="s">
        <v>1423</v>
      </c>
      <c r="G193" s="172" t="s">
        <v>1382</v>
      </c>
      <c r="H193" s="172" t="s">
        <v>1419</v>
      </c>
      <c r="I193" s="172" t="s">
        <v>1281</v>
      </c>
      <c r="J193" s="172" t="s">
        <v>1234</v>
      </c>
      <c r="K193" s="172" t="s">
        <v>1683</v>
      </c>
      <c r="L193" s="172" t="s">
        <v>1684</v>
      </c>
      <c r="M193" s="177">
        <v>0.2</v>
      </c>
      <c r="N193" s="172" t="s">
        <v>503</v>
      </c>
      <c r="O193" s="172">
        <v>10</v>
      </c>
      <c r="P193" s="172">
        <v>11</v>
      </c>
      <c r="Q193" s="172">
        <v>1</v>
      </c>
      <c r="R193" s="172">
        <v>1</v>
      </c>
      <c r="S193" s="172">
        <v>1</v>
      </c>
      <c r="T193" s="172" t="s">
        <v>1296</v>
      </c>
      <c r="U193" s="172" t="s">
        <v>1487</v>
      </c>
      <c r="V193" s="130" t="s">
        <v>1686</v>
      </c>
      <c r="W193" s="139">
        <f>+(0.333333333333333)/2</f>
        <v>0.16666666666666649</v>
      </c>
      <c r="X193" s="130" t="s">
        <v>1689</v>
      </c>
      <c r="Y193" s="127">
        <v>3</v>
      </c>
      <c r="Z193" s="128" t="s">
        <v>1296</v>
      </c>
      <c r="AA193" s="129">
        <v>43466</v>
      </c>
      <c r="AB193" s="129">
        <v>43768</v>
      </c>
      <c r="AC193" s="128"/>
      <c r="AD193" s="172" t="s">
        <v>287</v>
      </c>
      <c r="AE193" s="172" t="s">
        <v>1255</v>
      </c>
      <c r="AF193" s="172" t="s">
        <v>1263</v>
      </c>
      <c r="AG193" s="172" t="s">
        <v>1253</v>
      </c>
      <c r="AH193" s="172" t="s">
        <v>287</v>
      </c>
      <c r="AI193" s="172" t="s">
        <v>1042</v>
      </c>
      <c r="AJ193" s="172" t="s">
        <v>287</v>
      </c>
    </row>
    <row r="194" spans="2:36" s="116" customFormat="1" ht="255" x14ac:dyDescent="0.25">
      <c r="B194" s="172"/>
      <c r="C194" s="172"/>
      <c r="D194" s="172"/>
      <c r="E194" s="172"/>
      <c r="F194" s="172"/>
      <c r="G194" s="172"/>
      <c r="H194" s="172"/>
      <c r="I194" s="172"/>
      <c r="J194" s="172"/>
      <c r="K194" s="172"/>
      <c r="L194" s="172"/>
      <c r="M194" s="182"/>
      <c r="N194" s="172"/>
      <c r="O194" s="172"/>
      <c r="P194" s="172"/>
      <c r="Q194" s="172"/>
      <c r="R194" s="172"/>
      <c r="S194" s="172"/>
      <c r="T194" s="172"/>
      <c r="U194" s="172"/>
      <c r="V194" s="130" t="s">
        <v>1685</v>
      </c>
      <c r="W194" s="139">
        <v>0.5</v>
      </c>
      <c r="X194" s="130" t="s">
        <v>1688</v>
      </c>
      <c r="Y194" s="127">
        <v>8</v>
      </c>
      <c r="Z194" s="128" t="s">
        <v>1296</v>
      </c>
      <c r="AA194" s="129">
        <v>43497</v>
      </c>
      <c r="AB194" s="129">
        <v>43814</v>
      </c>
      <c r="AC194" s="128" t="s">
        <v>287</v>
      </c>
      <c r="AD194" s="172"/>
      <c r="AE194" s="172"/>
      <c r="AF194" s="172"/>
      <c r="AG194" s="172"/>
      <c r="AH194" s="172"/>
      <c r="AI194" s="172"/>
      <c r="AJ194" s="172"/>
    </row>
    <row r="195" spans="2:36" s="116" customFormat="1" ht="76.5" x14ac:dyDescent="0.25">
      <c r="B195" s="172"/>
      <c r="C195" s="172"/>
      <c r="D195" s="172"/>
      <c r="E195" s="172"/>
      <c r="F195" s="172"/>
      <c r="G195" s="172"/>
      <c r="H195" s="172"/>
      <c r="I195" s="172"/>
      <c r="J195" s="172"/>
      <c r="K195" s="172"/>
      <c r="L195" s="172"/>
      <c r="M195" s="182"/>
      <c r="N195" s="172"/>
      <c r="O195" s="172"/>
      <c r="P195" s="172"/>
      <c r="Q195" s="172"/>
      <c r="R195" s="172"/>
      <c r="S195" s="172"/>
      <c r="T195" s="172"/>
      <c r="U195" s="172"/>
      <c r="V195" s="130" t="s">
        <v>1687</v>
      </c>
      <c r="W195" s="139">
        <f>+(0.333333333333333)/2</f>
        <v>0.16666666666666649</v>
      </c>
      <c r="X195" s="130" t="s">
        <v>1745</v>
      </c>
      <c r="Y195" s="127">
        <v>15</v>
      </c>
      <c r="Z195" s="128" t="s">
        <v>1296</v>
      </c>
      <c r="AA195" s="129">
        <v>43497</v>
      </c>
      <c r="AB195" s="129">
        <v>43814</v>
      </c>
      <c r="AC195" s="128" t="s">
        <v>287</v>
      </c>
      <c r="AD195" s="172"/>
      <c r="AE195" s="172"/>
      <c r="AF195" s="172"/>
      <c r="AG195" s="172"/>
      <c r="AH195" s="172"/>
      <c r="AI195" s="172"/>
      <c r="AJ195" s="172"/>
    </row>
    <row r="196" spans="2:36" s="116" customFormat="1" ht="76.5" x14ac:dyDescent="0.25">
      <c r="B196" s="172"/>
      <c r="C196" s="172"/>
      <c r="D196" s="172"/>
      <c r="E196" s="172"/>
      <c r="F196" s="172"/>
      <c r="G196" s="172"/>
      <c r="H196" s="172"/>
      <c r="I196" s="172"/>
      <c r="J196" s="172"/>
      <c r="K196" s="172"/>
      <c r="L196" s="172"/>
      <c r="M196" s="182"/>
      <c r="N196" s="172"/>
      <c r="O196" s="172"/>
      <c r="P196" s="172"/>
      <c r="Q196" s="172"/>
      <c r="R196" s="172"/>
      <c r="S196" s="172"/>
      <c r="T196" s="172"/>
      <c r="U196" s="172"/>
      <c r="V196" s="140" t="s">
        <v>1746</v>
      </c>
      <c r="W196" s="139">
        <f>+(0.333333333333333)/2</f>
        <v>0.16666666666666649</v>
      </c>
      <c r="X196" s="140" t="s">
        <v>1747</v>
      </c>
      <c r="Y196" s="127">
        <v>9</v>
      </c>
      <c r="Z196" s="128" t="s">
        <v>1296</v>
      </c>
      <c r="AA196" s="129">
        <v>43525</v>
      </c>
      <c r="AB196" s="129">
        <v>43814</v>
      </c>
      <c r="AC196" s="128" t="s">
        <v>287</v>
      </c>
      <c r="AD196" s="172"/>
      <c r="AE196" s="172"/>
      <c r="AF196" s="172"/>
      <c r="AG196" s="172"/>
      <c r="AH196" s="172"/>
      <c r="AI196" s="172"/>
      <c r="AJ196" s="172"/>
    </row>
    <row r="197" spans="2:36" s="116" customFormat="1" ht="45.75" customHeight="1" x14ac:dyDescent="0.25">
      <c r="B197" s="172" t="s">
        <v>679</v>
      </c>
      <c r="C197" s="172" t="s">
        <v>266</v>
      </c>
      <c r="D197" s="172" t="s">
        <v>1424</v>
      </c>
      <c r="E197" s="172" t="s">
        <v>1421</v>
      </c>
      <c r="F197" s="172" t="s">
        <v>1422</v>
      </c>
      <c r="G197" s="172" t="s">
        <v>1382</v>
      </c>
      <c r="H197" s="172" t="s">
        <v>1419</v>
      </c>
      <c r="I197" s="172" t="s">
        <v>1282</v>
      </c>
      <c r="J197" s="172" t="s">
        <v>1238</v>
      </c>
      <c r="K197" s="174" t="s">
        <v>1648</v>
      </c>
      <c r="L197" s="174" t="s">
        <v>1649</v>
      </c>
      <c r="M197" s="177">
        <v>0.2</v>
      </c>
      <c r="N197" s="172" t="s">
        <v>1650</v>
      </c>
      <c r="O197" s="172">
        <v>0</v>
      </c>
      <c r="P197" s="172">
        <v>50</v>
      </c>
      <c r="Q197" s="172">
        <v>20</v>
      </c>
      <c r="R197" s="172">
        <v>10</v>
      </c>
      <c r="S197" s="172">
        <v>0</v>
      </c>
      <c r="T197" s="172" t="s">
        <v>1296</v>
      </c>
      <c r="U197" s="174" t="s">
        <v>1651</v>
      </c>
      <c r="V197" s="137" t="s">
        <v>1652</v>
      </c>
      <c r="W197" s="139">
        <v>0.25</v>
      </c>
      <c r="X197" s="125" t="s">
        <v>1749</v>
      </c>
      <c r="Y197" s="159">
        <v>2</v>
      </c>
      <c r="Z197" s="128" t="s">
        <v>1296</v>
      </c>
      <c r="AA197" s="129">
        <v>43556</v>
      </c>
      <c r="AB197" s="129">
        <v>43676</v>
      </c>
      <c r="AC197" s="128"/>
      <c r="AD197" s="172" t="s">
        <v>287</v>
      </c>
      <c r="AE197" s="172" t="s">
        <v>1255</v>
      </c>
      <c r="AF197" s="172" t="s">
        <v>287</v>
      </c>
      <c r="AG197" s="172" t="s">
        <v>287</v>
      </c>
      <c r="AH197" s="172" t="s">
        <v>1250</v>
      </c>
      <c r="AI197" s="172"/>
      <c r="AJ197" s="172"/>
    </row>
    <row r="198" spans="2:36" s="116" customFormat="1" ht="54.75" customHeight="1" x14ac:dyDescent="0.25">
      <c r="B198" s="172"/>
      <c r="C198" s="172"/>
      <c r="D198" s="172"/>
      <c r="E198" s="172"/>
      <c r="F198" s="172"/>
      <c r="G198" s="172"/>
      <c r="H198" s="172"/>
      <c r="I198" s="172"/>
      <c r="J198" s="172"/>
      <c r="K198" s="174"/>
      <c r="L198" s="174"/>
      <c r="M198" s="177"/>
      <c r="N198" s="172"/>
      <c r="O198" s="172"/>
      <c r="P198" s="172"/>
      <c r="Q198" s="172"/>
      <c r="R198" s="172"/>
      <c r="S198" s="172"/>
      <c r="T198" s="172"/>
      <c r="U198" s="174"/>
      <c r="V198" s="137" t="s">
        <v>1770</v>
      </c>
      <c r="W198" s="139">
        <v>0.5</v>
      </c>
      <c r="X198" s="125" t="s">
        <v>1748</v>
      </c>
      <c r="Y198" s="159">
        <v>1</v>
      </c>
      <c r="Z198" s="128" t="s">
        <v>1296</v>
      </c>
      <c r="AA198" s="129">
        <v>43647</v>
      </c>
      <c r="AB198" s="129">
        <v>43676</v>
      </c>
      <c r="AC198" s="128" t="s">
        <v>287</v>
      </c>
      <c r="AD198" s="172"/>
      <c r="AE198" s="172"/>
      <c r="AF198" s="172"/>
      <c r="AG198" s="172"/>
      <c r="AH198" s="172"/>
      <c r="AI198" s="172"/>
      <c r="AJ198" s="172"/>
    </row>
    <row r="199" spans="2:36" s="116" customFormat="1" ht="48.75" customHeight="1" x14ac:dyDescent="0.25">
      <c r="B199" s="172"/>
      <c r="C199" s="172"/>
      <c r="D199" s="172"/>
      <c r="E199" s="172"/>
      <c r="F199" s="172"/>
      <c r="G199" s="172"/>
      <c r="H199" s="172"/>
      <c r="I199" s="172"/>
      <c r="J199" s="172"/>
      <c r="K199" s="172"/>
      <c r="L199" s="172"/>
      <c r="M199" s="172"/>
      <c r="N199" s="172"/>
      <c r="O199" s="172"/>
      <c r="P199" s="172"/>
      <c r="Q199" s="172"/>
      <c r="R199" s="172"/>
      <c r="S199" s="172"/>
      <c r="T199" s="172"/>
      <c r="U199" s="174"/>
      <c r="V199" s="137" t="s">
        <v>1771</v>
      </c>
      <c r="W199" s="139">
        <v>0.25</v>
      </c>
      <c r="X199" s="125" t="s">
        <v>1772</v>
      </c>
      <c r="Y199" s="159">
        <v>3</v>
      </c>
      <c r="Z199" s="128" t="s">
        <v>1296</v>
      </c>
      <c r="AA199" s="129">
        <v>43525</v>
      </c>
      <c r="AB199" s="129">
        <v>43830</v>
      </c>
      <c r="AC199" s="128" t="s">
        <v>287</v>
      </c>
      <c r="AD199" s="172"/>
      <c r="AE199" s="172"/>
      <c r="AF199" s="172"/>
      <c r="AG199" s="172"/>
      <c r="AH199" s="172"/>
      <c r="AI199" s="172"/>
      <c r="AJ199" s="172"/>
    </row>
    <row r="200" spans="2:36" s="116" customFormat="1" ht="51.75" customHeight="1" x14ac:dyDescent="0.25">
      <c r="B200" s="172" t="s">
        <v>679</v>
      </c>
      <c r="C200" s="172" t="s">
        <v>266</v>
      </c>
      <c r="D200" s="172" t="s">
        <v>1420</v>
      </c>
      <c r="E200" s="172" t="s">
        <v>1421</v>
      </c>
      <c r="F200" s="172" t="s">
        <v>1423</v>
      </c>
      <c r="G200" s="172" t="s">
        <v>1382</v>
      </c>
      <c r="H200" s="172" t="s">
        <v>1419</v>
      </c>
      <c r="I200" s="172" t="s">
        <v>1272</v>
      </c>
      <c r="J200" s="172" t="s">
        <v>1238</v>
      </c>
      <c r="K200" s="174" t="s">
        <v>1599</v>
      </c>
      <c r="L200" s="172" t="s">
        <v>1600</v>
      </c>
      <c r="M200" s="177">
        <v>0.2</v>
      </c>
      <c r="N200" s="189" t="s">
        <v>1860</v>
      </c>
      <c r="O200" s="201">
        <v>320</v>
      </c>
      <c r="P200" s="183">
        <v>450</v>
      </c>
      <c r="Q200" s="183">
        <v>450</v>
      </c>
      <c r="R200" s="183">
        <v>450</v>
      </c>
      <c r="S200" s="183">
        <v>450</v>
      </c>
      <c r="T200" s="172" t="s">
        <v>1301</v>
      </c>
      <c r="U200" s="174" t="s">
        <v>1489</v>
      </c>
      <c r="V200" s="130" t="s">
        <v>1601</v>
      </c>
      <c r="W200" s="139">
        <v>0.5</v>
      </c>
      <c r="X200" s="130" t="s">
        <v>1490</v>
      </c>
      <c r="Y200" s="127">
        <v>4</v>
      </c>
      <c r="Z200" s="128" t="s">
        <v>1301</v>
      </c>
      <c r="AA200" s="129">
        <v>43525</v>
      </c>
      <c r="AB200" s="129">
        <v>43814</v>
      </c>
      <c r="AC200" s="128"/>
      <c r="AD200" s="172" t="s">
        <v>287</v>
      </c>
      <c r="AE200" s="172" t="s">
        <v>1255</v>
      </c>
      <c r="AF200" s="172" t="s">
        <v>1267</v>
      </c>
      <c r="AG200" s="172" t="s">
        <v>1253</v>
      </c>
      <c r="AH200" s="172" t="s">
        <v>287</v>
      </c>
      <c r="AI200" s="172" t="s">
        <v>287</v>
      </c>
      <c r="AJ200" s="172" t="s">
        <v>287</v>
      </c>
    </row>
    <row r="201" spans="2:36" s="116" customFormat="1" ht="40.5" customHeight="1" x14ac:dyDescent="0.25">
      <c r="B201" s="172"/>
      <c r="C201" s="172"/>
      <c r="D201" s="172"/>
      <c r="E201" s="172"/>
      <c r="F201" s="172"/>
      <c r="G201" s="172"/>
      <c r="H201" s="172"/>
      <c r="I201" s="172"/>
      <c r="J201" s="172"/>
      <c r="K201" s="174"/>
      <c r="L201" s="172"/>
      <c r="M201" s="182"/>
      <c r="N201" s="189"/>
      <c r="O201" s="201"/>
      <c r="P201" s="183"/>
      <c r="Q201" s="183"/>
      <c r="R201" s="183"/>
      <c r="S201" s="183"/>
      <c r="T201" s="172"/>
      <c r="U201" s="174"/>
      <c r="V201" s="130" t="s">
        <v>1602</v>
      </c>
      <c r="W201" s="139">
        <f>+(0.333333333333333)/2</f>
        <v>0.16666666666666649</v>
      </c>
      <c r="X201" s="130" t="s">
        <v>1491</v>
      </c>
      <c r="Y201" s="127">
        <v>4</v>
      </c>
      <c r="Z201" s="128" t="s">
        <v>1301</v>
      </c>
      <c r="AA201" s="129">
        <v>43525</v>
      </c>
      <c r="AB201" s="129">
        <v>43814</v>
      </c>
      <c r="AC201" s="128" t="s">
        <v>287</v>
      </c>
      <c r="AD201" s="172"/>
      <c r="AE201" s="172"/>
      <c r="AF201" s="172"/>
      <c r="AG201" s="172"/>
      <c r="AH201" s="172"/>
      <c r="AI201" s="172"/>
      <c r="AJ201" s="172"/>
    </row>
    <row r="202" spans="2:36" s="116" customFormat="1" ht="45.75" customHeight="1" x14ac:dyDescent="0.25">
      <c r="B202" s="172"/>
      <c r="C202" s="172"/>
      <c r="D202" s="172"/>
      <c r="E202" s="172"/>
      <c r="F202" s="172"/>
      <c r="G202" s="172"/>
      <c r="H202" s="172"/>
      <c r="I202" s="172"/>
      <c r="J202" s="172"/>
      <c r="K202" s="174"/>
      <c r="L202" s="172"/>
      <c r="M202" s="182"/>
      <c r="N202" s="189"/>
      <c r="O202" s="201"/>
      <c r="P202" s="183"/>
      <c r="Q202" s="183"/>
      <c r="R202" s="183"/>
      <c r="S202" s="183"/>
      <c r="T202" s="172"/>
      <c r="U202" s="174"/>
      <c r="V202" s="130" t="s">
        <v>1603</v>
      </c>
      <c r="W202" s="139">
        <f>+(0.333333333333333)/2</f>
        <v>0.16666666666666649</v>
      </c>
      <c r="X202" s="130" t="s">
        <v>1492</v>
      </c>
      <c r="Y202" s="127">
        <v>4</v>
      </c>
      <c r="Z202" s="128" t="s">
        <v>1301</v>
      </c>
      <c r="AA202" s="129">
        <v>43525</v>
      </c>
      <c r="AB202" s="129">
        <v>43814</v>
      </c>
      <c r="AC202" s="128" t="s">
        <v>287</v>
      </c>
      <c r="AD202" s="172"/>
      <c r="AE202" s="172"/>
      <c r="AF202" s="172"/>
      <c r="AG202" s="172"/>
      <c r="AH202" s="172"/>
      <c r="AI202" s="172"/>
      <c r="AJ202" s="172"/>
    </row>
    <row r="203" spans="2:36" s="116" customFormat="1" ht="85.5" customHeight="1" x14ac:dyDescent="0.25">
      <c r="B203" s="172"/>
      <c r="C203" s="172"/>
      <c r="D203" s="172"/>
      <c r="E203" s="172"/>
      <c r="F203" s="172"/>
      <c r="G203" s="172"/>
      <c r="H203" s="172"/>
      <c r="I203" s="172"/>
      <c r="J203" s="172"/>
      <c r="K203" s="174"/>
      <c r="L203" s="172"/>
      <c r="M203" s="182"/>
      <c r="N203" s="189"/>
      <c r="O203" s="201"/>
      <c r="P203" s="183"/>
      <c r="Q203" s="183"/>
      <c r="R203" s="183"/>
      <c r="S203" s="183"/>
      <c r="T203" s="172"/>
      <c r="U203" s="174"/>
      <c r="V203" s="130" t="s">
        <v>1604</v>
      </c>
      <c r="W203" s="139">
        <f>+(0.333333333333333)/2</f>
        <v>0.16666666666666649</v>
      </c>
      <c r="X203" s="140" t="s">
        <v>1493</v>
      </c>
      <c r="Y203" s="127">
        <v>4</v>
      </c>
      <c r="Z203" s="128" t="s">
        <v>1301</v>
      </c>
      <c r="AA203" s="129">
        <v>43525</v>
      </c>
      <c r="AB203" s="129">
        <v>43814</v>
      </c>
      <c r="AC203" s="128" t="s">
        <v>287</v>
      </c>
      <c r="AD203" s="172"/>
      <c r="AE203" s="172"/>
      <c r="AF203" s="172"/>
      <c r="AG203" s="172"/>
      <c r="AH203" s="172"/>
      <c r="AI203" s="172"/>
      <c r="AJ203" s="172"/>
    </row>
    <row r="204" spans="2:36" s="116" customFormat="1" ht="25.5" x14ac:dyDescent="0.25">
      <c r="B204" s="172" t="s">
        <v>679</v>
      </c>
      <c r="C204" s="172" t="s">
        <v>266</v>
      </c>
      <c r="D204" s="172" t="s">
        <v>1420</v>
      </c>
      <c r="E204" s="172" t="s">
        <v>1421</v>
      </c>
      <c r="F204" s="172" t="s">
        <v>1423</v>
      </c>
      <c r="G204" s="172" t="s">
        <v>1382</v>
      </c>
      <c r="H204" s="172" t="s">
        <v>1419</v>
      </c>
      <c r="I204" s="172" t="s">
        <v>1283</v>
      </c>
      <c r="J204" s="172" t="s">
        <v>1238</v>
      </c>
      <c r="K204" s="174" t="s">
        <v>272</v>
      </c>
      <c r="L204" s="174" t="s">
        <v>1859</v>
      </c>
      <c r="M204" s="189">
        <v>0.2</v>
      </c>
      <c r="N204" s="202" t="s">
        <v>21</v>
      </c>
      <c r="O204" s="204">
        <f>181/1102</f>
        <v>0.16424682395644283</v>
      </c>
      <c r="P204" s="203">
        <v>0.15</v>
      </c>
      <c r="Q204" s="203">
        <v>0.13</v>
      </c>
      <c r="R204" s="203">
        <v>0.11</v>
      </c>
      <c r="S204" s="203">
        <v>0.1</v>
      </c>
      <c r="T204" s="172" t="s">
        <v>1296</v>
      </c>
      <c r="U204" s="174" t="s">
        <v>1653</v>
      </c>
      <c r="V204" s="140" t="s">
        <v>726</v>
      </c>
      <c r="W204" s="131">
        <v>0.25</v>
      </c>
      <c r="X204" s="130" t="s">
        <v>1690</v>
      </c>
      <c r="Y204" s="127">
        <v>1</v>
      </c>
      <c r="Z204" s="128" t="s">
        <v>1296</v>
      </c>
      <c r="AA204" s="129">
        <v>43497</v>
      </c>
      <c r="AB204" s="129">
        <v>43524</v>
      </c>
      <c r="AC204" s="128"/>
      <c r="AD204" s="172" t="s">
        <v>287</v>
      </c>
      <c r="AE204" s="172" t="s">
        <v>1255</v>
      </c>
      <c r="AF204" s="172" t="s">
        <v>1265</v>
      </c>
      <c r="AG204" s="172" t="s">
        <v>287</v>
      </c>
      <c r="AH204" s="172" t="s">
        <v>287</v>
      </c>
      <c r="AI204" s="172" t="s">
        <v>1042</v>
      </c>
      <c r="AJ204" s="172" t="s">
        <v>287</v>
      </c>
    </row>
    <row r="205" spans="2:36" s="116" customFormat="1" ht="51" x14ac:dyDescent="0.25">
      <c r="B205" s="172"/>
      <c r="C205" s="172"/>
      <c r="D205" s="172"/>
      <c r="E205" s="172"/>
      <c r="F205" s="172"/>
      <c r="G205" s="172"/>
      <c r="H205" s="172"/>
      <c r="I205" s="172"/>
      <c r="J205" s="172"/>
      <c r="K205" s="174"/>
      <c r="L205" s="174"/>
      <c r="M205" s="190"/>
      <c r="N205" s="202"/>
      <c r="O205" s="204"/>
      <c r="P205" s="203"/>
      <c r="Q205" s="203"/>
      <c r="R205" s="203"/>
      <c r="S205" s="203"/>
      <c r="T205" s="172"/>
      <c r="U205" s="174"/>
      <c r="V205" s="140" t="s">
        <v>728</v>
      </c>
      <c r="W205" s="131">
        <v>0.5</v>
      </c>
      <c r="X205" s="130" t="s">
        <v>2214</v>
      </c>
      <c r="Y205" s="127">
        <v>3</v>
      </c>
      <c r="Z205" s="128" t="s">
        <v>1296</v>
      </c>
      <c r="AA205" s="129">
        <v>43525</v>
      </c>
      <c r="AB205" s="129">
        <v>43814</v>
      </c>
      <c r="AC205" s="128" t="s">
        <v>287</v>
      </c>
      <c r="AD205" s="172"/>
      <c r="AE205" s="172"/>
      <c r="AF205" s="172"/>
      <c r="AG205" s="172"/>
      <c r="AH205" s="172"/>
      <c r="AI205" s="172"/>
      <c r="AJ205" s="172"/>
    </row>
    <row r="206" spans="2:36" s="116" customFormat="1" ht="58.5" customHeight="1" x14ac:dyDescent="0.25">
      <c r="B206" s="172"/>
      <c r="C206" s="172"/>
      <c r="D206" s="172"/>
      <c r="E206" s="172"/>
      <c r="F206" s="172"/>
      <c r="G206" s="172"/>
      <c r="H206" s="172"/>
      <c r="I206" s="172"/>
      <c r="J206" s="172"/>
      <c r="K206" s="174"/>
      <c r="L206" s="174"/>
      <c r="M206" s="190"/>
      <c r="N206" s="202"/>
      <c r="O206" s="204"/>
      <c r="P206" s="203"/>
      <c r="Q206" s="203"/>
      <c r="R206" s="203"/>
      <c r="S206" s="203"/>
      <c r="T206" s="172"/>
      <c r="U206" s="174"/>
      <c r="V206" s="140" t="s">
        <v>730</v>
      </c>
      <c r="W206" s="131">
        <v>0.25</v>
      </c>
      <c r="X206" s="130" t="s">
        <v>1702</v>
      </c>
      <c r="Y206" s="127">
        <v>3</v>
      </c>
      <c r="Z206" s="128" t="s">
        <v>1296</v>
      </c>
      <c r="AA206" s="129">
        <v>43497</v>
      </c>
      <c r="AB206" s="129">
        <v>43814</v>
      </c>
      <c r="AC206" s="128" t="s">
        <v>287</v>
      </c>
      <c r="AD206" s="172"/>
      <c r="AE206" s="172"/>
      <c r="AF206" s="172"/>
      <c r="AG206" s="172"/>
      <c r="AH206" s="172"/>
      <c r="AI206" s="172"/>
      <c r="AJ206" s="172"/>
    </row>
    <row r="207" spans="2:36" s="116" customFormat="1" ht="51" x14ac:dyDescent="0.25">
      <c r="B207" s="172" t="s">
        <v>679</v>
      </c>
      <c r="C207" s="172" t="s">
        <v>266</v>
      </c>
      <c r="D207" s="172" t="s">
        <v>1420</v>
      </c>
      <c r="E207" s="172" t="s">
        <v>1421</v>
      </c>
      <c r="F207" s="172" t="s">
        <v>1423</v>
      </c>
      <c r="G207" s="172" t="s">
        <v>1382</v>
      </c>
      <c r="H207" s="172" t="s">
        <v>1419</v>
      </c>
      <c r="I207" s="172" t="s">
        <v>1283</v>
      </c>
      <c r="J207" s="172" t="s">
        <v>1238</v>
      </c>
      <c r="K207" s="174" t="s">
        <v>1750</v>
      </c>
      <c r="L207" s="174" t="s">
        <v>1751</v>
      </c>
      <c r="M207" s="189">
        <v>0.2</v>
      </c>
      <c r="N207" s="172" t="s">
        <v>21</v>
      </c>
      <c r="O207" s="184" t="s">
        <v>287</v>
      </c>
      <c r="P207" s="179">
        <v>0.05</v>
      </c>
      <c r="Q207" s="179">
        <v>0.15</v>
      </c>
      <c r="R207" s="179">
        <v>0.25</v>
      </c>
      <c r="S207" s="179">
        <v>0.35</v>
      </c>
      <c r="T207" s="172" t="s">
        <v>1296</v>
      </c>
      <c r="U207" s="174" t="s">
        <v>1752</v>
      </c>
      <c r="V207" s="137" t="s">
        <v>1753</v>
      </c>
      <c r="W207" s="126">
        <v>0.25</v>
      </c>
      <c r="X207" s="130" t="s">
        <v>1755</v>
      </c>
      <c r="Y207" s="127">
        <v>1</v>
      </c>
      <c r="Z207" s="128" t="s">
        <v>1296</v>
      </c>
      <c r="AA207" s="129">
        <v>43556</v>
      </c>
      <c r="AB207" s="129">
        <v>43585</v>
      </c>
      <c r="AC207" s="128"/>
      <c r="AD207" s="172" t="s">
        <v>287</v>
      </c>
      <c r="AE207" s="172" t="s">
        <v>1255</v>
      </c>
      <c r="AF207" s="172" t="s">
        <v>1265</v>
      </c>
      <c r="AG207" s="172" t="s">
        <v>287</v>
      </c>
      <c r="AH207" s="172" t="s">
        <v>287</v>
      </c>
      <c r="AI207" s="172" t="s">
        <v>1042</v>
      </c>
      <c r="AJ207" s="172" t="s">
        <v>287</v>
      </c>
    </row>
    <row r="208" spans="2:36" s="116" customFormat="1" ht="51" x14ac:dyDescent="0.25">
      <c r="B208" s="172"/>
      <c r="C208" s="172"/>
      <c r="D208" s="172"/>
      <c r="E208" s="172"/>
      <c r="F208" s="172"/>
      <c r="G208" s="172"/>
      <c r="H208" s="172"/>
      <c r="I208" s="172"/>
      <c r="J208" s="172"/>
      <c r="K208" s="174"/>
      <c r="L208" s="174"/>
      <c r="M208" s="190"/>
      <c r="N208" s="172"/>
      <c r="O208" s="184"/>
      <c r="P208" s="179"/>
      <c r="Q208" s="179"/>
      <c r="R208" s="179"/>
      <c r="S208" s="179"/>
      <c r="T208" s="172"/>
      <c r="U208" s="174"/>
      <c r="V208" s="137" t="s">
        <v>1754</v>
      </c>
      <c r="W208" s="126">
        <v>0.25</v>
      </c>
      <c r="X208" s="130" t="s">
        <v>1851</v>
      </c>
      <c r="Y208" s="127">
        <v>1</v>
      </c>
      <c r="Z208" s="128" t="s">
        <v>1296</v>
      </c>
      <c r="AA208" s="129">
        <v>43617</v>
      </c>
      <c r="AB208" s="129">
        <v>43646</v>
      </c>
      <c r="AC208" s="128" t="s">
        <v>287</v>
      </c>
      <c r="AD208" s="172"/>
      <c r="AE208" s="172"/>
      <c r="AF208" s="172"/>
      <c r="AG208" s="172"/>
      <c r="AH208" s="172"/>
      <c r="AI208" s="172"/>
      <c r="AJ208" s="172"/>
    </row>
    <row r="209" spans="2:36" s="116" customFormat="1" ht="63.75" x14ac:dyDescent="0.25">
      <c r="B209" s="172"/>
      <c r="C209" s="172"/>
      <c r="D209" s="172"/>
      <c r="E209" s="172"/>
      <c r="F209" s="172"/>
      <c r="G209" s="172"/>
      <c r="H209" s="172"/>
      <c r="I209" s="172"/>
      <c r="J209" s="172"/>
      <c r="K209" s="174"/>
      <c r="L209" s="174"/>
      <c r="M209" s="190"/>
      <c r="N209" s="172"/>
      <c r="O209" s="184"/>
      <c r="P209" s="179"/>
      <c r="Q209" s="179"/>
      <c r="R209" s="179"/>
      <c r="S209" s="179"/>
      <c r="T209" s="172"/>
      <c r="U209" s="174"/>
      <c r="V209" s="137" t="s">
        <v>1756</v>
      </c>
      <c r="W209" s="126">
        <v>0.5</v>
      </c>
      <c r="X209" s="130" t="s">
        <v>1701</v>
      </c>
      <c r="Y209" s="127">
        <v>3</v>
      </c>
      <c r="Z209" s="128" t="s">
        <v>1296</v>
      </c>
      <c r="AA209" s="129">
        <v>43466</v>
      </c>
      <c r="AB209" s="129">
        <v>43814</v>
      </c>
      <c r="AC209" s="128" t="s">
        <v>287</v>
      </c>
      <c r="AD209" s="172"/>
      <c r="AE209" s="172"/>
      <c r="AF209" s="172"/>
      <c r="AG209" s="172"/>
      <c r="AH209" s="172"/>
      <c r="AI209" s="172"/>
      <c r="AJ209" s="172"/>
    </row>
    <row r="210" spans="2:36" s="116" customFormat="1" ht="25.5" x14ac:dyDescent="0.25">
      <c r="B210" s="172" t="s">
        <v>679</v>
      </c>
      <c r="C210" s="172" t="s">
        <v>1425</v>
      </c>
      <c r="D210" s="172" t="s">
        <v>1428</v>
      </c>
      <c r="E210" s="172" t="s">
        <v>1427</v>
      </c>
      <c r="F210" s="172" t="s">
        <v>1426</v>
      </c>
      <c r="G210" s="172" t="s">
        <v>1382</v>
      </c>
      <c r="H210" s="172" t="s">
        <v>1419</v>
      </c>
      <c r="I210" s="172" t="s">
        <v>1145</v>
      </c>
      <c r="J210" s="172" t="s">
        <v>1238</v>
      </c>
      <c r="K210" s="174" t="s">
        <v>1321</v>
      </c>
      <c r="L210" s="172" t="s">
        <v>1872</v>
      </c>
      <c r="M210" s="175">
        <f t="shared" ref="M210:M230" si="9">1/3</f>
        <v>0.33333333333333331</v>
      </c>
      <c r="N210" s="194" t="s">
        <v>442</v>
      </c>
      <c r="O210" s="192">
        <v>2</v>
      </c>
      <c r="P210" s="188">
        <v>2</v>
      </c>
      <c r="Q210" s="188">
        <v>12</v>
      </c>
      <c r="R210" s="188">
        <v>20</v>
      </c>
      <c r="S210" s="193">
        <v>50</v>
      </c>
      <c r="T210" s="172" t="s">
        <v>1296</v>
      </c>
      <c r="U210" s="174" t="s">
        <v>1654</v>
      </c>
      <c r="V210" s="130" t="s">
        <v>298</v>
      </c>
      <c r="W210" s="139">
        <v>0.25</v>
      </c>
      <c r="X210" s="130" t="s">
        <v>1691</v>
      </c>
      <c r="Y210" s="127">
        <v>1</v>
      </c>
      <c r="Z210" s="128" t="s">
        <v>1296</v>
      </c>
      <c r="AA210" s="129">
        <v>43466</v>
      </c>
      <c r="AB210" s="129">
        <v>43524</v>
      </c>
      <c r="AC210" s="128"/>
      <c r="AD210" s="172" t="s">
        <v>287</v>
      </c>
      <c r="AE210" s="172" t="s">
        <v>1255</v>
      </c>
      <c r="AF210" s="172" t="s">
        <v>1267</v>
      </c>
      <c r="AG210" s="172" t="s">
        <v>287</v>
      </c>
      <c r="AH210" s="172" t="s">
        <v>287</v>
      </c>
      <c r="AI210" s="172" t="s">
        <v>287</v>
      </c>
      <c r="AJ210" s="172" t="s">
        <v>287</v>
      </c>
    </row>
    <row r="211" spans="2:36" s="116" customFormat="1" ht="38.25" x14ac:dyDescent="0.25">
      <c r="B211" s="172"/>
      <c r="C211" s="172"/>
      <c r="D211" s="172"/>
      <c r="E211" s="172"/>
      <c r="F211" s="172"/>
      <c r="G211" s="172"/>
      <c r="H211" s="172"/>
      <c r="I211" s="172"/>
      <c r="J211" s="172"/>
      <c r="K211" s="174"/>
      <c r="L211" s="172"/>
      <c r="M211" s="175"/>
      <c r="N211" s="194"/>
      <c r="O211" s="192"/>
      <c r="P211" s="188"/>
      <c r="Q211" s="188"/>
      <c r="R211" s="188"/>
      <c r="S211" s="193"/>
      <c r="T211" s="172"/>
      <c r="U211" s="174"/>
      <c r="V211" s="130" t="s">
        <v>1655</v>
      </c>
      <c r="W211" s="139">
        <v>0.5</v>
      </c>
      <c r="X211" s="130" t="s">
        <v>1757</v>
      </c>
      <c r="Y211" s="127">
        <v>2</v>
      </c>
      <c r="Z211" s="128" t="s">
        <v>1296</v>
      </c>
      <c r="AA211" s="129">
        <v>43466</v>
      </c>
      <c r="AB211" s="129">
        <v>43738</v>
      </c>
      <c r="AC211" s="128" t="s">
        <v>287</v>
      </c>
      <c r="AD211" s="172"/>
      <c r="AE211" s="172"/>
      <c r="AF211" s="172"/>
      <c r="AG211" s="172"/>
      <c r="AH211" s="172"/>
      <c r="AI211" s="172"/>
      <c r="AJ211" s="172"/>
    </row>
    <row r="212" spans="2:36" s="116" customFormat="1" ht="25.5" x14ac:dyDescent="0.25">
      <c r="B212" s="172"/>
      <c r="C212" s="172"/>
      <c r="D212" s="172"/>
      <c r="E212" s="172"/>
      <c r="F212" s="172"/>
      <c r="G212" s="172"/>
      <c r="H212" s="172"/>
      <c r="I212" s="172"/>
      <c r="J212" s="172"/>
      <c r="K212" s="174"/>
      <c r="L212" s="172"/>
      <c r="M212" s="175">
        <f t="shared" si="9"/>
        <v>0.33333333333333331</v>
      </c>
      <c r="N212" s="194"/>
      <c r="O212" s="192"/>
      <c r="P212" s="188"/>
      <c r="Q212" s="188"/>
      <c r="R212" s="188"/>
      <c r="S212" s="193"/>
      <c r="T212" s="172"/>
      <c r="U212" s="174"/>
      <c r="V212" s="130" t="s">
        <v>1656</v>
      </c>
      <c r="W212" s="131">
        <v>0.25</v>
      </c>
      <c r="X212" s="130" t="s">
        <v>1700</v>
      </c>
      <c r="Y212" s="127">
        <v>2</v>
      </c>
      <c r="Z212" s="128" t="s">
        <v>1296</v>
      </c>
      <c r="AA212" s="129">
        <v>43739</v>
      </c>
      <c r="AB212" s="129">
        <v>43814</v>
      </c>
      <c r="AC212" s="128" t="s">
        <v>287</v>
      </c>
      <c r="AD212" s="172"/>
      <c r="AE212" s="172"/>
      <c r="AF212" s="172"/>
      <c r="AG212" s="172"/>
      <c r="AH212" s="172"/>
      <c r="AI212" s="172"/>
      <c r="AJ212" s="172"/>
    </row>
    <row r="213" spans="2:36" s="116" customFormat="1" ht="51" x14ac:dyDescent="0.25">
      <c r="B213" s="172" t="s">
        <v>679</v>
      </c>
      <c r="C213" s="172" t="s">
        <v>1425</v>
      </c>
      <c r="D213" s="172" t="s">
        <v>1428</v>
      </c>
      <c r="E213" s="172" t="s">
        <v>1427</v>
      </c>
      <c r="F213" s="172" t="s">
        <v>1426</v>
      </c>
      <c r="G213" s="172" t="s">
        <v>1382</v>
      </c>
      <c r="H213" s="172" t="s">
        <v>1419</v>
      </c>
      <c r="I213" s="172" t="s">
        <v>1145</v>
      </c>
      <c r="J213" s="172" t="s">
        <v>1238</v>
      </c>
      <c r="K213" s="174" t="s">
        <v>1320</v>
      </c>
      <c r="L213" s="172" t="s">
        <v>511</v>
      </c>
      <c r="M213" s="175">
        <f t="shared" si="9"/>
        <v>0.33333333333333331</v>
      </c>
      <c r="N213" s="197" t="s">
        <v>505</v>
      </c>
      <c r="O213" s="188">
        <v>0</v>
      </c>
      <c r="P213" s="188">
        <v>5</v>
      </c>
      <c r="Q213" s="188">
        <v>8</v>
      </c>
      <c r="R213" s="188">
        <v>12</v>
      </c>
      <c r="S213" s="193">
        <v>15</v>
      </c>
      <c r="T213" s="172" t="s">
        <v>1296</v>
      </c>
      <c r="U213" s="174" t="s">
        <v>1657</v>
      </c>
      <c r="V213" s="125" t="s">
        <v>743</v>
      </c>
      <c r="W213" s="126">
        <v>0.5</v>
      </c>
      <c r="X213" s="125" t="s">
        <v>1758</v>
      </c>
      <c r="Y213" s="127">
        <v>2</v>
      </c>
      <c r="Z213" s="128" t="s">
        <v>1296</v>
      </c>
      <c r="AA213" s="129">
        <v>43556</v>
      </c>
      <c r="AB213" s="129">
        <v>43814</v>
      </c>
      <c r="AC213" s="128"/>
      <c r="AD213" s="172" t="s">
        <v>287</v>
      </c>
      <c r="AE213" s="172" t="s">
        <v>1255</v>
      </c>
      <c r="AF213" s="172" t="s">
        <v>1265</v>
      </c>
      <c r="AG213" s="172" t="s">
        <v>287</v>
      </c>
      <c r="AH213" s="172" t="s">
        <v>287</v>
      </c>
      <c r="AI213" s="172" t="s">
        <v>287</v>
      </c>
      <c r="AJ213" s="172" t="s">
        <v>287</v>
      </c>
    </row>
    <row r="214" spans="2:36" s="116" customFormat="1" ht="25.5" x14ac:dyDescent="0.25">
      <c r="B214" s="172"/>
      <c r="C214" s="172"/>
      <c r="D214" s="172"/>
      <c r="E214" s="172"/>
      <c r="F214" s="172"/>
      <c r="G214" s="172"/>
      <c r="H214" s="172"/>
      <c r="I214" s="172"/>
      <c r="J214" s="172"/>
      <c r="K214" s="174"/>
      <c r="L214" s="172"/>
      <c r="M214" s="182">
        <f t="shared" si="9"/>
        <v>0.33333333333333331</v>
      </c>
      <c r="N214" s="197"/>
      <c r="O214" s="188"/>
      <c r="P214" s="188"/>
      <c r="Q214" s="188"/>
      <c r="R214" s="188"/>
      <c r="S214" s="193"/>
      <c r="T214" s="172"/>
      <c r="U214" s="174"/>
      <c r="V214" s="125" t="s">
        <v>1658</v>
      </c>
      <c r="W214" s="126">
        <v>0.25</v>
      </c>
      <c r="X214" s="125" t="s">
        <v>1699</v>
      </c>
      <c r="Y214" s="127">
        <v>2</v>
      </c>
      <c r="Z214" s="128" t="s">
        <v>1296</v>
      </c>
      <c r="AA214" s="129">
        <v>43525</v>
      </c>
      <c r="AB214" s="129">
        <v>43814</v>
      </c>
      <c r="AC214" s="128" t="s">
        <v>287</v>
      </c>
      <c r="AD214" s="172"/>
      <c r="AE214" s="172"/>
      <c r="AF214" s="172"/>
      <c r="AG214" s="172"/>
      <c r="AH214" s="172"/>
      <c r="AI214" s="172"/>
      <c r="AJ214" s="172"/>
    </row>
    <row r="215" spans="2:36" s="116" customFormat="1" ht="38.25" x14ac:dyDescent="0.25">
      <c r="B215" s="172"/>
      <c r="C215" s="172"/>
      <c r="D215" s="172"/>
      <c r="E215" s="172"/>
      <c r="F215" s="172"/>
      <c r="G215" s="172"/>
      <c r="H215" s="172"/>
      <c r="I215" s="172"/>
      <c r="J215" s="172"/>
      <c r="K215" s="174"/>
      <c r="L215" s="172"/>
      <c r="M215" s="182">
        <f t="shared" si="9"/>
        <v>0.33333333333333331</v>
      </c>
      <c r="N215" s="197"/>
      <c r="O215" s="188"/>
      <c r="P215" s="188"/>
      <c r="Q215" s="188"/>
      <c r="R215" s="188"/>
      <c r="S215" s="193"/>
      <c r="T215" s="172"/>
      <c r="U215" s="174"/>
      <c r="V215" s="125" t="s">
        <v>1659</v>
      </c>
      <c r="W215" s="126">
        <v>0.25</v>
      </c>
      <c r="X215" s="125" t="s">
        <v>1698</v>
      </c>
      <c r="Y215" s="127">
        <v>2</v>
      </c>
      <c r="Z215" s="128" t="s">
        <v>1296</v>
      </c>
      <c r="AA215" s="129">
        <v>43709</v>
      </c>
      <c r="AB215" s="129">
        <v>43814</v>
      </c>
      <c r="AC215" s="128" t="s">
        <v>287</v>
      </c>
      <c r="AD215" s="172"/>
      <c r="AE215" s="172"/>
      <c r="AF215" s="172"/>
      <c r="AG215" s="172"/>
      <c r="AH215" s="172"/>
      <c r="AI215" s="172"/>
      <c r="AJ215" s="172"/>
    </row>
    <row r="216" spans="2:36" s="116" customFormat="1" ht="25.5" x14ac:dyDescent="0.25">
      <c r="B216" s="172" t="s">
        <v>679</v>
      </c>
      <c r="C216" s="172" t="s">
        <v>1425</v>
      </c>
      <c r="D216" s="172" t="s">
        <v>1605</v>
      </c>
      <c r="E216" s="172" t="s">
        <v>1427</v>
      </c>
      <c r="F216" s="172" t="s">
        <v>1606</v>
      </c>
      <c r="G216" s="172" t="s">
        <v>1382</v>
      </c>
      <c r="H216" s="172" t="s">
        <v>1419</v>
      </c>
      <c r="I216" s="172" t="s">
        <v>1283</v>
      </c>
      <c r="J216" s="172" t="s">
        <v>1238</v>
      </c>
      <c r="K216" s="172" t="s">
        <v>1610</v>
      </c>
      <c r="L216" s="172" t="s">
        <v>1611</v>
      </c>
      <c r="M216" s="175">
        <f t="shared" si="9"/>
        <v>0.33333333333333331</v>
      </c>
      <c r="N216" s="172" t="s">
        <v>506</v>
      </c>
      <c r="O216" s="184">
        <v>0</v>
      </c>
      <c r="P216" s="184">
        <v>1</v>
      </c>
      <c r="Q216" s="184">
        <v>1</v>
      </c>
      <c r="R216" s="184">
        <v>1</v>
      </c>
      <c r="S216" s="184">
        <v>1</v>
      </c>
      <c r="T216" s="172" t="s">
        <v>1301</v>
      </c>
      <c r="U216" s="172" t="s">
        <v>1494</v>
      </c>
      <c r="V216" s="125" t="s">
        <v>1488</v>
      </c>
      <c r="W216" s="126">
        <v>0.5</v>
      </c>
      <c r="X216" s="140" t="s">
        <v>1607</v>
      </c>
      <c r="Y216" s="127">
        <v>2</v>
      </c>
      <c r="Z216" s="128" t="s">
        <v>1301</v>
      </c>
      <c r="AA216" s="129">
        <v>43525</v>
      </c>
      <c r="AB216" s="129">
        <v>43814</v>
      </c>
      <c r="AC216" s="128"/>
      <c r="AD216" s="172" t="s">
        <v>287</v>
      </c>
      <c r="AE216" s="172" t="s">
        <v>1255</v>
      </c>
      <c r="AF216" s="172" t="s">
        <v>1265</v>
      </c>
      <c r="AG216" s="172" t="s">
        <v>287</v>
      </c>
      <c r="AH216" s="172" t="s">
        <v>287</v>
      </c>
      <c r="AI216" s="172" t="s">
        <v>1042</v>
      </c>
      <c r="AJ216" s="172" t="s">
        <v>287</v>
      </c>
    </row>
    <row r="217" spans="2:36" s="116" customFormat="1" ht="38.25" x14ac:dyDescent="0.25">
      <c r="B217" s="172"/>
      <c r="C217" s="172"/>
      <c r="D217" s="172"/>
      <c r="E217" s="172"/>
      <c r="F217" s="172"/>
      <c r="G217" s="172"/>
      <c r="H217" s="172"/>
      <c r="I217" s="172"/>
      <c r="J217" s="172"/>
      <c r="K217" s="172"/>
      <c r="L217" s="172"/>
      <c r="M217" s="182"/>
      <c r="N217" s="172"/>
      <c r="O217" s="184"/>
      <c r="P217" s="184"/>
      <c r="Q217" s="184"/>
      <c r="R217" s="184"/>
      <c r="S217" s="184"/>
      <c r="T217" s="172"/>
      <c r="U217" s="172"/>
      <c r="V217" s="125" t="s">
        <v>1608</v>
      </c>
      <c r="W217" s="126">
        <v>0.5</v>
      </c>
      <c r="X217" s="140" t="s">
        <v>1609</v>
      </c>
      <c r="Y217" s="127">
        <v>2</v>
      </c>
      <c r="Z217" s="128" t="s">
        <v>1301</v>
      </c>
      <c r="AA217" s="129">
        <v>43525</v>
      </c>
      <c r="AB217" s="129">
        <v>43814</v>
      </c>
      <c r="AC217" s="128" t="s">
        <v>287</v>
      </c>
      <c r="AD217" s="172"/>
      <c r="AE217" s="172"/>
      <c r="AF217" s="172"/>
      <c r="AG217" s="172"/>
      <c r="AH217" s="172"/>
      <c r="AI217" s="172"/>
      <c r="AJ217" s="172"/>
    </row>
    <row r="218" spans="2:36" s="116" customFormat="1" ht="25.5" x14ac:dyDescent="0.25">
      <c r="B218" s="172" t="s">
        <v>679</v>
      </c>
      <c r="C218" s="172" t="s">
        <v>816</v>
      </c>
      <c r="D218" s="172" t="s">
        <v>1438</v>
      </c>
      <c r="E218" s="172" t="s">
        <v>1435</v>
      </c>
      <c r="F218" s="172" t="s">
        <v>1436</v>
      </c>
      <c r="G218" s="172" t="s">
        <v>1382</v>
      </c>
      <c r="H218" s="172" t="s">
        <v>1429</v>
      </c>
      <c r="I218" s="172" t="s">
        <v>1280</v>
      </c>
      <c r="J218" s="172" t="s">
        <v>1238</v>
      </c>
      <c r="K218" s="172" t="s">
        <v>279</v>
      </c>
      <c r="L218" s="172" t="s">
        <v>1848</v>
      </c>
      <c r="M218" s="177">
        <v>0.25</v>
      </c>
      <c r="N218" s="202" t="s">
        <v>21</v>
      </c>
      <c r="O218" s="202" t="s">
        <v>1762</v>
      </c>
      <c r="P218" s="176">
        <v>0.48</v>
      </c>
      <c r="Q218" s="177">
        <v>0.48</v>
      </c>
      <c r="R218" s="186">
        <v>0.48</v>
      </c>
      <c r="S218" s="182">
        <v>0.54300000000000004</v>
      </c>
      <c r="T218" s="172" t="s">
        <v>1296</v>
      </c>
      <c r="U218" s="172" t="s">
        <v>1660</v>
      </c>
      <c r="V218" s="125" t="s">
        <v>760</v>
      </c>
      <c r="W218" s="139">
        <f>+(0.333333333333333)/2</f>
        <v>0.16666666666666649</v>
      </c>
      <c r="X218" s="130" t="s">
        <v>1692</v>
      </c>
      <c r="Y218" s="159">
        <v>1</v>
      </c>
      <c r="Z218" s="128" t="s">
        <v>1296</v>
      </c>
      <c r="AA218" s="129">
        <v>43466</v>
      </c>
      <c r="AB218" s="129">
        <v>43555</v>
      </c>
      <c r="AC218" s="128"/>
      <c r="AD218" s="172" t="s">
        <v>287</v>
      </c>
      <c r="AE218" s="172" t="s">
        <v>1255</v>
      </c>
      <c r="AF218" s="172" t="s">
        <v>1265</v>
      </c>
      <c r="AG218" s="172" t="s">
        <v>287</v>
      </c>
      <c r="AH218" s="172" t="s">
        <v>287</v>
      </c>
      <c r="AI218" s="172" t="s">
        <v>287</v>
      </c>
      <c r="AJ218" s="172" t="s">
        <v>287</v>
      </c>
    </row>
    <row r="219" spans="2:36" s="116" customFormat="1" ht="51" x14ac:dyDescent="0.25">
      <c r="B219" s="172"/>
      <c r="C219" s="172"/>
      <c r="D219" s="172"/>
      <c r="E219" s="172"/>
      <c r="F219" s="172"/>
      <c r="G219" s="172"/>
      <c r="H219" s="172"/>
      <c r="I219" s="172"/>
      <c r="J219" s="172"/>
      <c r="K219" s="172"/>
      <c r="L219" s="172"/>
      <c r="M219" s="182">
        <f t="shared" si="9"/>
        <v>0.33333333333333331</v>
      </c>
      <c r="N219" s="202"/>
      <c r="O219" s="202"/>
      <c r="P219" s="176"/>
      <c r="Q219" s="177"/>
      <c r="R219" s="186"/>
      <c r="S219" s="182"/>
      <c r="T219" s="172"/>
      <c r="U219" s="172"/>
      <c r="V219" s="125" t="s">
        <v>762</v>
      </c>
      <c r="W219" s="126">
        <v>0.5</v>
      </c>
      <c r="X219" s="130" t="s">
        <v>1693</v>
      </c>
      <c r="Y219" s="159">
        <v>3</v>
      </c>
      <c r="Z219" s="128" t="s">
        <v>1296</v>
      </c>
      <c r="AA219" s="129">
        <v>43497</v>
      </c>
      <c r="AB219" s="129">
        <v>43814</v>
      </c>
      <c r="AC219" s="128" t="s">
        <v>287</v>
      </c>
      <c r="AD219" s="172"/>
      <c r="AE219" s="172"/>
      <c r="AF219" s="172"/>
      <c r="AG219" s="172"/>
      <c r="AH219" s="172"/>
      <c r="AI219" s="172"/>
      <c r="AJ219" s="172"/>
    </row>
    <row r="220" spans="2:36" s="116" customFormat="1" ht="38.25" x14ac:dyDescent="0.25">
      <c r="B220" s="172"/>
      <c r="C220" s="172"/>
      <c r="D220" s="172"/>
      <c r="E220" s="172"/>
      <c r="F220" s="172"/>
      <c r="G220" s="172"/>
      <c r="H220" s="172"/>
      <c r="I220" s="172"/>
      <c r="J220" s="172"/>
      <c r="K220" s="172"/>
      <c r="L220" s="172"/>
      <c r="M220" s="182">
        <f t="shared" si="9"/>
        <v>0.33333333333333331</v>
      </c>
      <c r="N220" s="202"/>
      <c r="O220" s="202"/>
      <c r="P220" s="176"/>
      <c r="Q220" s="177"/>
      <c r="R220" s="186"/>
      <c r="S220" s="182"/>
      <c r="T220" s="172"/>
      <c r="U220" s="172"/>
      <c r="V220" s="125" t="s">
        <v>764</v>
      </c>
      <c r="W220" s="139">
        <f>+(0.333333333333333)/2</f>
        <v>0.16666666666666649</v>
      </c>
      <c r="X220" s="130" t="s">
        <v>1761</v>
      </c>
      <c r="Y220" s="159">
        <v>2</v>
      </c>
      <c r="Z220" s="128" t="s">
        <v>1296</v>
      </c>
      <c r="AA220" s="129">
        <v>43739</v>
      </c>
      <c r="AB220" s="129">
        <v>43814</v>
      </c>
      <c r="AC220" s="128" t="s">
        <v>287</v>
      </c>
      <c r="AD220" s="172"/>
      <c r="AE220" s="172"/>
      <c r="AF220" s="172"/>
      <c r="AG220" s="172"/>
      <c r="AH220" s="172"/>
      <c r="AI220" s="172"/>
      <c r="AJ220" s="172"/>
    </row>
    <row r="221" spans="2:36" s="116" customFormat="1" ht="51" x14ac:dyDescent="0.25">
      <c r="B221" s="172"/>
      <c r="C221" s="172"/>
      <c r="D221" s="172"/>
      <c r="E221" s="172"/>
      <c r="F221" s="172"/>
      <c r="G221" s="172"/>
      <c r="H221" s="172"/>
      <c r="I221" s="172"/>
      <c r="J221" s="172"/>
      <c r="K221" s="172"/>
      <c r="L221" s="172"/>
      <c r="M221" s="182">
        <f t="shared" si="9"/>
        <v>0.33333333333333331</v>
      </c>
      <c r="N221" s="202"/>
      <c r="O221" s="202"/>
      <c r="P221" s="176"/>
      <c r="Q221" s="177"/>
      <c r="R221" s="186"/>
      <c r="S221" s="182"/>
      <c r="T221" s="172"/>
      <c r="U221" s="172"/>
      <c r="V221" s="125" t="s">
        <v>766</v>
      </c>
      <c r="W221" s="139">
        <f>+(0.333333333333333)/2</f>
        <v>0.16666666666666649</v>
      </c>
      <c r="X221" s="130" t="s">
        <v>1694</v>
      </c>
      <c r="Y221" s="159">
        <v>1</v>
      </c>
      <c r="Z221" s="128" t="s">
        <v>1296</v>
      </c>
      <c r="AA221" s="129">
        <v>43770</v>
      </c>
      <c r="AB221" s="129">
        <v>43814</v>
      </c>
      <c r="AC221" s="128" t="s">
        <v>287</v>
      </c>
      <c r="AD221" s="172"/>
      <c r="AE221" s="172"/>
      <c r="AF221" s="172"/>
      <c r="AG221" s="172"/>
      <c r="AH221" s="172"/>
      <c r="AI221" s="172"/>
      <c r="AJ221" s="172"/>
    </row>
    <row r="222" spans="2:36" s="116" customFormat="1" ht="25.5" x14ac:dyDescent="0.25">
      <c r="B222" s="172" t="s">
        <v>679</v>
      </c>
      <c r="C222" s="172" t="s">
        <v>816</v>
      </c>
      <c r="D222" s="172" t="s">
        <v>1849</v>
      </c>
      <c r="E222" s="172" t="s">
        <v>1496</v>
      </c>
      <c r="F222" s="172" t="s">
        <v>1497</v>
      </c>
      <c r="G222" s="172" t="s">
        <v>1430</v>
      </c>
      <c r="H222" s="172" t="s">
        <v>1185</v>
      </c>
      <c r="I222" s="172" t="s">
        <v>1280</v>
      </c>
      <c r="J222" s="172" t="s">
        <v>1238</v>
      </c>
      <c r="K222" s="172" t="s">
        <v>1498</v>
      </c>
      <c r="L222" s="172" t="s">
        <v>1499</v>
      </c>
      <c r="M222" s="177">
        <v>0.25</v>
      </c>
      <c r="N222" s="172" t="s">
        <v>21</v>
      </c>
      <c r="O222" s="198">
        <v>0.96899999999999997</v>
      </c>
      <c r="P222" s="198">
        <v>0.97899999999999998</v>
      </c>
      <c r="Q222" s="198">
        <v>0.98299999999999998</v>
      </c>
      <c r="R222" s="198">
        <v>0.98699999999999999</v>
      </c>
      <c r="S222" s="198">
        <v>0.99299999999999999</v>
      </c>
      <c r="T222" s="172" t="s">
        <v>1296</v>
      </c>
      <c r="U222" s="172" t="s">
        <v>1661</v>
      </c>
      <c r="V222" s="140" t="s">
        <v>1500</v>
      </c>
      <c r="W222" s="150">
        <v>0.25</v>
      </c>
      <c r="X222" s="140" t="s">
        <v>1759</v>
      </c>
      <c r="Y222" s="127">
        <v>2</v>
      </c>
      <c r="Z222" s="128" t="s">
        <v>1296</v>
      </c>
      <c r="AA222" s="129">
        <v>43556</v>
      </c>
      <c r="AB222" s="129">
        <v>43814</v>
      </c>
      <c r="AC222" s="128"/>
      <c r="AD222" s="172" t="s">
        <v>287</v>
      </c>
      <c r="AE222" s="172" t="s">
        <v>1255</v>
      </c>
      <c r="AF222" s="172" t="s">
        <v>1265</v>
      </c>
      <c r="AG222" s="172" t="s">
        <v>287</v>
      </c>
      <c r="AH222" s="172" t="s">
        <v>287</v>
      </c>
      <c r="AI222" s="172" t="s">
        <v>287</v>
      </c>
      <c r="AJ222" s="172" t="s">
        <v>287</v>
      </c>
    </row>
    <row r="223" spans="2:36" s="116" customFormat="1" ht="25.5" x14ac:dyDescent="0.25">
      <c r="B223" s="172"/>
      <c r="C223" s="172"/>
      <c r="D223" s="172"/>
      <c r="E223" s="172"/>
      <c r="F223" s="172"/>
      <c r="G223" s="172"/>
      <c r="H223" s="172"/>
      <c r="I223" s="172"/>
      <c r="J223" s="172"/>
      <c r="K223" s="172"/>
      <c r="L223" s="172"/>
      <c r="M223" s="182"/>
      <c r="N223" s="172"/>
      <c r="O223" s="198"/>
      <c r="P223" s="198"/>
      <c r="Q223" s="198"/>
      <c r="R223" s="198"/>
      <c r="S223" s="198"/>
      <c r="T223" s="172"/>
      <c r="U223" s="172"/>
      <c r="V223" s="140" t="s">
        <v>1501</v>
      </c>
      <c r="W223" s="150">
        <v>0.25</v>
      </c>
      <c r="X223" s="140" t="s">
        <v>1760</v>
      </c>
      <c r="Y223" s="127">
        <v>2</v>
      </c>
      <c r="Z223" s="128" t="s">
        <v>1296</v>
      </c>
      <c r="AA223" s="129">
        <v>43556</v>
      </c>
      <c r="AB223" s="129">
        <v>43814</v>
      </c>
      <c r="AC223" s="128" t="s">
        <v>287</v>
      </c>
      <c r="AD223" s="172"/>
      <c r="AE223" s="172"/>
      <c r="AF223" s="172"/>
      <c r="AG223" s="172"/>
      <c r="AH223" s="172"/>
      <c r="AI223" s="172"/>
      <c r="AJ223" s="172"/>
    </row>
    <row r="224" spans="2:36" s="116" customFormat="1" ht="25.5" x14ac:dyDescent="0.25">
      <c r="B224" s="172"/>
      <c r="C224" s="172"/>
      <c r="D224" s="172"/>
      <c r="E224" s="172"/>
      <c r="F224" s="172"/>
      <c r="G224" s="172"/>
      <c r="H224" s="172"/>
      <c r="I224" s="172"/>
      <c r="J224" s="172"/>
      <c r="K224" s="172"/>
      <c r="L224" s="172"/>
      <c r="M224" s="182"/>
      <c r="N224" s="172"/>
      <c r="O224" s="198"/>
      <c r="P224" s="198"/>
      <c r="Q224" s="198"/>
      <c r="R224" s="198"/>
      <c r="S224" s="198"/>
      <c r="T224" s="172"/>
      <c r="U224" s="172"/>
      <c r="V224" s="140" t="s">
        <v>1662</v>
      </c>
      <c r="W224" s="150">
        <v>0.5</v>
      </c>
      <c r="X224" s="140" t="s">
        <v>1765</v>
      </c>
      <c r="Y224" s="127">
        <v>2</v>
      </c>
      <c r="Z224" s="128" t="s">
        <v>1296</v>
      </c>
      <c r="AA224" s="129">
        <v>43631</v>
      </c>
      <c r="AB224" s="129">
        <v>43814</v>
      </c>
      <c r="AC224" s="128" t="s">
        <v>287</v>
      </c>
      <c r="AD224" s="172"/>
      <c r="AE224" s="172"/>
      <c r="AF224" s="172"/>
      <c r="AG224" s="172"/>
      <c r="AH224" s="172"/>
      <c r="AI224" s="172"/>
      <c r="AJ224" s="172"/>
    </row>
    <row r="225" spans="2:37" s="116" customFormat="1" ht="25.5" x14ac:dyDescent="0.25">
      <c r="B225" s="172" t="s">
        <v>679</v>
      </c>
      <c r="C225" s="172" t="s">
        <v>816</v>
      </c>
      <c r="D225" s="172" t="s">
        <v>1437</v>
      </c>
      <c r="E225" s="172" t="s">
        <v>1435</v>
      </c>
      <c r="F225" s="172" t="s">
        <v>1434</v>
      </c>
      <c r="G225" s="172" t="s">
        <v>1430</v>
      </c>
      <c r="H225" s="172" t="s">
        <v>1185</v>
      </c>
      <c r="I225" s="172" t="s">
        <v>1145</v>
      </c>
      <c r="J225" s="175" t="s">
        <v>1238</v>
      </c>
      <c r="K225" s="175" t="s">
        <v>281</v>
      </c>
      <c r="L225" s="172" t="s">
        <v>515</v>
      </c>
      <c r="M225" s="177">
        <v>0.25</v>
      </c>
      <c r="N225" s="172" t="s">
        <v>504</v>
      </c>
      <c r="O225" s="172">
        <v>53</v>
      </c>
      <c r="P225" s="192">
        <f>+O225+6</f>
        <v>59</v>
      </c>
      <c r="Q225" s="199">
        <f>+P225+12</f>
        <v>71</v>
      </c>
      <c r="R225" s="200">
        <f>+Q225+12+3</f>
        <v>86</v>
      </c>
      <c r="S225" s="194">
        <v>100</v>
      </c>
      <c r="T225" s="172" t="s">
        <v>1296</v>
      </c>
      <c r="U225" s="172" t="s">
        <v>1766</v>
      </c>
      <c r="V225" s="125" t="s">
        <v>768</v>
      </c>
      <c r="W225" s="126">
        <v>0.25</v>
      </c>
      <c r="X225" s="125" t="s">
        <v>1767</v>
      </c>
      <c r="Y225" s="159">
        <v>1</v>
      </c>
      <c r="Z225" s="128" t="s">
        <v>1296</v>
      </c>
      <c r="AA225" s="129">
        <v>43586</v>
      </c>
      <c r="AB225" s="129">
        <v>43616</v>
      </c>
      <c r="AC225" s="128"/>
      <c r="AD225" s="172" t="s">
        <v>287</v>
      </c>
      <c r="AE225" s="172" t="s">
        <v>1255</v>
      </c>
      <c r="AF225" s="172" t="s">
        <v>1265</v>
      </c>
      <c r="AG225" s="172" t="s">
        <v>287</v>
      </c>
      <c r="AH225" s="172" t="s">
        <v>287</v>
      </c>
      <c r="AI225" s="172" t="s">
        <v>287</v>
      </c>
      <c r="AJ225" s="172" t="s">
        <v>287</v>
      </c>
    </row>
    <row r="226" spans="2:37" s="116" customFormat="1" ht="38.25" x14ac:dyDescent="0.25">
      <c r="B226" s="172"/>
      <c r="C226" s="172"/>
      <c r="D226" s="172"/>
      <c r="E226" s="172"/>
      <c r="F226" s="172"/>
      <c r="G226" s="172"/>
      <c r="H226" s="172"/>
      <c r="I226" s="172"/>
      <c r="J226" s="175"/>
      <c r="K226" s="175"/>
      <c r="L226" s="172"/>
      <c r="M226" s="182">
        <f t="shared" si="9"/>
        <v>0.33333333333333331</v>
      </c>
      <c r="N226" s="172"/>
      <c r="O226" s="172"/>
      <c r="P226" s="192"/>
      <c r="Q226" s="199"/>
      <c r="R226" s="200"/>
      <c r="S226" s="194"/>
      <c r="T226" s="172"/>
      <c r="U226" s="172"/>
      <c r="V226" s="125" t="s">
        <v>770</v>
      </c>
      <c r="W226" s="126">
        <v>0.5</v>
      </c>
      <c r="X226" s="125" t="s">
        <v>1768</v>
      </c>
      <c r="Y226" s="159">
        <v>3</v>
      </c>
      <c r="Z226" s="128" t="s">
        <v>1296</v>
      </c>
      <c r="AA226" s="129">
        <v>43586</v>
      </c>
      <c r="AB226" s="129">
        <v>43814</v>
      </c>
      <c r="AC226" s="128" t="s">
        <v>287</v>
      </c>
      <c r="AD226" s="172"/>
      <c r="AE226" s="172"/>
      <c r="AF226" s="172"/>
      <c r="AG226" s="172"/>
      <c r="AH226" s="172"/>
      <c r="AI226" s="172"/>
      <c r="AJ226" s="172"/>
    </row>
    <row r="227" spans="2:37" s="116" customFormat="1" ht="25.5" x14ac:dyDescent="0.25">
      <c r="B227" s="172"/>
      <c r="C227" s="172"/>
      <c r="D227" s="172"/>
      <c r="E227" s="172"/>
      <c r="F227" s="172"/>
      <c r="G227" s="172"/>
      <c r="H227" s="172"/>
      <c r="I227" s="172"/>
      <c r="J227" s="175"/>
      <c r="K227" s="175"/>
      <c r="L227" s="172"/>
      <c r="M227" s="182">
        <f t="shared" si="9"/>
        <v>0.33333333333333331</v>
      </c>
      <c r="N227" s="172"/>
      <c r="O227" s="172"/>
      <c r="P227" s="192"/>
      <c r="Q227" s="199"/>
      <c r="R227" s="200"/>
      <c r="S227" s="194"/>
      <c r="T227" s="172"/>
      <c r="U227" s="172"/>
      <c r="V227" s="125" t="s">
        <v>772</v>
      </c>
      <c r="W227" s="126">
        <v>0.25</v>
      </c>
      <c r="X227" s="125" t="s">
        <v>1769</v>
      </c>
      <c r="Y227" s="159">
        <v>2</v>
      </c>
      <c r="Z227" s="128" t="s">
        <v>1296</v>
      </c>
      <c r="AA227" s="129">
        <v>43647</v>
      </c>
      <c r="AB227" s="129">
        <v>43814</v>
      </c>
      <c r="AC227" s="128" t="s">
        <v>287</v>
      </c>
      <c r="AD227" s="172"/>
      <c r="AE227" s="172"/>
      <c r="AF227" s="172"/>
      <c r="AG227" s="172"/>
      <c r="AH227" s="172"/>
      <c r="AI227" s="172"/>
      <c r="AJ227" s="172"/>
    </row>
    <row r="228" spans="2:37" s="116" customFormat="1" ht="51" x14ac:dyDescent="0.25">
      <c r="B228" s="172" t="s">
        <v>679</v>
      </c>
      <c r="C228" s="172" t="s">
        <v>816</v>
      </c>
      <c r="D228" s="172" t="s">
        <v>1437</v>
      </c>
      <c r="E228" s="172" t="s">
        <v>1435</v>
      </c>
      <c r="F228" s="172" t="s">
        <v>1434</v>
      </c>
      <c r="G228" s="172" t="s">
        <v>1429</v>
      </c>
      <c r="H228" s="172" t="s">
        <v>1431</v>
      </c>
      <c r="I228" s="172" t="s">
        <v>1283</v>
      </c>
      <c r="J228" s="172" t="s">
        <v>1238</v>
      </c>
      <c r="K228" s="172" t="s">
        <v>1316</v>
      </c>
      <c r="L228" s="172" t="s">
        <v>283</v>
      </c>
      <c r="M228" s="177">
        <v>0.25</v>
      </c>
      <c r="N228" s="177" t="s">
        <v>21</v>
      </c>
      <c r="O228" s="179">
        <v>0.05</v>
      </c>
      <c r="P228" s="179">
        <v>0.08</v>
      </c>
      <c r="Q228" s="179">
        <v>0.1</v>
      </c>
      <c r="R228" s="179">
        <v>0.13</v>
      </c>
      <c r="S228" s="179">
        <v>0.15</v>
      </c>
      <c r="T228" s="172" t="s">
        <v>1296</v>
      </c>
      <c r="U228" s="174" t="s">
        <v>1672</v>
      </c>
      <c r="V228" s="137" t="s">
        <v>2202</v>
      </c>
      <c r="W228" s="138">
        <v>0.25</v>
      </c>
      <c r="X228" s="137" t="s">
        <v>2215</v>
      </c>
      <c r="Y228" s="159">
        <v>2</v>
      </c>
      <c r="Z228" s="128" t="s">
        <v>1296</v>
      </c>
      <c r="AA228" s="129">
        <v>43770</v>
      </c>
      <c r="AB228" s="133">
        <v>43814</v>
      </c>
      <c r="AC228" s="128"/>
      <c r="AD228" s="172" t="s">
        <v>287</v>
      </c>
      <c r="AE228" s="172" t="s">
        <v>1255</v>
      </c>
      <c r="AF228" s="172" t="s">
        <v>1267</v>
      </c>
      <c r="AG228" s="172" t="s">
        <v>287</v>
      </c>
      <c r="AH228" s="172" t="s">
        <v>287</v>
      </c>
      <c r="AI228" s="172" t="s">
        <v>1042</v>
      </c>
      <c r="AJ228" s="172" t="s">
        <v>287</v>
      </c>
    </row>
    <row r="229" spans="2:37" s="116" customFormat="1" ht="51" x14ac:dyDescent="0.25">
      <c r="B229" s="172"/>
      <c r="C229" s="172"/>
      <c r="D229" s="172"/>
      <c r="E229" s="172"/>
      <c r="F229" s="172"/>
      <c r="G229" s="172"/>
      <c r="H229" s="172"/>
      <c r="I229" s="172"/>
      <c r="J229" s="172"/>
      <c r="K229" s="172"/>
      <c r="L229" s="172"/>
      <c r="M229" s="182">
        <f t="shared" si="9"/>
        <v>0.33333333333333331</v>
      </c>
      <c r="N229" s="177"/>
      <c r="O229" s="179"/>
      <c r="P229" s="179"/>
      <c r="Q229" s="179"/>
      <c r="R229" s="179"/>
      <c r="S229" s="179"/>
      <c r="T229" s="172"/>
      <c r="U229" s="174"/>
      <c r="V229" s="137" t="s">
        <v>2203</v>
      </c>
      <c r="W229" s="138">
        <v>0.25</v>
      </c>
      <c r="X229" s="137" t="s">
        <v>2216</v>
      </c>
      <c r="Y229" s="159">
        <v>1</v>
      </c>
      <c r="Z229" s="128" t="s">
        <v>1296</v>
      </c>
      <c r="AA229" s="129">
        <v>43647</v>
      </c>
      <c r="AB229" s="133">
        <v>43814</v>
      </c>
      <c r="AC229" s="128" t="s">
        <v>287</v>
      </c>
      <c r="AD229" s="172"/>
      <c r="AE229" s="172"/>
      <c r="AF229" s="172"/>
      <c r="AG229" s="172"/>
      <c r="AH229" s="172"/>
      <c r="AI229" s="172"/>
      <c r="AJ229" s="172"/>
    </row>
    <row r="230" spans="2:37" s="116" customFormat="1" ht="51" x14ac:dyDescent="0.25">
      <c r="B230" s="172"/>
      <c r="C230" s="172"/>
      <c r="D230" s="172"/>
      <c r="E230" s="172"/>
      <c r="F230" s="172"/>
      <c r="G230" s="172"/>
      <c r="H230" s="172"/>
      <c r="I230" s="172"/>
      <c r="J230" s="172"/>
      <c r="K230" s="172"/>
      <c r="L230" s="172"/>
      <c r="M230" s="182">
        <f t="shared" si="9"/>
        <v>0.33333333333333331</v>
      </c>
      <c r="N230" s="177"/>
      <c r="O230" s="179"/>
      <c r="P230" s="179"/>
      <c r="Q230" s="179"/>
      <c r="R230" s="179"/>
      <c r="S230" s="179"/>
      <c r="T230" s="172"/>
      <c r="U230" s="174"/>
      <c r="V230" s="137" t="s">
        <v>2204</v>
      </c>
      <c r="W230" s="138">
        <v>0.5</v>
      </c>
      <c r="X230" s="137" t="s">
        <v>2217</v>
      </c>
      <c r="Y230" s="159">
        <v>2</v>
      </c>
      <c r="Z230" s="128" t="s">
        <v>1296</v>
      </c>
      <c r="AA230" s="129">
        <v>43617</v>
      </c>
      <c r="AB230" s="133">
        <v>43799</v>
      </c>
      <c r="AC230" s="128" t="s">
        <v>287</v>
      </c>
      <c r="AD230" s="172"/>
      <c r="AE230" s="172"/>
      <c r="AF230" s="172"/>
      <c r="AG230" s="172"/>
      <c r="AH230" s="172"/>
      <c r="AI230" s="172"/>
      <c r="AJ230" s="172"/>
    </row>
    <row r="231" spans="2:37" s="116" customFormat="1" ht="60" customHeight="1" x14ac:dyDescent="0.25">
      <c r="B231" s="172" t="s">
        <v>679</v>
      </c>
      <c r="C231" s="172" t="s">
        <v>268</v>
      </c>
      <c r="D231" s="172" t="s">
        <v>1440</v>
      </c>
      <c r="E231" s="172" t="s">
        <v>1441</v>
      </c>
      <c r="F231" s="172" t="s">
        <v>1439</v>
      </c>
      <c r="G231" s="172" t="s">
        <v>1432</v>
      </c>
      <c r="H231" s="172" t="s">
        <v>1433</v>
      </c>
      <c r="I231" s="172" t="s">
        <v>1283</v>
      </c>
      <c r="J231" s="172" t="s">
        <v>1236</v>
      </c>
      <c r="K231" s="172" t="s">
        <v>1317</v>
      </c>
      <c r="L231" s="172" t="s">
        <v>520</v>
      </c>
      <c r="M231" s="177">
        <v>0.25</v>
      </c>
      <c r="N231" s="172" t="s">
        <v>507</v>
      </c>
      <c r="O231" s="195">
        <v>8043951</v>
      </c>
      <c r="P231" s="195">
        <f>+O231+(0.2*(S231-O231))</f>
        <v>8149951</v>
      </c>
      <c r="Q231" s="195">
        <f>+O231+(0.4*(S231-O231))</f>
        <v>8255951</v>
      </c>
      <c r="R231" s="195">
        <f>+O231+(0.7*(S231-O231))</f>
        <v>8414951</v>
      </c>
      <c r="S231" s="195">
        <v>8573951</v>
      </c>
      <c r="T231" s="172" t="s">
        <v>1296</v>
      </c>
      <c r="U231" s="174" t="s">
        <v>1495</v>
      </c>
      <c r="V231" s="137" t="s">
        <v>1506</v>
      </c>
      <c r="W231" s="160">
        <v>0.25</v>
      </c>
      <c r="X231" s="125" t="s">
        <v>2218</v>
      </c>
      <c r="Y231" s="127">
        <v>1</v>
      </c>
      <c r="Z231" s="128" t="s">
        <v>1296</v>
      </c>
      <c r="AA231" s="129">
        <v>43678</v>
      </c>
      <c r="AB231" s="129">
        <v>43738</v>
      </c>
      <c r="AC231" s="128"/>
      <c r="AD231" s="172" t="s">
        <v>287</v>
      </c>
      <c r="AE231" s="172" t="s">
        <v>1255</v>
      </c>
      <c r="AF231" s="172" t="s">
        <v>1268</v>
      </c>
      <c r="AG231" s="172" t="s">
        <v>287</v>
      </c>
      <c r="AH231" s="172" t="s">
        <v>287</v>
      </c>
      <c r="AI231" s="172" t="s">
        <v>1042</v>
      </c>
      <c r="AJ231" s="172" t="s">
        <v>287</v>
      </c>
    </row>
    <row r="232" spans="2:37" s="116" customFormat="1" ht="60" customHeight="1" x14ac:dyDescent="0.25">
      <c r="B232" s="172"/>
      <c r="C232" s="172"/>
      <c r="D232" s="172"/>
      <c r="E232" s="172"/>
      <c r="F232" s="172"/>
      <c r="G232" s="172"/>
      <c r="H232" s="172"/>
      <c r="I232" s="172"/>
      <c r="J232" s="172"/>
      <c r="K232" s="172"/>
      <c r="L232" s="172"/>
      <c r="M232" s="177"/>
      <c r="N232" s="172"/>
      <c r="O232" s="195"/>
      <c r="P232" s="195"/>
      <c r="Q232" s="195"/>
      <c r="R232" s="195"/>
      <c r="S232" s="195"/>
      <c r="T232" s="172"/>
      <c r="U232" s="174"/>
      <c r="V232" s="137" t="s">
        <v>1507</v>
      </c>
      <c r="W232" s="160">
        <v>0.25</v>
      </c>
      <c r="X232" s="130" t="s">
        <v>1695</v>
      </c>
      <c r="Y232" s="127">
        <v>2</v>
      </c>
      <c r="Z232" s="128" t="s">
        <v>1296</v>
      </c>
      <c r="AA232" s="129">
        <v>43617</v>
      </c>
      <c r="AB232" s="129">
        <v>43814</v>
      </c>
      <c r="AC232" s="128" t="s">
        <v>287</v>
      </c>
      <c r="AD232" s="172"/>
      <c r="AE232" s="172"/>
      <c r="AF232" s="172"/>
      <c r="AG232" s="172"/>
      <c r="AH232" s="172"/>
      <c r="AI232" s="172"/>
      <c r="AJ232" s="172"/>
      <c r="AK232" s="122"/>
    </row>
    <row r="233" spans="2:37" s="116" customFormat="1" ht="114.75" x14ac:dyDescent="0.25">
      <c r="B233" s="128" t="s">
        <v>679</v>
      </c>
      <c r="C233" s="128" t="s">
        <v>268</v>
      </c>
      <c r="D233" s="128" t="s">
        <v>1440</v>
      </c>
      <c r="E233" s="128" t="s">
        <v>1441</v>
      </c>
      <c r="F233" s="128" t="s">
        <v>1439</v>
      </c>
      <c r="G233" s="128" t="s">
        <v>1432</v>
      </c>
      <c r="H233" s="128" t="s">
        <v>1433</v>
      </c>
      <c r="I233" s="128" t="s">
        <v>1283</v>
      </c>
      <c r="J233" s="128" t="s">
        <v>1236</v>
      </c>
      <c r="K233" s="128" t="s">
        <v>1502</v>
      </c>
      <c r="L233" s="128" t="s">
        <v>1503</v>
      </c>
      <c r="M233" s="154">
        <v>0.25</v>
      </c>
      <c r="N233" s="128" t="s">
        <v>507</v>
      </c>
      <c r="O233" s="161">
        <v>8036482</v>
      </c>
      <c r="P233" s="161">
        <f>+O233+100000</f>
        <v>8136482</v>
      </c>
      <c r="Q233" s="161">
        <f>+P233+100000</f>
        <v>8236482</v>
      </c>
      <c r="R233" s="161">
        <f>+Q233+100000</f>
        <v>8336482</v>
      </c>
      <c r="S233" s="161">
        <v>8516482</v>
      </c>
      <c r="T233" s="161" t="s">
        <v>1296</v>
      </c>
      <c r="U233" s="174"/>
      <c r="V233" s="137" t="s">
        <v>1763</v>
      </c>
      <c r="W233" s="126">
        <v>0.5</v>
      </c>
      <c r="X233" s="130" t="s">
        <v>1764</v>
      </c>
      <c r="Y233" s="127">
        <v>3</v>
      </c>
      <c r="Z233" s="128" t="s">
        <v>1296</v>
      </c>
      <c r="AA233" s="129">
        <v>43525</v>
      </c>
      <c r="AB233" s="129">
        <v>43814</v>
      </c>
      <c r="AC233" s="128" t="s">
        <v>287</v>
      </c>
      <c r="AD233" s="172"/>
      <c r="AE233" s="172"/>
      <c r="AF233" s="172"/>
      <c r="AG233" s="172"/>
      <c r="AH233" s="172"/>
      <c r="AI233" s="172"/>
      <c r="AJ233" s="172"/>
    </row>
    <row r="234" spans="2:37" s="116" customFormat="1" ht="102" x14ac:dyDescent="0.25">
      <c r="B234" s="128" t="s">
        <v>679</v>
      </c>
      <c r="C234" s="128" t="s">
        <v>268</v>
      </c>
      <c r="D234" s="128" t="s">
        <v>1442</v>
      </c>
      <c r="E234" s="128" t="s">
        <v>1441</v>
      </c>
      <c r="F234" s="128" t="s">
        <v>1439</v>
      </c>
      <c r="G234" s="128" t="s">
        <v>1382</v>
      </c>
      <c r="H234" s="128" t="s">
        <v>1430</v>
      </c>
      <c r="I234" s="128" t="s">
        <v>1272</v>
      </c>
      <c r="J234" s="162" t="s">
        <v>1236</v>
      </c>
      <c r="K234" s="163" t="s">
        <v>1861</v>
      </c>
      <c r="L234" s="128" t="s">
        <v>1862</v>
      </c>
      <c r="M234" s="154">
        <v>0.25</v>
      </c>
      <c r="N234" s="161" t="s">
        <v>507</v>
      </c>
      <c r="O234" s="164">
        <v>36170692</v>
      </c>
      <c r="P234" s="164">
        <f>+O234+(0.2*(S234-O234))</f>
        <v>36670692</v>
      </c>
      <c r="Q234" s="164">
        <f>+P234+(0.4*(S234-O234))</f>
        <v>37670692</v>
      </c>
      <c r="R234" s="164">
        <f>+O234+(0.7*(S234-O234))</f>
        <v>37920692</v>
      </c>
      <c r="S234" s="164">
        <v>38670692</v>
      </c>
      <c r="T234" s="128" t="s">
        <v>1301</v>
      </c>
      <c r="U234" s="174" t="s">
        <v>1612</v>
      </c>
      <c r="V234" s="125" t="s">
        <v>800</v>
      </c>
      <c r="W234" s="126">
        <v>0.5</v>
      </c>
      <c r="X234" s="130" t="s">
        <v>801</v>
      </c>
      <c r="Y234" s="127">
        <v>4</v>
      </c>
      <c r="Z234" s="128" t="s">
        <v>1301</v>
      </c>
      <c r="AA234" s="129">
        <v>43525</v>
      </c>
      <c r="AB234" s="129">
        <v>43814</v>
      </c>
      <c r="AC234" s="128" t="s">
        <v>287</v>
      </c>
      <c r="AD234" s="172" t="s">
        <v>287</v>
      </c>
      <c r="AE234" s="172" t="s">
        <v>1255</v>
      </c>
      <c r="AF234" s="172" t="s">
        <v>1268</v>
      </c>
      <c r="AG234" s="172" t="s">
        <v>1253</v>
      </c>
      <c r="AH234" s="172" t="s">
        <v>287</v>
      </c>
      <c r="AI234" s="172" t="s">
        <v>287</v>
      </c>
      <c r="AJ234" s="172" t="s">
        <v>287</v>
      </c>
    </row>
    <row r="235" spans="2:37" s="116" customFormat="1" ht="102" x14ac:dyDescent="0.25">
      <c r="B235" s="128" t="s">
        <v>679</v>
      </c>
      <c r="C235" s="128" t="s">
        <v>268</v>
      </c>
      <c r="D235" s="128" t="s">
        <v>1442</v>
      </c>
      <c r="E235" s="128" t="s">
        <v>1441</v>
      </c>
      <c r="F235" s="128" t="s">
        <v>1439</v>
      </c>
      <c r="G235" s="128" t="s">
        <v>1382</v>
      </c>
      <c r="H235" s="128" t="s">
        <v>1430</v>
      </c>
      <c r="I235" s="128" t="s">
        <v>1272</v>
      </c>
      <c r="J235" s="162" t="s">
        <v>1236</v>
      </c>
      <c r="K235" s="163" t="s">
        <v>1504</v>
      </c>
      <c r="L235" s="128" t="s">
        <v>1505</v>
      </c>
      <c r="M235" s="154">
        <v>0.25</v>
      </c>
      <c r="N235" s="161" t="s">
        <v>507</v>
      </c>
      <c r="O235" s="164">
        <v>34184673</v>
      </c>
      <c r="P235" s="164">
        <v>34884673</v>
      </c>
      <c r="Q235" s="164">
        <v>35584673</v>
      </c>
      <c r="R235" s="164">
        <v>36284673</v>
      </c>
      <c r="S235" s="164">
        <v>36984673</v>
      </c>
      <c r="T235" s="128" t="s">
        <v>1301</v>
      </c>
      <c r="U235" s="174"/>
      <c r="V235" s="125" t="s">
        <v>802</v>
      </c>
      <c r="W235" s="126">
        <v>0.5</v>
      </c>
      <c r="X235" s="130" t="s">
        <v>803</v>
      </c>
      <c r="Y235" s="127">
        <v>4</v>
      </c>
      <c r="Z235" s="128" t="s">
        <v>1301</v>
      </c>
      <c r="AA235" s="129">
        <v>43525</v>
      </c>
      <c r="AB235" s="129">
        <v>43814</v>
      </c>
      <c r="AC235" s="128" t="s">
        <v>287</v>
      </c>
      <c r="AD235" s="172"/>
      <c r="AE235" s="172"/>
      <c r="AF235" s="172"/>
      <c r="AG235" s="172"/>
      <c r="AH235" s="172"/>
      <c r="AI235" s="172"/>
      <c r="AJ235" s="172"/>
    </row>
    <row r="236" spans="2:37" s="116" customFormat="1" ht="54" customHeight="1" x14ac:dyDescent="0.25">
      <c r="B236" s="174" t="s">
        <v>679</v>
      </c>
      <c r="C236" s="174" t="s">
        <v>269</v>
      </c>
      <c r="D236" s="174" t="s">
        <v>1444</v>
      </c>
      <c r="E236" s="174" t="s">
        <v>1850</v>
      </c>
      <c r="F236" s="174" t="s">
        <v>1443</v>
      </c>
      <c r="G236" s="174" t="s">
        <v>1432</v>
      </c>
      <c r="H236" s="174" t="s">
        <v>1430</v>
      </c>
      <c r="I236" s="174" t="s">
        <v>1272</v>
      </c>
      <c r="J236" s="174" t="s">
        <v>1236</v>
      </c>
      <c r="K236" s="174" t="s">
        <v>1318</v>
      </c>
      <c r="L236" s="189" t="s">
        <v>527</v>
      </c>
      <c r="M236" s="189">
        <v>0.5</v>
      </c>
      <c r="N236" s="195" t="s">
        <v>507</v>
      </c>
      <c r="O236" s="191">
        <v>0</v>
      </c>
      <c r="P236" s="191">
        <v>248758</v>
      </c>
      <c r="Q236" s="191">
        <f>+P236+S236*0.3</f>
        <v>519473.8</v>
      </c>
      <c r="R236" s="191">
        <f>+(S236-Q236)/2+Q236</f>
        <v>710929.9</v>
      </c>
      <c r="S236" s="191">
        <v>902386</v>
      </c>
      <c r="T236" s="172" t="s">
        <v>1296</v>
      </c>
      <c r="U236" s="174" t="s">
        <v>1673</v>
      </c>
      <c r="V236" s="125" t="s">
        <v>804</v>
      </c>
      <c r="W236" s="126">
        <v>0.5</v>
      </c>
      <c r="X236" s="130" t="s">
        <v>1696</v>
      </c>
      <c r="Y236" s="127">
        <v>3</v>
      </c>
      <c r="Z236" s="128" t="s">
        <v>1296</v>
      </c>
      <c r="AA236" s="129">
        <v>43497</v>
      </c>
      <c r="AB236" s="129">
        <v>43814</v>
      </c>
      <c r="AC236" s="128" t="s">
        <v>287</v>
      </c>
      <c r="AD236" s="172" t="s">
        <v>287</v>
      </c>
      <c r="AE236" s="172" t="s">
        <v>1255</v>
      </c>
      <c r="AF236" s="172" t="s">
        <v>1268</v>
      </c>
      <c r="AG236" s="172" t="s">
        <v>1253</v>
      </c>
      <c r="AH236" s="172" t="s">
        <v>287</v>
      </c>
      <c r="AI236" s="172" t="s">
        <v>287</v>
      </c>
      <c r="AJ236" s="172" t="s">
        <v>287</v>
      </c>
    </row>
    <row r="237" spans="2:37" s="116" customFormat="1" ht="54" customHeight="1" x14ac:dyDescent="0.25">
      <c r="B237" s="174"/>
      <c r="C237" s="174"/>
      <c r="D237" s="174"/>
      <c r="E237" s="174"/>
      <c r="F237" s="174"/>
      <c r="G237" s="174"/>
      <c r="H237" s="174"/>
      <c r="I237" s="174"/>
      <c r="J237" s="174"/>
      <c r="K237" s="174"/>
      <c r="L237" s="189"/>
      <c r="M237" s="190"/>
      <c r="N237" s="195"/>
      <c r="O237" s="191"/>
      <c r="P237" s="191"/>
      <c r="Q237" s="191"/>
      <c r="R237" s="191"/>
      <c r="S237" s="191"/>
      <c r="T237" s="172"/>
      <c r="U237" s="174"/>
      <c r="V237" s="125" t="s">
        <v>805</v>
      </c>
      <c r="W237" s="126">
        <v>0.5</v>
      </c>
      <c r="X237" s="130" t="s">
        <v>1697</v>
      </c>
      <c r="Y237" s="127">
        <v>3</v>
      </c>
      <c r="Z237" s="128" t="s">
        <v>1296</v>
      </c>
      <c r="AA237" s="129">
        <v>43497</v>
      </c>
      <c r="AB237" s="129">
        <v>43814</v>
      </c>
      <c r="AC237" s="128" t="s">
        <v>287</v>
      </c>
      <c r="AD237" s="172"/>
      <c r="AE237" s="172"/>
      <c r="AF237" s="172"/>
      <c r="AG237" s="172"/>
      <c r="AH237" s="172"/>
      <c r="AI237" s="172"/>
      <c r="AJ237" s="172"/>
      <c r="AK237" s="122"/>
    </row>
    <row r="238" spans="2:37" s="116" customFormat="1" ht="50.25" customHeight="1" x14ac:dyDescent="0.25">
      <c r="B238" s="174" t="s">
        <v>679</v>
      </c>
      <c r="C238" s="174" t="s">
        <v>269</v>
      </c>
      <c r="D238" s="174" t="s">
        <v>1444</v>
      </c>
      <c r="E238" s="174" t="s">
        <v>1850</v>
      </c>
      <c r="F238" s="174" t="s">
        <v>1443</v>
      </c>
      <c r="G238" s="174" t="s">
        <v>1432</v>
      </c>
      <c r="H238" s="174" t="s">
        <v>1430</v>
      </c>
      <c r="I238" s="174" t="s">
        <v>1272</v>
      </c>
      <c r="J238" s="174" t="s">
        <v>1236</v>
      </c>
      <c r="K238" s="174" t="s">
        <v>1319</v>
      </c>
      <c r="L238" s="189" t="s">
        <v>531</v>
      </c>
      <c r="M238" s="189">
        <v>0.5</v>
      </c>
      <c r="N238" s="196" t="s">
        <v>507</v>
      </c>
      <c r="O238" s="196">
        <v>0</v>
      </c>
      <c r="P238" s="191">
        <f>+S238/4</f>
        <v>2700000</v>
      </c>
      <c r="Q238" s="185">
        <f>+S238/4+P238</f>
        <v>5400000</v>
      </c>
      <c r="R238" s="185">
        <f>+S238/4+Q238</f>
        <v>8100000</v>
      </c>
      <c r="S238" s="183">
        <v>10800000</v>
      </c>
      <c r="T238" s="172" t="s">
        <v>1301</v>
      </c>
      <c r="U238" s="174" t="s">
        <v>1613</v>
      </c>
      <c r="V238" s="137" t="s">
        <v>806</v>
      </c>
      <c r="W238" s="126">
        <v>0.5</v>
      </c>
      <c r="X238" s="130" t="s">
        <v>801</v>
      </c>
      <c r="Y238" s="127">
        <v>4</v>
      </c>
      <c r="Z238" s="128" t="s">
        <v>1301</v>
      </c>
      <c r="AA238" s="129">
        <v>43525</v>
      </c>
      <c r="AB238" s="129">
        <v>43814</v>
      </c>
      <c r="AC238" s="128" t="s">
        <v>287</v>
      </c>
      <c r="AD238" s="172" t="s">
        <v>287</v>
      </c>
      <c r="AE238" s="172" t="s">
        <v>1255</v>
      </c>
      <c r="AF238" s="172" t="s">
        <v>1268</v>
      </c>
      <c r="AG238" s="172" t="s">
        <v>1253</v>
      </c>
      <c r="AH238" s="172" t="s">
        <v>287</v>
      </c>
      <c r="AI238" s="172" t="s">
        <v>287</v>
      </c>
      <c r="AJ238" s="172" t="s">
        <v>287</v>
      </c>
    </row>
    <row r="239" spans="2:37" s="116" customFormat="1" ht="50.25" customHeight="1" x14ac:dyDescent="0.25">
      <c r="B239" s="174"/>
      <c r="C239" s="174"/>
      <c r="D239" s="174"/>
      <c r="E239" s="174"/>
      <c r="F239" s="174"/>
      <c r="G239" s="174"/>
      <c r="H239" s="174"/>
      <c r="I239" s="174"/>
      <c r="J239" s="174"/>
      <c r="K239" s="174"/>
      <c r="L239" s="189"/>
      <c r="M239" s="190"/>
      <c r="N239" s="196"/>
      <c r="O239" s="196"/>
      <c r="P239" s="191"/>
      <c r="Q239" s="185"/>
      <c r="R239" s="185"/>
      <c r="S239" s="183"/>
      <c r="T239" s="172"/>
      <c r="U239" s="174"/>
      <c r="V239" s="137" t="s">
        <v>807</v>
      </c>
      <c r="W239" s="126">
        <v>0.5</v>
      </c>
      <c r="X239" s="130" t="s">
        <v>803</v>
      </c>
      <c r="Y239" s="127">
        <v>4</v>
      </c>
      <c r="Z239" s="128" t="s">
        <v>1301</v>
      </c>
      <c r="AA239" s="129">
        <v>43525</v>
      </c>
      <c r="AB239" s="129">
        <v>43814</v>
      </c>
      <c r="AC239" s="128" t="s">
        <v>287</v>
      </c>
      <c r="AD239" s="172"/>
      <c r="AE239" s="172"/>
      <c r="AF239" s="172"/>
      <c r="AG239" s="172"/>
      <c r="AH239" s="172"/>
      <c r="AI239" s="172"/>
      <c r="AJ239" s="172"/>
      <c r="AK239" s="122"/>
    </row>
    <row r="240" spans="2:37" s="116" customFormat="1" x14ac:dyDescent="0.25">
      <c r="B240" s="118"/>
      <c r="C240" s="119"/>
      <c r="D240" s="119"/>
      <c r="E240" s="119"/>
      <c r="F240" s="119"/>
      <c r="G240" s="119"/>
      <c r="H240" s="119"/>
      <c r="I240" s="119"/>
      <c r="J240" s="119"/>
      <c r="K240" s="119"/>
      <c r="L240" s="119"/>
      <c r="M240" s="119"/>
      <c r="N240" s="119"/>
      <c r="O240" s="119"/>
      <c r="P240" s="120"/>
      <c r="Q240" s="120"/>
      <c r="R240" s="120"/>
      <c r="S240" s="120"/>
      <c r="T240" s="119"/>
      <c r="U240" s="120"/>
      <c r="V240" s="121"/>
      <c r="W240" s="121"/>
      <c r="X240" s="121"/>
      <c r="Y240" s="120"/>
      <c r="Z240" s="120"/>
      <c r="AA240" s="120"/>
      <c r="AB240" s="120"/>
      <c r="AC240" s="120"/>
      <c r="AD240" s="120"/>
    </row>
    <row r="241" spans="2:30" s="116" customFormat="1" x14ac:dyDescent="0.25">
      <c r="B241" s="119"/>
      <c r="C241" s="119"/>
      <c r="D241" s="119"/>
      <c r="E241" s="119"/>
      <c r="F241" s="119"/>
      <c r="G241" s="119"/>
      <c r="H241" s="119"/>
      <c r="I241" s="119"/>
      <c r="J241" s="119"/>
      <c r="K241" s="119"/>
      <c r="L241" s="119"/>
      <c r="M241" s="119"/>
      <c r="N241" s="119"/>
      <c r="O241" s="119"/>
      <c r="P241" s="120"/>
      <c r="Q241" s="120"/>
      <c r="R241" s="120"/>
      <c r="S241" s="120"/>
      <c r="T241" s="119"/>
      <c r="U241" s="120"/>
      <c r="V241" s="121"/>
      <c r="W241" s="121"/>
      <c r="X241" s="121"/>
      <c r="Y241" s="120"/>
      <c r="Z241" s="120"/>
      <c r="AA241" s="120"/>
      <c r="AB241" s="120"/>
      <c r="AC241" s="120"/>
      <c r="AD241" s="120"/>
    </row>
    <row r="242" spans="2:30" s="116" customFormat="1" x14ac:dyDescent="0.25">
      <c r="B242" s="119"/>
      <c r="C242" s="119"/>
      <c r="D242" s="119"/>
      <c r="E242" s="119"/>
      <c r="F242" s="119"/>
      <c r="G242" s="119"/>
      <c r="H242" s="119"/>
      <c r="I242" s="119"/>
      <c r="J242" s="119"/>
      <c r="K242" s="119"/>
      <c r="L242" s="119"/>
      <c r="M242" s="119"/>
      <c r="N242" s="119"/>
      <c r="O242" s="119"/>
      <c r="P242" s="120"/>
      <c r="Q242" s="120"/>
      <c r="R242" s="120"/>
      <c r="S242" s="120"/>
      <c r="T242" s="119"/>
      <c r="U242" s="120"/>
      <c r="V242" s="121"/>
      <c r="W242" s="121"/>
      <c r="X242" s="121"/>
      <c r="Y242" s="120"/>
      <c r="Z242" s="120"/>
      <c r="AA242" s="120"/>
      <c r="AB242" s="120"/>
      <c r="AC242" s="120"/>
      <c r="AD242" s="120"/>
    </row>
    <row r="243" spans="2:30" s="116" customFormat="1" x14ac:dyDescent="0.25">
      <c r="B243" s="119"/>
      <c r="C243" s="119"/>
      <c r="D243" s="119"/>
      <c r="E243" s="119"/>
      <c r="F243" s="119"/>
      <c r="G243" s="119"/>
      <c r="H243" s="119"/>
      <c r="I243" s="119"/>
      <c r="J243" s="119"/>
      <c r="K243" s="119"/>
      <c r="L243" s="119"/>
      <c r="M243" s="119"/>
      <c r="N243" s="119"/>
      <c r="O243" s="119"/>
      <c r="P243" s="120"/>
      <c r="Q243" s="120"/>
      <c r="R243" s="120"/>
      <c r="S243" s="120"/>
      <c r="T243" s="119"/>
      <c r="U243" s="120"/>
      <c r="V243" s="121"/>
      <c r="W243" s="121"/>
      <c r="X243" s="121"/>
      <c r="Y243" s="120"/>
      <c r="Z243" s="120"/>
      <c r="AA243" s="120"/>
      <c r="AB243" s="120"/>
      <c r="AC243" s="120"/>
      <c r="AD243" s="120"/>
    </row>
    <row r="244" spans="2:30" s="116" customFormat="1" x14ac:dyDescent="0.25">
      <c r="B244" s="119"/>
      <c r="C244" s="119"/>
      <c r="D244" s="119"/>
      <c r="E244" s="119"/>
      <c r="F244" s="119"/>
      <c r="G244" s="119"/>
      <c r="H244" s="119"/>
      <c r="I244" s="119"/>
      <c r="J244" s="119"/>
      <c r="K244" s="119"/>
      <c r="L244" s="119"/>
      <c r="M244" s="119"/>
      <c r="N244" s="119"/>
      <c r="O244" s="119"/>
      <c r="P244" s="120"/>
      <c r="Q244" s="120"/>
      <c r="R244" s="120"/>
      <c r="S244" s="120"/>
      <c r="T244" s="119"/>
      <c r="U244" s="120"/>
      <c r="V244" s="121"/>
      <c r="W244" s="121"/>
      <c r="X244" s="121"/>
      <c r="Y244" s="120"/>
      <c r="Z244" s="120"/>
      <c r="AA244" s="120"/>
      <c r="AB244" s="120"/>
      <c r="AC244" s="120"/>
      <c r="AD244" s="120"/>
    </row>
    <row r="245" spans="2:30" s="116" customFormat="1" x14ac:dyDescent="0.25">
      <c r="B245" s="119"/>
      <c r="C245" s="119"/>
      <c r="D245" s="119"/>
      <c r="E245" s="119"/>
      <c r="F245" s="119"/>
      <c r="G245" s="119"/>
      <c r="H245" s="119"/>
      <c r="I245" s="119"/>
      <c r="J245" s="119"/>
      <c r="K245" s="119"/>
      <c r="L245" s="119"/>
      <c r="M245" s="119"/>
      <c r="N245" s="119"/>
      <c r="O245" s="119"/>
      <c r="P245" s="120"/>
      <c r="Q245" s="120"/>
      <c r="R245" s="120"/>
      <c r="S245" s="120"/>
      <c r="T245" s="119"/>
      <c r="U245" s="120"/>
      <c r="V245" s="121"/>
      <c r="W245" s="121"/>
      <c r="X245" s="121"/>
      <c r="Y245" s="120"/>
      <c r="Z245" s="120"/>
      <c r="AA245" s="120"/>
      <c r="AB245" s="120"/>
      <c r="AC245" s="120"/>
      <c r="AD245" s="120"/>
    </row>
    <row r="246" spans="2:30" s="116" customFormat="1" x14ac:dyDescent="0.25">
      <c r="B246" s="119"/>
      <c r="C246" s="119"/>
      <c r="D246" s="119"/>
      <c r="E246" s="119"/>
      <c r="F246" s="119"/>
      <c r="G246" s="119"/>
      <c r="H246" s="119"/>
      <c r="I246" s="119"/>
      <c r="J246" s="119"/>
      <c r="K246" s="119"/>
      <c r="L246" s="119"/>
      <c r="M246" s="119"/>
      <c r="N246" s="119"/>
      <c r="O246" s="119"/>
      <c r="P246" s="120"/>
      <c r="Q246" s="120"/>
      <c r="R246" s="120"/>
      <c r="S246" s="120"/>
      <c r="T246" s="119"/>
      <c r="U246" s="120"/>
      <c r="V246" s="121"/>
      <c r="W246" s="121"/>
      <c r="X246" s="121"/>
      <c r="Y246" s="120"/>
      <c r="Z246" s="120"/>
      <c r="AA246" s="120"/>
      <c r="AB246" s="120"/>
      <c r="AC246" s="120"/>
      <c r="AD246" s="120"/>
    </row>
    <row r="247" spans="2:30" s="116" customFormat="1" x14ac:dyDescent="0.25">
      <c r="B247" s="119"/>
      <c r="C247" s="119"/>
      <c r="D247" s="119"/>
      <c r="E247" s="119"/>
      <c r="F247" s="119"/>
      <c r="G247" s="119"/>
      <c r="H247" s="119"/>
      <c r="I247" s="119"/>
      <c r="J247" s="119"/>
      <c r="K247" s="119"/>
      <c r="L247" s="119"/>
      <c r="M247" s="119"/>
      <c r="N247" s="119"/>
      <c r="O247" s="119"/>
      <c r="P247" s="120"/>
      <c r="Q247" s="120"/>
      <c r="R247" s="120"/>
      <c r="S247" s="120"/>
      <c r="T247" s="119"/>
      <c r="U247" s="120"/>
      <c r="V247" s="121"/>
      <c r="W247" s="121"/>
      <c r="X247" s="121"/>
      <c r="Y247" s="120"/>
      <c r="Z247" s="120"/>
      <c r="AA247" s="120"/>
      <c r="AB247" s="120"/>
      <c r="AC247" s="120"/>
      <c r="AD247" s="120"/>
    </row>
    <row r="248" spans="2:30" s="116" customFormat="1" x14ac:dyDescent="0.25">
      <c r="B248" s="119"/>
      <c r="C248" s="119"/>
      <c r="D248" s="119"/>
      <c r="E248" s="119"/>
      <c r="F248" s="119"/>
      <c r="G248" s="119"/>
      <c r="H248" s="119"/>
      <c r="I248" s="119"/>
      <c r="J248" s="119"/>
      <c r="K248" s="119"/>
      <c r="L248" s="119"/>
      <c r="M248" s="119"/>
      <c r="N248" s="119"/>
      <c r="O248" s="119"/>
      <c r="P248" s="120"/>
      <c r="Q248" s="120"/>
      <c r="R248" s="120"/>
      <c r="S248" s="120"/>
      <c r="T248" s="119"/>
      <c r="U248" s="120"/>
      <c r="V248" s="121"/>
      <c r="W248" s="121"/>
      <c r="X248" s="121"/>
      <c r="Y248" s="120"/>
      <c r="Z248" s="120"/>
      <c r="AA248" s="120"/>
      <c r="AB248" s="120"/>
      <c r="AC248" s="120"/>
      <c r="AD248" s="120"/>
    </row>
    <row r="249" spans="2:30" s="116" customFormat="1" x14ac:dyDescent="0.25">
      <c r="B249" s="119"/>
      <c r="C249" s="119"/>
      <c r="D249" s="119"/>
      <c r="E249" s="119"/>
      <c r="F249" s="119"/>
      <c r="G249" s="119"/>
      <c r="H249" s="119"/>
      <c r="I249" s="119"/>
      <c r="J249" s="119"/>
      <c r="K249" s="119"/>
      <c r="L249" s="119"/>
      <c r="M249" s="119"/>
      <c r="N249" s="119"/>
      <c r="O249" s="119"/>
      <c r="P249" s="120"/>
      <c r="Q249" s="120"/>
      <c r="R249" s="120"/>
      <c r="S249" s="120"/>
      <c r="T249" s="119"/>
      <c r="U249" s="120"/>
      <c r="V249" s="121"/>
      <c r="W249" s="121"/>
      <c r="X249" s="121"/>
      <c r="Y249" s="120"/>
      <c r="Z249" s="120"/>
      <c r="AA249" s="120"/>
      <c r="AB249" s="120"/>
      <c r="AC249" s="120"/>
      <c r="AD249" s="120"/>
    </row>
  </sheetData>
  <mergeCells count="1788">
    <mergeCell ref="D11:D13"/>
    <mergeCell ref="E11:E13"/>
    <mergeCell ref="F11:F13"/>
    <mergeCell ref="G11:G13"/>
    <mergeCell ref="H11:H13"/>
    <mergeCell ref="I11:I13"/>
    <mergeCell ref="J11:J13"/>
    <mergeCell ref="K11:K13"/>
    <mergeCell ref="L11:L13"/>
    <mergeCell ref="M11:M13"/>
    <mergeCell ref="N11:N13"/>
    <mergeCell ref="O11:O13"/>
    <mergeCell ref="P11:P13"/>
    <mergeCell ref="Q11:Q13"/>
    <mergeCell ref="H14:H16"/>
    <mergeCell ref="I14:I16"/>
    <mergeCell ref="J14:J16"/>
    <mergeCell ref="K14:K16"/>
    <mergeCell ref="L14:L16"/>
    <mergeCell ref="M14:M16"/>
    <mergeCell ref="O14:O16"/>
    <mergeCell ref="I28:I33"/>
    <mergeCell ref="D21:D27"/>
    <mergeCell ref="E21:E27"/>
    <mergeCell ref="F21:F27"/>
    <mergeCell ref="G21:G27"/>
    <mergeCell ref="H21:H27"/>
    <mergeCell ref="M21:M27"/>
    <mergeCell ref="AH24:AH27"/>
    <mergeCell ref="AI24:AI27"/>
    <mergeCell ref="AJ24:AJ27"/>
    <mergeCell ref="AJ21:AJ23"/>
    <mergeCell ref="AI21:AI23"/>
    <mergeCell ref="AH21:AH23"/>
    <mergeCell ref="M40:M41"/>
    <mergeCell ref="N40:N41"/>
    <mergeCell ref="N47:N50"/>
    <mergeCell ref="U47:U50"/>
    <mergeCell ref="T47:T50"/>
    <mergeCell ref="P47:P50"/>
    <mergeCell ref="Q47:Q50"/>
    <mergeCell ref="I21:I27"/>
    <mergeCell ref="J21:J27"/>
    <mergeCell ref="K21:K27"/>
    <mergeCell ref="L21:L27"/>
    <mergeCell ref="AG40:AG41"/>
    <mergeCell ref="AH40:AH41"/>
    <mergeCell ref="AI40:AI41"/>
    <mergeCell ref="P34:P37"/>
    <mergeCell ref="S42:S43"/>
    <mergeCell ref="B64:B65"/>
    <mergeCell ref="C64:C65"/>
    <mergeCell ref="D64:D65"/>
    <mergeCell ref="E64:E65"/>
    <mergeCell ref="F64:F65"/>
    <mergeCell ref="G64:G65"/>
    <mergeCell ref="H64:H65"/>
    <mergeCell ref="I64:I65"/>
    <mergeCell ref="J64:J65"/>
    <mergeCell ref="K64:K65"/>
    <mergeCell ref="L64:L65"/>
    <mergeCell ref="J57:J59"/>
    <mergeCell ref="O17:O20"/>
    <mergeCell ref="K40:K41"/>
    <mergeCell ref="M44:M46"/>
    <mergeCell ref="K44:K46"/>
    <mergeCell ref="K42:K43"/>
    <mergeCell ref="J54:J56"/>
    <mergeCell ref="K54:K56"/>
    <mergeCell ref="L54:L56"/>
    <mergeCell ref="K51:K53"/>
    <mergeCell ref="L51:L53"/>
    <mergeCell ref="M51:M53"/>
    <mergeCell ref="K60:K63"/>
    <mergeCell ref="L60:L63"/>
    <mergeCell ref="I60:I63"/>
    <mergeCell ref="E60:E63"/>
    <mergeCell ref="F60:F63"/>
    <mergeCell ref="E34:E37"/>
    <mergeCell ref="F34:F37"/>
    <mergeCell ref="E47:E50"/>
    <mergeCell ref="G17:G20"/>
    <mergeCell ref="J28:J33"/>
    <mergeCell ref="K28:K33"/>
    <mergeCell ref="L28:L33"/>
    <mergeCell ref="T28:T33"/>
    <mergeCell ref="S28:S33"/>
    <mergeCell ref="O28:O33"/>
    <mergeCell ref="P28:P33"/>
    <mergeCell ref="AI197:AI199"/>
    <mergeCell ref="U38:U39"/>
    <mergeCell ref="T34:T37"/>
    <mergeCell ref="T38:T39"/>
    <mergeCell ref="AF136:AF139"/>
    <mergeCell ref="AE57:AE59"/>
    <mergeCell ref="T57:T59"/>
    <mergeCell ref="U57:U59"/>
    <mergeCell ref="AF156:AF159"/>
    <mergeCell ref="AG156:AG159"/>
    <mergeCell ref="AF34:AF37"/>
    <mergeCell ref="AG34:AG37"/>
    <mergeCell ref="AH34:AH37"/>
    <mergeCell ref="AI156:AI159"/>
    <mergeCell ref="AE38:AE39"/>
    <mergeCell ref="AG96:AG99"/>
    <mergeCell ref="M28:M33"/>
    <mergeCell ref="AI64:AI65"/>
    <mergeCell ref="M54:M56"/>
    <mergeCell ref="N54:N56"/>
    <mergeCell ref="K47:K50"/>
    <mergeCell ref="L40:L41"/>
    <mergeCell ref="L47:L50"/>
    <mergeCell ref="M47:M50"/>
    <mergeCell ref="AJ197:AJ199"/>
    <mergeCell ref="U72:U74"/>
    <mergeCell ref="I197:I199"/>
    <mergeCell ref="J197:J199"/>
    <mergeCell ref="K197:K199"/>
    <mergeCell ref="L197:L199"/>
    <mergeCell ref="M197:M199"/>
    <mergeCell ref="N197:N199"/>
    <mergeCell ref="O197:O199"/>
    <mergeCell ref="P197:P199"/>
    <mergeCell ref="Q197:Q199"/>
    <mergeCell ref="S197:S199"/>
    <mergeCell ref="T197:T199"/>
    <mergeCell ref="U197:U199"/>
    <mergeCell ref="AH197:AH199"/>
    <mergeCell ref="AD197:AD199"/>
    <mergeCell ref="AE197:AE199"/>
    <mergeCell ref="AF197:AF199"/>
    <mergeCell ref="AG197:AG199"/>
    <mergeCell ref="AD165:AD169"/>
    <mergeCell ref="I176:I180"/>
    <mergeCell ref="J176:J180"/>
    <mergeCell ref="K176:K180"/>
    <mergeCell ref="AF176:AF180"/>
    <mergeCell ref="AJ136:AJ139"/>
    <mergeCell ref="AH176:AH180"/>
    <mergeCell ref="AE120:AE123"/>
    <mergeCell ref="AH156:AH159"/>
    <mergeCell ref="AG82:AG89"/>
    <mergeCell ref="AJ140:AJ142"/>
    <mergeCell ref="Q40:Q41"/>
    <mergeCell ref="U40:U41"/>
    <mergeCell ref="U28:U30"/>
    <mergeCell ref="S34:S37"/>
    <mergeCell ref="U31:U33"/>
    <mergeCell ref="O38:O39"/>
    <mergeCell ref="O54:O56"/>
    <mergeCell ref="P54:P56"/>
    <mergeCell ref="Q54:Q56"/>
    <mergeCell ref="O42:O43"/>
    <mergeCell ref="P42:P43"/>
    <mergeCell ref="Q42:Q43"/>
    <mergeCell ref="R42:R43"/>
    <mergeCell ref="R40:R41"/>
    <mergeCell ref="P17:P20"/>
    <mergeCell ref="U64:U65"/>
    <mergeCell ref="R64:R65"/>
    <mergeCell ref="S64:S65"/>
    <mergeCell ref="T64:T65"/>
    <mergeCell ref="O51:O53"/>
    <mergeCell ref="O47:O50"/>
    <mergeCell ref="M17:M20"/>
    <mergeCell ref="AJ38:AJ39"/>
    <mergeCell ref="AD34:AD37"/>
    <mergeCell ref="AE34:AE37"/>
    <mergeCell ref="AD38:AD39"/>
    <mergeCell ref="AJ34:AJ37"/>
    <mergeCell ref="AG38:AG39"/>
    <mergeCell ref="AH38:AH39"/>
    <mergeCell ref="AI38:AI39"/>
    <mergeCell ref="T17:T20"/>
    <mergeCell ref="AD31:AD33"/>
    <mergeCell ref="AE31:AE33"/>
    <mergeCell ref="AF31:AF33"/>
    <mergeCell ref="AG31:AG33"/>
    <mergeCell ref="AH31:AH33"/>
    <mergeCell ref="AI31:AI33"/>
    <mergeCell ref="AJ31:AJ33"/>
    <mergeCell ref="Q28:Q33"/>
    <mergeCell ref="R28:R33"/>
    <mergeCell ref="N28:N33"/>
    <mergeCell ref="Q21:Q27"/>
    <mergeCell ref="R21:R27"/>
    <mergeCell ref="S21:S27"/>
    <mergeCell ref="T21:T27"/>
    <mergeCell ref="AF38:AF39"/>
    <mergeCell ref="AJ17:AJ20"/>
    <mergeCell ref="AI17:AI20"/>
    <mergeCell ref="AH17:AH20"/>
    <mergeCell ref="AG17:AG20"/>
    <mergeCell ref="AF17:AF20"/>
    <mergeCell ref="AE17:AE20"/>
    <mergeCell ref="AE24:AE27"/>
    <mergeCell ref="U228:U230"/>
    <mergeCell ref="S228:S230"/>
    <mergeCell ref="T225:T227"/>
    <mergeCell ref="N51:N53"/>
    <mergeCell ref="AD54:AD56"/>
    <mergeCell ref="K57:K59"/>
    <mergeCell ref="L57:L59"/>
    <mergeCell ref="T228:T230"/>
    <mergeCell ref="K228:K230"/>
    <mergeCell ref="AD140:AD142"/>
    <mergeCell ref="S54:S56"/>
    <mergeCell ref="T54:T56"/>
    <mergeCell ref="U218:U221"/>
    <mergeCell ref="AD225:AD227"/>
    <mergeCell ref="Q228:Q230"/>
    <mergeCell ref="AD228:AD230"/>
    <mergeCell ref="AD218:AD221"/>
    <mergeCell ref="AD60:AD63"/>
    <mergeCell ref="AD108:AD109"/>
    <mergeCell ref="AD126:AD128"/>
    <mergeCell ref="AD90:AD92"/>
    <mergeCell ref="U96:U99"/>
    <mergeCell ref="O96:O99"/>
    <mergeCell ref="Q96:Q99"/>
    <mergeCell ref="M120:M123"/>
    <mergeCell ref="N120:N123"/>
    <mergeCell ref="AD103:AD104"/>
    <mergeCell ref="S103:S104"/>
    <mergeCell ref="M110:M113"/>
    <mergeCell ref="AD100:AD102"/>
    <mergeCell ref="N108:N109"/>
    <mergeCell ref="AD124:AD125"/>
    <mergeCell ref="AE200:AE203"/>
    <mergeCell ref="AF170:AF172"/>
    <mergeCell ref="AF200:AF203"/>
    <mergeCell ref="R47:R50"/>
    <mergeCell ref="S47:S50"/>
    <mergeCell ref="Q66:Q74"/>
    <mergeCell ref="R66:R74"/>
    <mergeCell ref="R54:R56"/>
    <mergeCell ref="AD82:AD89"/>
    <mergeCell ref="K216:K217"/>
    <mergeCell ref="L216:L217"/>
    <mergeCell ref="M216:M217"/>
    <mergeCell ref="N216:N217"/>
    <mergeCell ref="O216:O217"/>
    <mergeCell ref="P216:P217"/>
    <mergeCell ref="K222:K224"/>
    <mergeCell ref="AD216:AD217"/>
    <mergeCell ref="U216:U217"/>
    <mergeCell ref="AD120:AD123"/>
    <mergeCell ref="Q120:Q123"/>
    <mergeCell ref="U108:U109"/>
    <mergeCell ref="AD64:AD65"/>
    <mergeCell ref="M176:M180"/>
    <mergeCell ref="M75:M79"/>
    <mergeCell ref="N75:N79"/>
    <mergeCell ref="AD105:AD107"/>
    <mergeCell ref="M105:M107"/>
    <mergeCell ref="AD114:AD119"/>
    <mergeCell ref="V134:V135"/>
    <mergeCell ref="P126:P135"/>
    <mergeCell ref="AE124:AE125"/>
    <mergeCell ref="AE110:AE113"/>
    <mergeCell ref="AD14:AD16"/>
    <mergeCell ref="S14:S16"/>
    <mergeCell ref="T14:T16"/>
    <mergeCell ref="U34:U37"/>
    <mergeCell ref="Q34:Q37"/>
    <mergeCell ref="R34:R37"/>
    <mergeCell ref="U21:U23"/>
    <mergeCell ref="AF24:AF27"/>
    <mergeCell ref="AG24:AG27"/>
    <mergeCell ref="U17:U20"/>
    <mergeCell ref="U24:U27"/>
    <mergeCell ref="Q17:Q20"/>
    <mergeCell ref="S17:S20"/>
    <mergeCell ref="R17:R20"/>
    <mergeCell ref="AD24:AD27"/>
    <mergeCell ref="AD28:AD30"/>
    <mergeCell ref="AE28:AE30"/>
    <mergeCell ref="AG21:AG23"/>
    <mergeCell ref="AF21:AF23"/>
    <mergeCell ref="AD21:AD23"/>
    <mergeCell ref="AD17:AD20"/>
    <mergeCell ref="AE21:AE23"/>
    <mergeCell ref="AG200:AG203"/>
    <mergeCell ref="AH200:AH203"/>
    <mergeCell ref="AI200:AI203"/>
    <mergeCell ref="AJ200:AJ203"/>
    <mergeCell ref="M170:M172"/>
    <mergeCell ref="J170:J172"/>
    <mergeCell ref="K170:K172"/>
    <mergeCell ref="L170:L172"/>
    <mergeCell ref="N170:N172"/>
    <mergeCell ref="O170:O172"/>
    <mergeCell ref="P170:P172"/>
    <mergeCell ref="Q170:Q172"/>
    <mergeCell ref="R170:R172"/>
    <mergeCell ref="S170:S172"/>
    <mergeCell ref="T170:T172"/>
    <mergeCell ref="U170:U172"/>
    <mergeCell ref="AE173:AE175"/>
    <mergeCell ref="AH170:AH172"/>
    <mergeCell ref="AE185:AE188"/>
    <mergeCell ref="R197:R199"/>
    <mergeCell ref="AJ185:AJ188"/>
    <mergeCell ref="AF181:AF184"/>
    <mergeCell ref="AG181:AG184"/>
    <mergeCell ref="AH173:AH175"/>
    <mergeCell ref="AI173:AI175"/>
    <mergeCell ref="AJ173:AJ175"/>
    <mergeCell ref="AH181:AH184"/>
    <mergeCell ref="AI181:AI184"/>
    <mergeCell ref="U176:U180"/>
    <mergeCell ref="T176:T180"/>
    <mergeCell ref="AE176:AE180"/>
    <mergeCell ref="AG176:AG180"/>
    <mergeCell ref="AI176:AI180"/>
    <mergeCell ref="AJ176:AJ180"/>
    <mergeCell ref="AF146:AF148"/>
    <mergeCell ref="AD146:AD148"/>
    <mergeCell ref="AE146:AE148"/>
    <mergeCell ref="AG146:AG148"/>
    <mergeCell ref="AH146:AH148"/>
    <mergeCell ref="AI146:AI148"/>
    <mergeCell ref="AJ146:AJ148"/>
    <mergeCell ref="AD149:AD151"/>
    <mergeCell ref="AE149:AE151"/>
    <mergeCell ref="AH165:AH169"/>
    <mergeCell ref="AI165:AI169"/>
    <mergeCell ref="AJ165:AJ169"/>
    <mergeCell ref="AF160:AF164"/>
    <mergeCell ref="AD160:AD164"/>
    <mergeCell ref="AI160:AI164"/>
    <mergeCell ref="AJ160:AJ164"/>
    <mergeCell ref="AD156:AD159"/>
    <mergeCell ref="AE165:AE169"/>
    <mergeCell ref="AG165:AG169"/>
    <mergeCell ref="AE160:AE164"/>
    <mergeCell ref="AF165:AF169"/>
    <mergeCell ref="AE170:AE172"/>
    <mergeCell ref="AG173:AG175"/>
    <mergeCell ref="AG160:AG164"/>
    <mergeCell ref="AH160:AH164"/>
    <mergeCell ref="AD173:AD175"/>
    <mergeCell ref="AD170:AD172"/>
    <mergeCell ref="AE156:AE159"/>
    <mergeCell ref="AJ28:AJ30"/>
    <mergeCell ref="AE44:AE46"/>
    <mergeCell ref="AF44:AF46"/>
    <mergeCell ref="AH44:AH46"/>
    <mergeCell ref="AI44:AI46"/>
    <mergeCell ref="AF80:AF81"/>
    <mergeCell ref="AD80:AD81"/>
    <mergeCell ref="AE80:AE81"/>
    <mergeCell ref="AG80:AG81"/>
    <mergeCell ref="AH80:AH81"/>
    <mergeCell ref="AI80:AI81"/>
    <mergeCell ref="AJ80:AJ81"/>
    <mergeCell ref="AG60:AG63"/>
    <mergeCell ref="AH60:AH63"/>
    <mergeCell ref="AI60:AI63"/>
    <mergeCell ref="AJ60:AJ63"/>
    <mergeCell ref="AE40:AE41"/>
    <mergeCell ref="AD40:AD41"/>
    <mergeCell ref="AH42:AH43"/>
    <mergeCell ref="AI42:AI43"/>
    <mergeCell ref="AF28:AF30"/>
    <mergeCell ref="AG28:AG30"/>
    <mergeCell ref="AF54:AF56"/>
    <mergeCell ref="AG54:AG56"/>
    <mergeCell ref="AH54:AH56"/>
    <mergeCell ref="AI54:AI56"/>
    <mergeCell ref="AJ54:AJ56"/>
    <mergeCell ref="AE54:AE56"/>
    <mergeCell ref="AJ64:AJ65"/>
    <mergeCell ref="AE64:AE65"/>
    <mergeCell ref="AI34:AI37"/>
    <mergeCell ref="AF64:AF65"/>
    <mergeCell ref="AE204:AE206"/>
    <mergeCell ref="AF204:AF206"/>
    <mergeCell ref="AG204:AG206"/>
    <mergeCell ref="AH204:AH206"/>
    <mergeCell ref="AD189:AD192"/>
    <mergeCell ref="AE189:AE192"/>
    <mergeCell ref="AF189:AF192"/>
    <mergeCell ref="AG189:AG192"/>
    <mergeCell ref="AH189:AH192"/>
    <mergeCell ref="AI189:AI192"/>
    <mergeCell ref="AJ189:AJ192"/>
    <mergeCell ref="AD152:AD153"/>
    <mergeCell ref="AE152:AE153"/>
    <mergeCell ref="AF152:AF153"/>
    <mergeCell ref="AG152:AG153"/>
    <mergeCell ref="AH152:AH153"/>
    <mergeCell ref="AI152:AI153"/>
    <mergeCell ref="AJ152:AJ153"/>
    <mergeCell ref="AD154:AD155"/>
    <mergeCell ref="AE154:AE155"/>
    <mergeCell ref="AF154:AF155"/>
    <mergeCell ref="AG154:AG155"/>
    <mergeCell ref="AI204:AI206"/>
    <mergeCell ref="AI170:AI172"/>
    <mergeCell ref="AJ170:AJ172"/>
    <mergeCell ref="AF173:AF175"/>
    <mergeCell ref="AJ204:AJ206"/>
    <mergeCell ref="AJ156:AJ159"/>
    <mergeCell ref="AF185:AF188"/>
    <mergeCell ref="AG185:AG188"/>
    <mergeCell ref="AH185:AH188"/>
    <mergeCell ref="AI185:AI188"/>
    <mergeCell ref="AE193:AE196"/>
    <mergeCell ref="AF193:AF196"/>
    <mergeCell ref="AG149:AG151"/>
    <mergeCell ref="AD129:AD135"/>
    <mergeCell ref="AE129:AE135"/>
    <mergeCell ref="AF129:AF135"/>
    <mergeCell ref="AG129:AG135"/>
    <mergeCell ref="AH129:AH135"/>
    <mergeCell ref="AI129:AI135"/>
    <mergeCell ref="AJ129:AJ135"/>
    <mergeCell ref="AG136:AG139"/>
    <mergeCell ref="AI136:AI139"/>
    <mergeCell ref="AD136:AD139"/>
    <mergeCell ref="AE136:AE139"/>
    <mergeCell ref="AG193:AG196"/>
    <mergeCell ref="AH193:AH196"/>
    <mergeCell ref="AI193:AI196"/>
    <mergeCell ref="AJ193:AJ196"/>
    <mergeCell ref="AH149:AH151"/>
    <mergeCell ref="AI149:AI151"/>
    <mergeCell ref="AJ149:AJ151"/>
    <mergeCell ref="AH154:AH155"/>
    <mergeCell ref="AI154:AI155"/>
    <mergeCell ref="AJ154:AJ155"/>
    <mergeCell ref="AD143:AD145"/>
    <mergeCell ref="AD181:AD184"/>
    <mergeCell ref="AE181:AE184"/>
    <mergeCell ref="AI140:AI142"/>
    <mergeCell ref="AJ181:AJ184"/>
    <mergeCell ref="AG170:AG172"/>
    <mergeCell ref="AF149:AF151"/>
    <mergeCell ref="AH136:AH139"/>
    <mergeCell ref="AJ40:AJ41"/>
    <mergeCell ref="AE42:AE43"/>
    <mergeCell ref="AF42:AF43"/>
    <mergeCell ref="AG42:AG43"/>
    <mergeCell ref="AJ82:AJ89"/>
    <mergeCell ref="AE51:AE53"/>
    <mergeCell ref="AF51:AF53"/>
    <mergeCell ref="AG51:AG53"/>
    <mergeCell ref="AH51:AH53"/>
    <mergeCell ref="AI51:AI53"/>
    <mergeCell ref="AJ51:AJ53"/>
    <mergeCell ref="AE60:AE63"/>
    <mergeCell ref="AH47:AH50"/>
    <mergeCell ref="AF40:AF41"/>
    <mergeCell ref="AE47:AE50"/>
    <mergeCell ref="AF60:AF63"/>
    <mergeCell ref="AF47:AF50"/>
    <mergeCell ref="AG47:AG50"/>
    <mergeCell ref="AI47:AI50"/>
    <mergeCell ref="AJ47:AJ50"/>
    <mergeCell ref="AJ44:AJ46"/>
    <mergeCell ref="AG44:AG46"/>
    <mergeCell ref="AJ42:AJ43"/>
    <mergeCell ref="AE82:AE89"/>
    <mergeCell ref="AF82:AF89"/>
    <mergeCell ref="AF57:AF59"/>
    <mergeCell ref="AG57:AG59"/>
    <mergeCell ref="AH57:AH59"/>
    <mergeCell ref="AI57:AI59"/>
    <mergeCell ref="AJ57:AJ59"/>
    <mergeCell ref="AG64:AG65"/>
    <mergeCell ref="AH64:AH65"/>
    <mergeCell ref="AF120:AF123"/>
    <mergeCell ref="AG120:AG123"/>
    <mergeCell ref="AH120:AH123"/>
    <mergeCell ref="AE236:AE237"/>
    <mergeCell ref="AF236:AF237"/>
    <mergeCell ref="AG236:AG237"/>
    <mergeCell ref="AH236:AH237"/>
    <mergeCell ref="AI236:AI237"/>
    <mergeCell ref="AJ236:AJ237"/>
    <mergeCell ref="AE238:AE239"/>
    <mergeCell ref="AF238:AF239"/>
    <mergeCell ref="AG238:AG239"/>
    <mergeCell ref="AH238:AH239"/>
    <mergeCell ref="AI238:AI239"/>
    <mergeCell ref="AJ238:AJ239"/>
    <mergeCell ref="AG108:AG109"/>
    <mergeCell ref="AH108:AH109"/>
    <mergeCell ref="AE108:AE109"/>
    <mergeCell ref="AF108:AF109"/>
    <mergeCell ref="AI108:AI109"/>
    <mergeCell ref="AJ108:AJ109"/>
    <mergeCell ref="AE126:AE128"/>
    <mergeCell ref="AF126:AF128"/>
    <mergeCell ref="AG126:AG128"/>
    <mergeCell ref="AH126:AH128"/>
    <mergeCell ref="AJ126:AJ128"/>
    <mergeCell ref="AE143:AE145"/>
    <mergeCell ref="AF143:AF145"/>
    <mergeCell ref="AG143:AG145"/>
    <mergeCell ref="AH143:AH145"/>
    <mergeCell ref="AI143:AI145"/>
    <mergeCell ref="AJ143:AJ145"/>
    <mergeCell ref="AE228:AE230"/>
    <mergeCell ref="AF228:AF230"/>
    <mergeCell ref="AG228:AG230"/>
    <mergeCell ref="AH228:AH230"/>
    <mergeCell ref="AI228:AI230"/>
    <mergeCell ref="AJ228:AJ230"/>
    <mergeCell ref="AE231:AE233"/>
    <mergeCell ref="AF231:AF233"/>
    <mergeCell ref="AG231:AG233"/>
    <mergeCell ref="AH231:AH233"/>
    <mergeCell ref="AI231:AI233"/>
    <mergeCell ref="AJ231:AJ233"/>
    <mergeCell ref="AE234:AE235"/>
    <mergeCell ref="AF234:AF235"/>
    <mergeCell ref="AG234:AG235"/>
    <mergeCell ref="AH234:AH235"/>
    <mergeCell ref="AI234:AI235"/>
    <mergeCell ref="AJ234:AJ235"/>
    <mergeCell ref="AJ210:AJ212"/>
    <mergeCell ref="AE225:AE227"/>
    <mergeCell ref="AF225:AF227"/>
    <mergeCell ref="AG225:AG227"/>
    <mergeCell ref="AH225:AH227"/>
    <mergeCell ref="AI225:AI227"/>
    <mergeCell ref="AJ225:AJ227"/>
    <mergeCell ref="AH216:AH217"/>
    <mergeCell ref="AI216:AI217"/>
    <mergeCell ref="AJ216:AJ217"/>
    <mergeCell ref="AE222:AE224"/>
    <mergeCell ref="AF222:AF224"/>
    <mergeCell ref="AG222:AG224"/>
    <mergeCell ref="AH222:AH224"/>
    <mergeCell ref="AI222:AI224"/>
    <mergeCell ref="AJ222:AJ224"/>
    <mergeCell ref="AF213:AF215"/>
    <mergeCell ref="AF216:AF217"/>
    <mergeCell ref="AG216:AG217"/>
    <mergeCell ref="AE216:AE217"/>
    <mergeCell ref="AI120:AI123"/>
    <mergeCell ref="AJ120:AJ123"/>
    <mergeCell ref="AG124:AG125"/>
    <mergeCell ref="AI124:AI125"/>
    <mergeCell ref="AJ124:AJ125"/>
    <mergeCell ref="AE140:AE142"/>
    <mergeCell ref="AF140:AF142"/>
    <mergeCell ref="AG140:AG142"/>
    <mergeCell ref="AH140:AH142"/>
    <mergeCell ref="AI126:AI128"/>
    <mergeCell ref="AE218:AE221"/>
    <mergeCell ref="AF218:AF221"/>
    <mergeCell ref="AG218:AG221"/>
    <mergeCell ref="AH218:AH221"/>
    <mergeCell ref="AI218:AI221"/>
    <mergeCell ref="AJ218:AJ221"/>
    <mergeCell ref="AE207:AE209"/>
    <mergeCell ref="AF207:AF209"/>
    <mergeCell ref="AG207:AG209"/>
    <mergeCell ref="AH207:AH209"/>
    <mergeCell ref="AI207:AI209"/>
    <mergeCell ref="AJ207:AJ209"/>
    <mergeCell ref="AE213:AE215"/>
    <mergeCell ref="AG213:AG215"/>
    <mergeCell ref="AH213:AH215"/>
    <mergeCell ref="AI213:AI215"/>
    <mergeCell ref="AJ213:AJ215"/>
    <mergeCell ref="AE210:AE212"/>
    <mergeCell ref="AF210:AF212"/>
    <mergeCell ref="AG210:AG212"/>
    <mergeCell ref="AH210:AH212"/>
    <mergeCell ref="AI210:AI212"/>
    <mergeCell ref="AF110:AF113"/>
    <mergeCell ref="AG110:AG113"/>
    <mergeCell ref="AH110:AH113"/>
    <mergeCell ref="AI110:AI113"/>
    <mergeCell ref="AJ110:AJ113"/>
    <mergeCell ref="AE114:AE119"/>
    <mergeCell ref="AF114:AF119"/>
    <mergeCell ref="AG114:AG119"/>
    <mergeCell ref="AH114:AH119"/>
    <mergeCell ref="AI114:AI119"/>
    <mergeCell ref="AJ114:AJ119"/>
    <mergeCell ref="AE90:AE92"/>
    <mergeCell ref="AF90:AF92"/>
    <mergeCell ref="AG90:AG92"/>
    <mergeCell ref="AH90:AH92"/>
    <mergeCell ref="AI90:AI92"/>
    <mergeCell ref="AJ90:AJ92"/>
    <mergeCell ref="AE100:AE102"/>
    <mergeCell ref="AH96:AH99"/>
    <mergeCell ref="AI96:AI99"/>
    <mergeCell ref="AJ96:AJ99"/>
    <mergeCell ref="AE103:AE104"/>
    <mergeCell ref="AF103:AF104"/>
    <mergeCell ref="AG103:AG104"/>
    <mergeCell ref="AH103:AH104"/>
    <mergeCell ref="AI103:AI104"/>
    <mergeCell ref="AJ103:AJ104"/>
    <mergeCell ref="AF100:AF102"/>
    <mergeCell ref="AG100:AG102"/>
    <mergeCell ref="AH100:AH102"/>
    <mergeCell ref="AI100:AI102"/>
    <mergeCell ref="AJ100:AJ102"/>
    <mergeCell ref="AD3:AJ3"/>
    <mergeCell ref="U2:AJ2"/>
    <mergeCell ref="AE105:AE107"/>
    <mergeCell ref="AF105:AF107"/>
    <mergeCell ref="AG105:AG107"/>
    <mergeCell ref="AH105:AH107"/>
    <mergeCell ref="AI105:AI107"/>
    <mergeCell ref="AJ105:AJ107"/>
    <mergeCell ref="AE66:AE74"/>
    <mergeCell ref="AF66:AF74"/>
    <mergeCell ref="AG66:AG74"/>
    <mergeCell ref="AH66:AH74"/>
    <mergeCell ref="AI66:AI74"/>
    <mergeCell ref="AJ66:AJ74"/>
    <mergeCell ref="AE75:AE79"/>
    <mergeCell ref="AF75:AF79"/>
    <mergeCell ref="AG75:AG79"/>
    <mergeCell ref="AH75:AH79"/>
    <mergeCell ref="AI75:AI79"/>
    <mergeCell ref="AJ75:AJ79"/>
    <mergeCell ref="AE93:AE95"/>
    <mergeCell ref="AF93:AF95"/>
    <mergeCell ref="AG93:AG95"/>
    <mergeCell ref="AH93:AH95"/>
    <mergeCell ref="AI93:AI95"/>
    <mergeCell ref="AJ93:AJ95"/>
    <mergeCell ref="AE96:AE99"/>
    <mergeCell ref="AF96:AF99"/>
    <mergeCell ref="AH82:AH89"/>
    <mergeCell ref="AI82:AI89"/>
    <mergeCell ref="AH28:AH30"/>
    <mergeCell ref="AI28:AI30"/>
    <mergeCell ref="N3:N4"/>
    <mergeCell ref="P3:S3"/>
    <mergeCell ref="O3:O4"/>
    <mergeCell ref="B2:T2"/>
    <mergeCell ref="B3:B4"/>
    <mergeCell ref="C3:C4"/>
    <mergeCell ref="I3:I4"/>
    <mergeCell ref="K3:K4"/>
    <mergeCell ref="L3:L4"/>
    <mergeCell ref="AC3:AC4"/>
    <mergeCell ref="V3:V4"/>
    <mergeCell ref="X3:X4"/>
    <mergeCell ref="Y3:Y4"/>
    <mergeCell ref="AA3:AA4"/>
    <mergeCell ref="AB3:AB4"/>
    <mergeCell ref="U3:U4"/>
    <mergeCell ref="W3:W4"/>
    <mergeCell ref="M3:M4"/>
    <mergeCell ref="G3:H3"/>
    <mergeCell ref="D3:F3"/>
    <mergeCell ref="T3:T4"/>
    <mergeCell ref="Z3:Z4"/>
    <mergeCell ref="AD44:AD46"/>
    <mergeCell ref="L44:L46"/>
    <mergeCell ref="P44:P46"/>
    <mergeCell ref="Q44:Q46"/>
    <mergeCell ref="R44:R46"/>
    <mergeCell ref="S44:S46"/>
    <mergeCell ref="T44:T46"/>
    <mergeCell ref="L42:L43"/>
    <mergeCell ref="M42:M43"/>
    <mergeCell ref="N42:N43"/>
    <mergeCell ref="S40:S41"/>
    <mergeCell ref="T40:T41"/>
    <mergeCell ref="N21:N27"/>
    <mergeCell ref="O21:O27"/>
    <mergeCell ref="P21:P27"/>
    <mergeCell ref="P38:P39"/>
    <mergeCell ref="Q38:Q39"/>
    <mergeCell ref="R38:R39"/>
    <mergeCell ref="N34:N37"/>
    <mergeCell ref="N38:N39"/>
    <mergeCell ref="M34:M37"/>
    <mergeCell ref="M38:M39"/>
    <mergeCell ref="S38:S39"/>
    <mergeCell ref="O34:O37"/>
    <mergeCell ref="U42:U43"/>
    <mergeCell ref="AD42:AD43"/>
    <mergeCell ref="N44:N46"/>
    <mergeCell ref="O44:O46"/>
    <mergeCell ref="T42:T43"/>
    <mergeCell ref="U44:U46"/>
    <mergeCell ref="O40:O41"/>
    <mergeCell ref="P40:P41"/>
    <mergeCell ref="AD47:AD50"/>
    <mergeCell ref="N64:N65"/>
    <mergeCell ref="R57:R59"/>
    <mergeCell ref="S57:S59"/>
    <mergeCell ref="U66:U68"/>
    <mergeCell ref="U69:U71"/>
    <mergeCell ref="S66:S74"/>
    <mergeCell ref="AD51:AD53"/>
    <mergeCell ref="T60:T63"/>
    <mergeCell ref="U60:U63"/>
    <mergeCell ref="O64:O65"/>
    <mergeCell ref="AD57:AD59"/>
    <mergeCell ref="N57:N59"/>
    <mergeCell ref="O57:O59"/>
    <mergeCell ref="P57:P59"/>
    <mergeCell ref="Q57:Q59"/>
    <mergeCell ref="Q64:Q65"/>
    <mergeCell ref="U54:U56"/>
    <mergeCell ref="P51:P53"/>
    <mergeCell ref="Q51:Q53"/>
    <mergeCell ref="R51:R53"/>
    <mergeCell ref="S51:S53"/>
    <mergeCell ref="AD75:AD79"/>
    <mergeCell ref="K75:K79"/>
    <mergeCell ref="L75:L79"/>
    <mergeCell ref="AD66:AD74"/>
    <mergeCell ref="N60:N63"/>
    <mergeCell ref="O60:O63"/>
    <mergeCell ref="P60:P63"/>
    <mergeCell ref="T51:T53"/>
    <mergeCell ref="U51:U53"/>
    <mergeCell ref="M57:M59"/>
    <mergeCell ref="O80:O89"/>
    <mergeCell ref="P80:P89"/>
    <mergeCell ref="Q80:Q89"/>
    <mergeCell ref="K90:K92"/>
    <mergeCell ref="L90:L92"/>
    <mergeCell ref="T90:T92"/>
    <mergeCell ref="M64:M65"/>
    <mergeCell ref="P64:P65"/>
    <mergeCell ref="K66:K74"/>
    <mergeCell ref="L66:L74"/>
    <mergeCell ref="R93:R95"/>
    <mergeCell ref="S93:S95"/>
    <mergeCell ref="M93:M95"/>
    <mergeCell ref="N93:N95"/>
    <mergeCell ref="P96:P99"/>
    <mergeCell ref="K103:K104"/>
    <mergeCell ref="AD93:AD95"/>
    <mergeCell ref="U93:U95"/>
    <mergeCell ref="AD96:AD99"/>
    <mergeCell ref="U88:U89"/>
    <mergeCell ref="U85:U87"/>
    <mergeCell ref="T75:T79"/>
    <mergeCell ref="T66:T74"/>
    <mergeCell ref="M66:M74"/>
    <mergeCell ref="N66:N74"/>
    <mergeCell ref="O66:O74"/>
    <mergeCell ref="P66:P74"/>
    <mergeCell ref="Q90:Q92"/>
    <mergeCell ref="R90:R92"/>
    <mergeCell ref="S90:S92"/>
    <mergeCell ref="N96:N99"/>
    <mergeCell ref="S100:S102"/>
    <mergeCell ref="T100:T102"/>
    <mergeCell ref="K93:K95"/>
    <mergeCell ref="R96:R99"/>
    <mergeCell ref="S96:S99"/>
    <mergeCell ref="T96:T99"/>
    <mergeCell ref="K80:K89"/>
    <mergeCell ref="L93:L95"/>
    <mergeCell ref="N103:N104"/>
    <mergeCell ref="L80:L89"/>
    <mergeCell ref="U90:U92"/>
    <mergeCell ref="O93:O95"/>
    <mergeCell ref="P93:P95"/>
    <mergeCell ref="T93:T95"/>
    <mergeCell ref="Q103:Q104"/>
    <mergeCell ref="R103:R104"/>
    <mergeCell ref="I96:I99"/>
    <mergeCell ref="K96:K99"/>
    <mergeCell ref="L100:L102"/>
    <mergeCell ref="L96:L99"/>
    <mergeCell ref="L103:L104"/>
    <mergeCell ref="T103:T104"/>
    <mergeCell ref="U103:U104"/>
    <mergeCell ref="M60:M63"/>
    <mergeCell ref="U80:U81"/>
    <mergeCell ref="U82:U84"/>
    <mergeCell ref="M80:M89"/>
    <mergeCell ref="N80:N89"/>
    <mergeCell ref="M90:M92"/>
    <mergeCell ref="N90:N92"/>
    <mergeCell ref="O90:O92"/>
    <mergeCell ref="P90:P92"/>
    <mergeCell ref="R80:R89"/>
    <mergeCell ref="S80:S89"/>
    <mergeCell ref="T80:T89"/>
    <mergeCell ref="Q60:Q63"/>
    <mergeCell ref="R60:R63"/>
    <mergeCell ref="S60:S63"/>
    <mergeCell ref="U75:U79"/>
    <mergeCell ref="U100:U102"/>
    <mergeCell ref="M100:M102"/>
    <mergeCell ref="M96:M99"/>
    <mergeCell ref="Q93:Q95"/>
    <mergeCell ref="N100:N102"/>
    <mergeCell ref="U105:U107"/>
    <mergeCell ref="R105:R107"/>
    <mergeCell ref="P105:P107"/>
    <mergeCell ref="Q105:Q107"/>
    <mergeCell ref="M103:M104"/>
    <mergeCell ref="K105:K107"/>
    <mergeCell ref="L105:L107"/>
    <mergeCell ref="S105:S107"/>
    <mergeCell ref="T105:T107"/>
    <mergeCell ref="Q108:Q109"/>
    <mergeCell ref="R108:R109"/>
    <mergeCell ref="N105:N107"/>
    <mergeCell ref="I100:I102"/>
    <mergeCell ref="K100:K102"/>
    <mergeCell ref="O100:O102"/>
    <mergeCell ref="P100:P102"/>
    <mergeCell ref="Q100:Q102"/>
    <mergeCell ref="R100:R102"/>
    <mergeCell ref="J105:J107"/>
    <mergeCell ref="P108:P109"/>
    <mergeCell ref="I105:I107"/>
    <mergeCell ref="O103:O104"/>
    <mergeCell ref="P103:P104"/>
    <mergeCell ref="K108:K109"/>
    <mergeCell ref="I143:I145"/>
    <mergeCell ref="T126:T135"/>
    <mergeCell ref="K126:K135"/>
    <mergeCell ref="L126:L135"/>
    <mergeCell ref="M126:M135"/>
    <mergeCell ref="J126:J135"/>
    <mergeCell ref="U114:U119"/>
    <mergeCell ref="AD110:AD113"/>
    <mergeCell ref="U110:U113"/>
    <mergeCell ref="U120:U123"/>
    <mergeCell ref="O108:O109"/>
    <mergeCell ref="L108:L109"/>
    <mergeCell ref="U126:U128"/>
    <mergeCell ref="Q110:Q113"/>
    <mergeCell ref="J110:J113"/>
    <mergeCell ref="N110:N113"/>
    <mergeCell ref="I114:I119"/>
    <mergeCell ref="K114:K119"/>
    <mergeCell ref="T110:T113"/>
    <mergeCell ref="K110:K113"/>
    <mergeCell ref="S108:S109"/>
    <mergeCell ref="L114:L119"/>
    <mergeCell ref="N126:N135"/>
    <mergeCell ref="O126:O135"/>
    <mergeCell ref="T120:T123"/>
    <mergeCell ref="U136:U139"/>
    <mergeCell ref="K136:K139"/>
    <mergeCell ref="L136:L139"/>
    <mergeCell ref="U140:U142"/>
    <mergeCell ref="N143:N145"/>
    <mergeCell ref="R136:R139"/>
    <mergeCell ref="S136:S139"/>
    <mergeCell ref="T136:T139"/>
    <mergeCell ref="R140:R142"/>
    <mergeCell ref="S140:S142"/>
    <mergeCell ref="T140:T142"/>
    <mergeCell ref="O136:O139"/>
    <mergeCell ref="U129:U130"/>
    <mergeCell ref="U131:U135"/>
    <mergeCell ref="M114:M119"/>
    <mergeCell ref="O110:O113"/>
    <mergeCell ref="N114:N119"/>
    <mergeCell ref="O114:O119"/>
    <mergeCell ref="P114:P119"/>
    <mergeCell ref="Q126:Q135"/>
    <mergeCell ref="R126:R135"/>
    <mergeCell ref="S126:S135"/>
    <mergeCell ref="L120:L123"/>
    <mergeCell ref="U154:U155"/>
    <mergeCell ref="T156:T159"/>
    <mergeCell ref="U156:U159"/>
    <mergeCell ref="L156:L159"/>
    <mergeCell ref="M156:M159"/>
    <mergeCell ref="N156:N159"/>
    <mergeCell ref="T154:T155"/>
    <mergeCell ref="L154:L155"/>
    <mergeCell ref="P154:P155"/>
    <mergeCell ref="Q156:Q159"/>
    <mergeCell ref="O156:O159"/>
    <mergeCell ref="I120:I123"/>
    <mergeCell ref="U149:U151"/>
    <mergeCell ref="U143:U145"/>
    <mergeCell ref="Q149:Q151"/>
    <mergeCell ref="L149:L151"/>
    <mergeCell ref="M149:M151"/>
    <mergeCell ref="N149:N151"/>
    <mergeCell ref="O149:O151"/>
    <mergeCell ref="P149:P151"/>
    <mergeCell ref="Q146:Q148"/>
    <mergeCell ref="R146:R148"/>
    <mergeCell ref="S146:S148"/>
    <mergeCell ref="T146:T148"/>
    <mergeCell ref="U146:U148"/>
    <mergeCell ref="L146:L148"/>
    <mergeCell ref="M146:M148"/>
    <mergeCell ref="N146:N148"/>
    <mergeCell ref="R143:R145"/>
    <mergeCell ref="S143:S145"/>
    <mergeCell ref="O120:O123"/>
    <mergeCell ref="P120:P123"/>
    <mergeCell ref="S173:S175"/>
    <mergeCell ref="T173:T175"/>
    <mergeCell ref="U173:U175"/>
    <mergeCell ref="M173:M175"/>
    <mergeCell ref="N173:N175"/>
    <mergeCell ref="O173:O175"/>
    <mergeCell ref="P173:P175"/>
    <mergeCell ref="Q173:Q175"/>
    <mergeCell ref="R173:R175"/>
    <mergeCell ref="I173:I175"/>
    <mergeCell ref="K173:K175"/>
    <mergeCell ref="L173:L175"/>
    <mergeCell ref="K156:K159"/>
    <mergeCell ref="U165:U169"/>
    <mergeCell ref="T160:T164"/>
    <mergeCell ref="O146:O148"/>
    <mergeCell ref="P146:P148"/>
    <mergeCell ref="M165:M169"/>
    <mergeCell ref="L165:L169"/>
    <mergeCell ref="U160:U164"/>
    <mergeCell ref="L160:L164"/>
    <mergeCell ref="M160:M164"/>
    <mergeCell ref="N160:N164"/>
    <mergeCell ref="O160:O164"/>
    <mergeCell ref="P160:P164"/>
    <mergeCell ref="Q165:Q169"/>
    <mergeCell ref="R165:R169"/>
    <mergeCell ref="T165:T169"/>
    <mergeCell ref="S165:S169"/>
    <mergeCell ref="U152:U153"/>
    <mergeCell ref="L152:L153"/>
    <mergeCell ref="M152:M153"/>
    <mergeCell ref="T189:T192"/>
    <mergeCell ref="U185:U188"/>
    <mergeCell ref="U181:U184"/>
    <mergeCell ref="AD185:AD188"/>
    <mergeCell ref="O185:O188"/>
    <mergeCell ref="P181:P184"/>
    <mergeCell ref="Q181:Q184"/>
    <mergeCell ref="R181:R184"/>
    <mergeCell ref="K189:K192"/>
    <mergeCell ref="L189:L192"/>
    <mergeCell ref="M189:M192"/>
    <mergeCell ref="N189:N192"/>
    <mergeCell ref="O189:O192"/>
    <mergeCell ref="AD176:AD180"/>
    <mergeCell ref="R185:R188"/>
    <mergeCell ref="O181:O184"/>
    <mergeCell ref="S189:S192"/>
    <mergeCell ref="L185:L188"/>
    <mergeCell ref="T185:T188"/>
    <mergeCell ref="T181:T184"/>
    <mergeCell ref="S185:S188"/>
    <mergeCell ref="L176:L180"/>
    <mergeCell ref="S181:S184"/>
    <mergeCell ref="K181:K184"/>
    <mergeCell ref="L181:L184"/>
    <mergeCell ref="AD193:AD196"/>
    <mergeCell ref="T193:T196"/>
    <mergeCell ref="U193:U196"/>
    <mergeCell ref="N193:N196"/>
    <mergeCell ref="O193:O196"/>
    <mergeCell ref="P193:P196"/>
    <mergeCell ref="S193:S196"/>
    <mergeCell ref="K193:K196"/>
    <mergeCell ref="Q193:Q196"/>
    <mergeCell ref="R193:R196"/>
    <mergeCell ref="M193:M196"/>
    <mergeCell ref="AD204:AD206"/>
    <mergeCell ref="P204:P206"/>
    <mergeCell ref="Q204:Q206"/>
    <mergeCell ref="R204:R206"/>
    <mergeCell ref="S204:S206"/>
    <mergeCell ref="T204:T206"/>
    <mergeCell ref="K204:K206"/>
    <mergeCell ref="L204:L206"/>
    <mergeCell ref="M204:M206"/>
    <mergeCell ref="N204:N206"/>
    <mergeCell ref="O204:O206"/>
    <mergeCell ref="R200:R203"/>
    <mergeCell ref="S200:S203"/>
    <mergeCell ref="T200:T203"/>
    <mergeCell ref="U234:U235"/>
    <mergeCell ref="S213:S215"/>
    <mergeCell ref="T213:T215"/>
    <mergeCell ref="U200:U203"/>
    <mergeCell ref="AD200:AD203"/>
    <mergeCell ref="U204:U206"/>
    <mergeCell ref="K200:K203"/>
    <mergeCell ref="L200:L203"/>
    <mergeCell ref="M200:M203"/>
    <mergeCell ref="N200:N203"/>
    <mergeCell ref="O200:O203"/>
    <mergeCell ref="P200:P203"/>
    <mergeCell ref="Q200:Q203"/>
    <mergeCell ref="U210:U212"/>
    <mergeCell ref="P218:P221"/>
    <mergeCell ref="Q218:Q221"/>
    <mergeCell ref="R218:R221"/>
    <mergeCell ref="S218:S221"/>
    <mergeCell ref="T218:T221"/>
    <mergeCell ref="M218:M221"/>
    <mergeCell ref="N218:N221"/>
    <mergeCell ref="O218:O221"/>
    <mergeCell ref="AD207:AD209"/>
    <mergeCell ref="P207:P209"/>
    <mergeCell ref="Q207:Q209"/>
    <mergeCell ref="R207:R209"/>
    <mergeCell ref="S207:S209"/>
    <mergeCell ref="T207:T209"/>
    <mergeCell ref="T216:T217"/>
    <mergeCell ref="K231:K232"/>
    <mergeCell ref="L231:L232"/>
    <mergeCell ref="M231:M232"/>
    <mergeCell ref="AD210:AD212"/>
    <mergeCell ref="AD213:AD215"/>
    <mergeCell ref="O213:O215"/>
    <mergeCell ref="U207:U209"/>
    <mergeCell ref="M210:M212"/>
    <mergeCell ref="M213:M215"/>
    <mergeCell ref="N213:N215"/>
    <mergeCell ref="U213:U215"/>
    <mergeCell ref="M222:M224"/>
    <mergeCell ref="N222:N224"/>
    <mergeCell ref="O222:O224"/>
    <mergeCell ref="P222:P224"/>
    <mergeCell ref="Q222:Q224"/>
    <mergeCell ref="R222:R224"/>
    <mergeCell ref="S222:S224"/>
    <mergeCell ref="T222:T224"/>
    <mergeCell ref="U225:U227"/>
    <mergeCell ref="Q225:Q227"/>
    <mergeCell ref="R225:R227"/>
    <mergeCell ref="S225:S227"/>
    <mergeCell ref="AD222:AD224"/>
    <mergeCell ref="U222:U224"/>
    <mergeCell ref="J238:J239"/>
    <mergeCell ref="B236:B237"/>
    <mergeCell ref="C236:C237"/>
    <mergeCell ref="D236:D237"/>
    <mergeCell ref="AD236:AD237"/>
    <mergeCell ref="K238:K239"/>
    <mergeCell ref="L238:L239"/>
    <mergeCell ref="AD238:AD239"/>
    <mergeCell ref="R238:R239"/>
    <mergeCell ref="S238:S239"/>
    <mergeCell ref="T238:T239"/>
    <mergeCell ref="U238:U239"/>
    <mergeCell ref="R236:R237"/>
    <mergeCell ref="U236:U237"/>
    <mergeCell ref="E236:E237"/>
    <mergeCell ref="F236:F237"/>
    <mergeCell ref="M238:M239"/>
    <mergeCell ref="N238:N239"/>
    <mergeCell ref="O238:O239"/>
    <mergeCell ref="P238:P239"/>
    <mergeCell ref="Q238:Q239"/>
    <mergeCell ref="P236:P237"/>
    <mergeCell ref="M236:M237"/>
    <mergeCell ref="N236:N237"/>
    <mergeCell ref="O236:O237"/>
    <mergeCell ref="J236:J237"/>
    <mergeCell ref="Q236:Q237"/>
    <mergeCell ref="K236:K237"/>
    <mergeCell ref="L236:L237"/>
    <mergeCell ref="G236:G237"/>
    <mergeCell ref="H236:H237"/>
    <mergeCell ref="I236:I237"/>
    <mergeCell ref="J218:J221"/>
    <mergeCell ref="J210:J212"/>
    <mergeCell ref="J213:J215"/>
    <mergeCell ref="I222:I224"/>
    <mergeCell ref="I218:I221"/>
    <mergeCell ref="P213:P215"/>
    <mergeCell ref="Q216:Q217"/>
    <mergeCell ref="R216:R217"/>
    <mergeCell ref="S216:S217"/>
    <mergeCell ref="I225:I227"/>
    <mergeCell ref="K225:K227"/>
    <mergeCell ref="L225:L227"/>
    <mergeCell ref="J225:J227"/>
    <mergeCell ref="J228:J230"/>
    <mergeCell ref="L222:L224"/>
    <mergeCell ref="J222:J224"/>
    <mergeCell ref="K218:K221"/>
    <mergeCell ref="L228:L230"/>
    <mergeCell ref="M228:M230"/>
    <mergeCell ref="N228:N230"/>
    <mergeCell ref="O228:O230"/>
    <mergeCell ref="I216:I217"/>
    <mergeCell ref="S236:S237"/>
    <mergeCell ref="T236:T237"/>
    <mergeCell ref="O210:O212"/>
    <mergeCell ref="P210:P212"/>
    <mergeCell ref="K207:K209"/>
    <mergeCell ref="L207:L209"/>
    <mergeCell ref="K213:K215"/>
    <mergeCell ref="L213:L215"/>
    <mergeCell ref="K210:K212"/>
    <mergeCell ref="L210:L212"/>
    <mergeCell ref="Q210:Q212"/>
    <mergeCell ref="R210:R212"/>
    <mergeCell ref="S210:S212"/>
    <mergeCell ref="T210:T212"/>
    <mergeCell ref="N210:N212"/>
    <mergeCell ref="L218:L221"/>
    <mergeCell ref="R213:R215"/>
    <mergeCell ref="P225:P227"/>
    <mergeCell ref="N225:N227"/>
    <mergeCell ref="O225:O227"/>
    <mergeCell ref="M225:M227"/>
    <mergeCell ref="N231:N232"/>
    <mergeCell ref="O231:O232"/>
    <mergeCell ref="P231:P232"/>
    <mergeCell ref="Q231:Q232"/>
    <mergeCell ref="R231:R232"/>
    <mergeCell ref="S231:S232"/>
    <mergeCell ref="T231:T232"/>
    <mergeCell ref="P228:P230"/>
    <mergeCell ref="H146:H148"/>
    <mergeCell ref="G216:G217"/>
    <mergeCell ref="H213:H215"/>
    <mergeCell ref="J173:J175"/>
    <mergeCell ref="K152:K153"/>
    <mergeCell ref="Q154:Q155"/>
    <mergeCell ref="R154:R155"/>
    <mergeCell ref="S154:S155"/>
    <mergeCell ref="O143:O145"/>
    <mergeCell ref="P143:P145"/>
    <mergeCell ref="Q152:Q153"/>
    <mergeCell ref="J154:J155"/>
    <mergeCell ref="J156:J159"/>
    <mergeCell ref="R189:R192"/>
    <mergeCell ref="Q176:Q180"/>
    <mergeCell ref="R176:R180"/>
    <mergeCell ref="S176:S180"/>
    <mergeCell ref="I170:I172"/>
    <mergeCell ref="I156:I159"/>
    <mergeCell ref="M181:M184"/>
    <mergeCell ref="N181:N184"/>
    <mergeCell ref="P176:P180"/>
    <mergeCell ref="O176:O180"/>
    <mergeCell ref="N176:N180"/>
    <mergeCell ref="K154:K155"/>
    <mergeCell ref="K160:K164"/>
    <mergeCell ref="J152:J153"/>
    <mergeCell ref="J149:J151"/>
    <mergeCell ref="L143:L145"/>
    <mergeCell ref="J207:J209"/>
    <mergeCell ref="J204:J206"/>
    <mergeCell ref="J216:J217"/>
    <mergeCell ref="H154:H155"/>
    <mergeCell ref="G152:G153"/>
    <mergeCell ref="H152:H153"/>
    <mergeCell ref="G154:G155"/>
    <mergeCell ref="G173:G175"/>
    <mergeCell ref="G170:G172"/>
    <mergeCell ref="Q213:Q215"/>
    <mergeCell ref="M207:M209"/>
    <mergeCell ref="N207:N209"/>
    <mergeCell ref="I193:I196"/>
    <mergeCell ref="I200:I203"/>
    <mergeCell ref="I204:I206"/>
    <mergeCell ref="I207:I209"/>
    <mergeCell ref="I210:I212"/>
    <mergeCell ref="I213:I215"/>
    <mergeCell ref="P189:P192"/>
    <mergeCell ref="Q189:Q192"/>
    <mergeCell ref="O154:O155"/>
    <mergeCell ref="I152:I153"/>
    <mergeCell ref="I165:I169"/>
    <mergeCell ref="K165:K169"/>
    <mergeCell ref="J200:J203"/>
    <mergeCell ref="Q185:Q188"/>
    <mergeCell ref="N152:N153"/>
    <mergeCell ref="O152:O153"/>
    <mergeCell ref="P152:P153"/>
    <mergeCell ref="O207:O209"/>
    <mergeCell ref="P156:P159"/>
    <mergeCell ref="N165:N169"/>
    <mergeCell ref="O165:O169"/>
    <mergeCell ref="P165:P169"/>
    <mergeCell ref="J160:J164"/>
    <mergeCell ref="J90:J92"/>
    <mergeCell ref="M136:M139"/>
    <mergeCell ref="N136:N139"/>
    <mergeCell ref="J80:J89"/>
    <mergeCell ref="L193:L196"/>
    <mergeCell ref="M185:M188"/>
    <mergeCell ref="N185:N188"/>
    <mergeCell ref="K185:K188"/>
    <mergeCell ref="J136:J139"/>
    <mergeCell ref="J140:J142"/>
    <mergeCell ref="J96:J99"/>
    <mergeCell ref="J100:J102"/>
    <mergeCell ref="Q140:Q142"/>
    <mergeCell ref="P136:P139"/>
    <mergeCell ref="Q136:Q139"/>
    <mergeCell ref="I108:I109"/>
    <mergeCell ref="Q114:Q119"/>
    <mergeCell ref="J114:J119"/>
    <mergeCell ref="J120:J123"/>
    <mergeCell ref="L110:L113"/>
    <mergeCell ref="J108:J109"/>
    <mergeCell ref="I149:I151"/>
    <mergeCell ref="I154:I155"/>
    <mergeCell ref="K143:K145"/>
    <mergeCell ref="J165:J169"/>
    <mergeCell ref="J185:J188"/>
    <mergeCell ref="Q160:Q164"/>
    <mergeCell ref="J189:J192"/>
    <mergeCell ref="J193:J196"/>
    <mergeCell ref="P185:P188"/>
    <mergeCell ref="O140:O142"/>
    <mergeCell ref="P140:P142"/>
    <mergeCell ref="I103:I104"/>
    <mergeCell ref="T108:T109"/>
    <mergeCell ref="T114:T119"/>
    <mergeCell ref="R160:R164"/>
    <mergeCell ref="S160:S164"/>
    <mergeCell ref="M154:M155"/>
    <mergeCell ref="N154:N155"/>
    <mergeCell ref="K149:K151"/>
    <mergeCell ref="K146:K148"/>
    <mergeCell ref="R156:R159"/>
    <mergeCell ref="S156:S159"/>
    <mergeCell ref="R152:R153"/>
    <mergeCell ref="S152:S153"/>
    <mergeCell ref="R149:R151"/>
    <mergeCell ref="S149:S151"/>
    <mergeCell ref="S114:S119"/>
    <mergeCell ref="R110:R113"/>
    <mergeCell ref="S110:S113"/>
    <mergeCell ref="R114:R119"/>
    <mergeCell ref="J143:J145"/>
    <mergeCell ref="J146:J148"/>
    <mergeCell ref="I110:I113"/>
    <mergeCell ref="I136:I139"/>
    <mergeCell ref="P110:P113"/>
    <mergeCell ref="M108:M109"/>
    <mergeCell ref="K120:K123"/>
    <mergeCell ref="I146:I148"/>
    <mergeCell ref="T152:T153"/>
    <mergeCell ref="M143:M145"/>
    <mergeCell ref="Q143:Q145"/>
    <mergeCell ref="I140:I142"/>
    <mergeCell ref="O105:O107"/>
    <mergeCell ref="AD234:AD235"/>
    <mergeCell ref="U231:U233"/>
    <mergeCell ref="R228:R230"/>
    <mergeCell ref="J181:J184"/>
    <mergeCell ref="J3:J4"/>
    <mergeCell ref="J17:J20"/>
    <mergeCell ref="J40:J41"/>
    <mergeCell ref="J42:J43"/>
    <mergeCell ref="J44:J46"/>
    <mergeCell ref="J47:J50"/>
    <mergeCell ref="J51:J53"/>
    <mergeCell ref="J60:J63"/>
    <mergeCell ref="J66:J74"/>
    <mergeCell ref="J75:J79"/>
    <mergeCell ref="O75:O79"/>
    <mergeCell ref="P75:P79"/>
    <mergeCell ref="Q75:Q79"/>
    <mergeCell ref="R75:R79"/>
    <mergeCell ref="S75:S79"/>
    <mergeCell ref="K140:K142"/>
    <mergeCell ref="L140:L142"/>
    <mergeCell ref="M140:M142"/>
    <mergeCell ref="N140:N142"/>
    <mergeCell ref="AD231:AD233"/>
    <mergeCell ref="U189:U192"/>
    <mergeCell ref="T143:T145"/>
    <mergeCell ref="R120:R123"/>
    <mergeCell ref="S120:S123"/>
    <mergeCell ref="J93:J95"/>
    <mergeCell ref="J34:J37"/>
    <mergeCell ref="T149:T151"/>
    <mergeCell ref="J103:J104"/>
    <mergeCell ref="D34:D37"/>
    <mergeCell ref="F66:F74"/>
    <mergeCell ref="E75:E79"/>
    <mergeCell ref="F54:F56"/>
    <mergeCell ref="G54:G56"/>
    <mergeCell ref="H54:H56"/>
    <mergeCell ref="I54:I56"/>
    <mergeCell ref="I93:I95"/>
    <mergeCell ref="D57:D59"/>
    <mergeCell ref="E57:E59"/>
    <mergeCell ref="F57:F59"/>
    <mergeCell ref="G57:G59"/>
    <mergeCell ref="H57:H59"/>
    <mergeCell ref="I57:I59"/>
    <mergeCell ref="D51:D53"/>
    <mergeCell ref="D60:D63"/>
    <mergeCell ref="D93:D95"/>
    <mergeCell ref="F47:F50"/>
    <mergeCell ref="E66:E74"/>
    <mergeCell ref="H80:H89"/>
    <mergeCell ref="I80:I89"/>
    <mergeCell ref="I51:I53"/>
    <mergeCell ref="D80:D89"/>
    <mergeCell ref="E80:E89"/>
    <mergeCell ref="I47:I50"/>
    <mergeCell ref="I75:I79"/>
    <mergeCell ref="I42:I43"/>
    <mergeCell ref="I66:I74"/>
    <mergeCell ref="I5:I7"/>
    <mergeCell ref="G136:G139"/>
    <mergeCell ref="G126:G135"/>
    <mergeCell ref="G96:G99"/>
    <mergeCell ref="H96:H99"/>
    <mergeCell ref="G75:G79"/>
    <mergeCell ref="H90:H92"/>
    <mergeCell ref="H93:H95"/>
    <mergeCell ref="G120:G123"/>
    <mergeCell ref="D5:D7"/>
    <mergeCell ref="E5:E7"/>
    <mergeCell ref="F5:F7"/>
    <mergeCell ref="D17:D20"/>
    <mergeCell ref="E17:E20"/>
    <mergeCell ref="F17:F20"/>
    <mergeCell ref="I8:I10"/>
    <mergeCell ref="I17:I20"/>
    <mergeCell ref="I34:I37"/>
    <mergeCell ref="E90:E92"/>
    <mergeCell ref="F90:F92"/>
    <mergeCell ref="E93:E95"/>
    <mergeCell ref="F93:F95"/>
    <mergeCell ref="G8:G10"/>
    <mergeCell ref="I90:I92"/>
    <mergeCell ref="D14:D16"/>
    <mergeCell ref="E14:E16"/>
    <mergeCell ref="F14:F16"/>
    <mergeCell ref="G14:G16"/>
    <mergeCell ref="E51:E53"/>
    <mergeCell ref="F51:F53"/>
    <mergeCell ref="G5:G7"/>
    <mergeCell ref="I44:I46"/>
    <mergeCell ref="H5:H7"/>
    <mergeCell ref="H8:H10"/>
    <mergeCell ref="H17:H20"/>
    <mergeCell ref="H34:H37"/>
    <mergeCell ref="H38:H39"/>
    <mergeCell ref="H40:H41"/>
    <mergeCell ref="H42:H43"/>
    <mergeCell ref="H44:H46"/>
    <mergeCell ref="H47:H50"/>
    <mergeCell ref="H51:H53"/>
    <mergeCell ref="H60:H63"/>
    <mergeCell ref="H66:H74"/>
    <mergeCell ref="G34:G37"/>
    <mergeCell ref="H75:H79"/>
    <mergeCell ref="G38:G39"/>
    <mergeCell ref="G40:G41"/>
    <mergeCell ref="G42:G43"/>
    <mergeCell ref="G44:G46"/>
    <mergeCell ref="G47:G50"/>
    <mergeCell ref="G51:G53"/>
    <mergeCell ref="G60:G63"/>
    <mergeCell ref="G28:G33"/>
    <mergeCell ref="H28:H33"/>
    <mergeCell ref="D8:D10"/>
    <mergeCell ref="E8:E10"/>
    <mergeCell ref="F8:F10"/>
    <mergeCell ref="E152:E153"/>
    <mergeCell ref="I38:I39"/>
    <mergeCell ref="I40:I41"/>
    <mergeCell ref="D38:D39"/>
    <mergeCell ref="E38:E39"/>
    <mergeCell ref="F38:F39"/>
    <mergeCell ref="D40:D41"/>
    <mergeCell ref="E40:E41"/>
    <mergeCell ref="F40:F41"/>
    <mergeCell ref="G66:G74"/>
    <mergeCell ref="D100:D102"/>
    <mergeCell ref="E100:E102"/>
    <mergeCell ref="F100:F102"/>
    <mergeCell ref="D103:D104"/>
    <mergeCell ref="E103:E104"/>
    <mergeCell ref="F103:F104"/>
    <mergeCell ref="D105:D107"/>
    <mergeCell ref="D110:D113"/>
    <mergeCell ref="E110:E113"/>
    <mergeCell ref="F110:F113"/>
    <mergeCell ref="D114:D119"/>
    <mergeCell ref="E114:E119"/>
    <mergeCell ref="H108:H109"/>
    <mergeCell ref="G114:G119"/>
    <mergeCell ref="H114:H119"/>
    <mergeCell ref="F42:F43"/>
    <mergeCell ref="F75:F79"/>
    <mergeCell ref="D90:D92"/>
    <mergeCell ref="D96:D99"/>
    <mergeCell ref="B5:B7"/>
    <mergeCell ref="B8:B10"/>
    <mergeCell ref="B17:B20"/>
    <mergeCell ref="B34:B37"/>
    <mergeCell ref="B38:B39"/>
    <mergeCell ref="B40:B41"/>
    <mergeCell ref="B42:B43"/>
    <mergeCell ref="B44:B46"/>
    <mergeCell ref="B47:B50"/>
    <mergeCell ref="B51:B53"/>
    <mergeCell ref="B60:B63"/>
    <mergeCell ref="B66:B74"/>
    <mergeCell ref="B75:B79"/>
    <mergeCell ref="C5:C7"/>
    <mergeCell ref="C8:C10"/>
    <mergeCell ref="C17:C20"/>
    <mergeCell ref="C34:C37"/>
    <mergeCell ref="C38:C39"/>
    <mergeCell ref="C40:C41"/>
    <mergeCell ref="C42:C43"/>
    <mergeCell ref="B57:B59"/>
    <mergeCell ref="C57:C59"/>
    <mergeCell ref="B11:B13"/>
    <mergeCell ref="C11:C13"/>
    <mergeCell ref="B21:B27"/>
    <mergeCell ref="C21:C27"/>
    <mergeCell ref="B28:B33"/>
    <mergeCell ref="C28:C33"/>
    <mergeCell ref="C44:C46"/>
    <mergeCell ref="C47:C50"/>
    <mergeCell ref="C51:C53"/>
    <mergeCell ref="B14:B16"/>
    <mergeCell ref="C14:C16"/>
    <mergeCell ref="B54:B56"/>
    <mergeCell ref="C54:C56"/>
    <mergeCell ref="B90:B92"/>
    <mergeCell ref="C90:C92"/>
    <mergeCell ref="B93:B95"/>
    <mergeCell ref="C93:C95"/>
    <mergeCell ref="B96:B99"/>
    <mergeCell ref="C96:C99"/>
    <mergeCell ref="B100:B102"/>
    <mergeCell ref="C100:C102"/>
    <mergeCell ref="B103:B104"/>
    <mergeCell ref="C80:C89"/>
    <mergeCell ref="C60:C63"/>
    <mergeCell ref="C66:C74"/>
    <mergeCell ref="C75:C79"/>
    <mergeCell ref="F80:F89"/>
    <mergeCell ref="B80:B89"/>
    <mergeCell ref="D44:D46"/>
    <mergeCell ref="E42:E43"/>
    <mergeCell ref="E44:E46"/>
    <mergeCell ref="D42:D43"/>
    <mergeCell ref="F96:F99"/>
    <mergeCell ref="D47:D50"/>
    <mergeCell ref="F44:F46"/>
    <mergeCell ref="D28:D33"/>
    <mergeCell ref="E28:E33"/>
    <mergeCell ref="F28:F33"/>
    <mergeCell ref="D66:D74"/>
    <mergeCell ref="D75:D79"/>
    <mergeCell ref="D54:D56"/>
    <mergeCell ref="E54:E56"/>
    <mergeCell ref="G80:G89"/>
    <mergeCell ref="E105:E107"/>
    <mergeCell ref="F105:F107"/>
    <mergeCell ref="D108:D109"/>
    <mergeCell ref="E108:E109"/>
    <mergeCell ref="F108:F109"/>
    <mergeCell ref="E96:E99"/>
    <mergeCell ref="G93:G95"/>
    <mergeCell ref="G100:G102"/>
    <mergeCell ref="H100:H102"/>
    <mergeCell ref="G103:G104"/>
    <mergeCell ref="H103:H104"/>
    <mergeCell ref="G105:G107"/>
    <mergeCell ref="H105:H107"/>
    <mergeCell ref="G110:G113"/>
    <mergeCell ref="H110:H113"/>
    <mergeCell ref="G90:G92"/>
    <mergeCell ref="E126:E135"/>
    <mergeCell ref="F126:F135"/>
    <mergeCell ref="C114:C119"/>
    <mergeCell ref="D136:D139"/>
    <mergeCell ref="E136:E139"/>
    <mergeCell ref="E140:E142"/>
    <mergeCell ref="F140:F142"/>
    <mergeCell ref="E143:E145"/>
    <mergeCell ref="D140:D142"/>
    <mergeCell ref="C143:C145"/>
    <mergeCell ref="C103:C104"/>
    <mergeCell ref="B105:B107"/>
    <mergeCell ref="C105:C107"/>
    <mergeCell ref="B108:B109"/>
    <mergeCell ref="C108:C109"/>
    <mergeCell ref="B110:B113"/>
    <mergeCell ref="C110:C113"/>
    <mergeCell ref="B173:B175"/>
    <mergeCell ref="C173:C175"/>
    <mergeCell ref="D173:D175"/>
    <mergeCell ref="E173:E175"/>
    <mergeCell ref="F173:F175"/>
    <mergeCell ref="H173:H175"/>
    <mergeCell ref="D165:D169"/>
    <mergeCell ref="G181:G184"/>
    <mergeCell ref="B170:B172"/>
    <mergeCell ref="B213:B215"/>
    <mergeCell ref="E170:E172"/>
    <mergeCell ref="F170:F172"/>
    <mergeCell ref="C170:C172"/>
    <mergeCell ref="D170:D172"/>
    <mergeCell ref="G165:G169"/>
    <mergeCell ref="F185:F188"/>
    <mergeCell ref="F204:F206"/>
    <mergeCell ref="G204:G206"/>
    <mergeCell ref="F165:F169"/>
    <mergeCell ref="H165:H169"/>
    <mergeCell ref="B197:B199"/>
    <mergeCell ref="D181:D184"/>
    <mergeCell ref="E181:E184"/>
    <mergeCell ref="F181:F184"/>
    <mergeCell ref="F176:F180"/>
    <mergeCell ref="G176:G180"/>
    <mergeCell ref="H176:H180"/>
    <mergeCell ref="H181:H184"/>
    <mergeCell ref="C176:C180"/>
    <mergeCell ref="D176:D180"/>
    <mergeCell ref="E176:E180"/>
    <mergeCell ref="I238:I239"/>
    <mergeCell ref="H204:H206"/>
    <mergeCell ref="E193:E196"/>
    <mergeCell ref="F193:F196"/>
    <mergeCell ref="G185:G188"/>
    <mergeCell ref="I185:I188"/>
    <mergeCell ref="F136:F139"/>
    <mergeCell ref="E149:E151"/>
    <mergeCell ref="C213:C215"/>
    <mergeCell ref="D213:D215"/>
    <mergeCell ref="E213:E215"/>
    <mergeCell ref="C146:C148"/>
    <mergeCell ref="D146:D148"/>
    <mergeCell ref="E146:E148"/>
    <mergeCell ref="F146:F148"/>
    <mergeCell ref="G146:G148"/>
    <mergeCell ref="C152:C153"/>
    <mergeCell ref="D143:D145"/>
    <mergeCell ref="C149:C151"/>
    <mergeCell ref="D149:D151"/>
    <mergeCell ref="F149:F151"/>
    <mergeCell ref="G149:G151"/>
    <mergeCell ref="D152:D153"/>
    <mergeCell ref="F152:F153"/>
    <mergeCell ref="G218:G221"/>
    <mergeCell ref="I228:I230"/>
    <mergeCell ref="C136:C139"/>
    <mergeCell ref="C140:C142"/>
    <mergeCell ref="I181:I184"/>
    <mergeCell ref="I189:I192"/>
    <mergeCell ref="I160:I164"/>
    <mergeCell ref="G156:G159"/>
    <mergeCell ref="E228:E230"/>
    <mergeCell ref="F228:F230"/>
    <mergeCell ref="H228:H230"/>
    <mergeCell ref="D222:D224"/>
    <mergeCell ref="E222:E224"/>
    <mergeCell ref="C225:C227"/>
    <mergeCell ref="D225:D227"/>
    <mergeCell ref="E225:E227"/>
    <mergeCell ref="H200:H203"/>
    <mergeCell ref="G228:G230"/>
    <mergeCell ref="C197:C199"/>
    <mergeCell ref="D197:D199"/>
    <mergeCell ref="E197:E199"/>
    <mergeCell ref="F197:F199"/>
    <mergeCell ref="G197:G199"/>
    <mergeCell ref="H197:H199"/>
    <mergeCell ref="D238:D239"/>
    <mergeCell ref="E238:E239"/>
    <mergeCell ref="F238:F239"/>
    <mergeCell ref="G238:G239"/>
    <mergeCell ref="H238:H239"/>
    <mergeCell ref="H218:H221"/>
    <mergeCell ref="B207:B209"/>
    <mergeCell ref="C207:C209"/>
    <mergeCell ref="D207:D209"/>
    <mergeCell ref="E207:E209"/>
    <mergeCell ref="F207:F209"/>
    <mergeCell ref="G207:G209"/>
    <mergeCell ref="H207:H209"/>
    <mergeCell ref="F213:F215"/>
    <mergeCell ref="G213:G215"/>
    <mergeCell ref="C204:C206"/>
    <mergeCell ref="D216:D217"/>
    <mergeCell ref="F225:F227"/>
    <mergeCell ref="H225:H227"/>
    <mergeCell ref="H210:H212"/>
    <mergeCell ref="B200:B203"/>
    <mergeCell ref="C200:C203"/>
    <mergeCell ref="D200:D203"/>
    <mergeCell ref="E200:E203"/>
    <mergeCell ref="F200:F203"/>
    <mergeCell ref="H216:H217"/>
    <mergeCell ref="C216:C217"/>
    <mergeCell ref="B165:B169"/>
    <mergeCell ref="B156:B159"/>
    <mergeCell ref="C156:C159"/>
    <mergeCell ref="D156:D159"/>
    <mergeCell ref="B238:B239"/>
    <mergeCell ref="C238:C239"/>
    <mergeCell ref="B228:B230"/>
    <mergeCell ref="B218:B221"/>
    <mergeCell ref="C218:C221"/>
    <mergeCell ref="D218:D221"/>
    <mergeCell ref="E218:E221"/>
    <mergeCell ref="F218:F221"/>
    <mergeCell ref="B225:B227"/>
    <mergeCell ref="F222:F224"/>
    <mergeCell ref="B222:B224"/>
    <mergeCell ref="B210:B212"/>
    <mergeCell ref="C210:C212"/>
    <mergeCell ref="D210:D212"/>
    <mergeCell ref="E210:E212"/>
    <mergeCell ref="F210:F212"/>
    <mergeCell ref="B231:B232"/>
    <mergeCell ref="C231:C232"/>
    <mergeCell ref="D231:D232"/>
    <mergeCell ref="E231:E232"/>
    <mergeCell ref="F231:F232"/>
    <mergeCell ref="B216:B217"/>
    <mergeCell ref="C222:C224"/>
    <mergeCell ref="E216:E217"/>
    <mergeCell ref="F216:F217"/>
    <mergeCell ref="B204:B206"/>
    <mergeCell ref="D204:D206"/>
    <mergeCell ref="E204:E206"/>
    <mergeCell ref="B189:B192"/>
    <mergeCell ref="C189:C192"/>
    <mergeCell ref="D189:D192"/>
    <mergeCell ref="E189:E192"/>
    <mergeCell ref="F189:F192"/>
    <mergeCell ref="H189:H192"/>
    <mergeCell ref="B193:B196"/>
    <mergeCell ref="C193:C196"/>
    <mergeCell ref="D193:D196"/>
    <mergeCell ref="B185:B188"/>
    <mergeCell ref="C185:C188"/>
    <mergeCell ref="D185:D188"/>
    <mergeCell ref="E185:E188"/>
    <mergeCell ref="G193:G196"/>
    <mergeCell ref="H193:H196"/>
    <mergeCell ref="B181:B184"/>
    <mergeCell ref="C154:C155"/>
    <mergeCell ref="D154:D155"/>
    <mergeCell ref="E154:E155"/>
    <mergeCell ref="F154:F155"/>
    <mergeCell ref="H156:H159"/>
    <mergeCell ref="B160:B164"/>
    <mergeCell ref="E156:E159"/>
    <mergeCell ref="F156:F159"/>
    <mergeCell ref="G160:G164"/>
    <mergeCell ref="B176:B180"/>
    <mergeCell ref="G189:G192"/>
    <mergeCell ref="C181:C184"/>
    <mergeCell ref="H170:H172"/>
    <mergeCell ref="E160:E164"/>
    <mergeCell ref="F160:F164"/>
    <mergeCell ref="H160:H164"/>
    <mergeCell ref="K34:K37"/>
    <mergeCell ref="L34:L37"/>
    <mergeCell ref="J38:J39"/>
    <mergeCell ref="K38:K39"/>
    <mergeCell ref="L38:L39"/>
    <mergeCell ref="B146:B148"/>
    <mergeCell ref="H120:H123"/>
    <mergeCell ref="B152:B153"/>
    <mergeCell ref="B149:B151"/>
    <mergeCell ref="G108:G109"/>
    <mergeCell ref="B126:B135"/>
    <mergeCell ref="AH14:AH16"/>
    <mergeCell ref="L17:L20"/>
    <mergeCell ref="K17:K20"/>
    <mergeCell ref="N17:N20"/>
    <mergeCell ref="G140:G142"/>
    <mergeCell ref="B154:B155"/>
    <mergeCell ref="H140:H142"/>
    <mergeCell ref="G143:G145"/>
    <mergeCell ref="H143:H145"/>
    <mergeCell ref="C126:C135"/>
    <mergeCell ref="B136:B139"/>
    <mergeCell ref="B140:B142"/>
    <mergeCell ref="B143:B145"/>
    <mergeCell ref="F114:F119"/>
    <mergeCell ref="D126:D135"/>
    <mergeCell ref="D120:D123"/>
    <mergeCell ref="E120:E123"/>
    <mergeCell ref="F120:F123"/>
    <mergeCell ref="B120:B123"/>
    <mergeCell ref="C120:C123"/>
    <mergeCell ref="B114:B119"/>
    <mergeCell ref="AI14:AI16"/>
    <mergeCell ref="AJ14:AJ16"/>
    <mergeCell ref="AJ8:AJ10"/>
    <mergeCell ref="AI8:AI10"/>
    <mergeCell ref="AH8:AH10"/>
    <mergeCell ref="U8:U10"/>
    <mergeCell ref="T8:T10"/>
    <mergeCell ref="S8:S10"/>
    <mergeCell ref="R8:R10"/>
    <mergeCell ref="Q8:Q10"/>
    <mergeCell ref="P8:P10"/>
    <mergeCell ref="O8:O10"/>
    <mergeCell ref="N8:N10"/>
    <mergeCell ref="AD11:AD13"/>
    <mergeCell ref="AE11:AE13"/>
    <mergeCell ref="AF11:AF13"/>
    <mergeCell ref="AG11:AG13"/>
    <mergeCell ref="AH11:AH13"/>
    <mergeCell ref="AI11:AI13"/>
    <mergeCell ref="AJ11:AJ13"/>
    <mergeCell ref="P14:P16"/>
    <mergeCell ref="Q14:Q16"/>
    <mergeCell ref="R14:R16"/>
    <mergeCell ref="N14:N16"/>
    <mergeCell ref="AD8:AD10"/>
    <mergeCell ref="AE8:AE10"/>
    <mergeCell ref="AF8:AF10"/>
    <mergeCell ref="AG8:AG10"/>
    <mergeCell ref="U14:U16"/>
    <mergeCell ref="AE14:AE16"/>
    <mergeCell ref="AF14:AF16"/>
    <mergeCell ref="AG14:AG16"/>
    <mergeCell ref="AJ5:AJ7"/>
    <mergeCell ref="AI5:AI7"/>
    <mergeCell ref="AH5:AH7"/>
    <mergeCell ref="AG5:AG7"/>
    <mergeCell ref="AF5:AF7"/>
    <mergeCell ref="AE5:AE7"/>
    <mergeCell ref="AD5:AD7"/>
    <mergeCell ref="U5:U7"/>
    <mergeCell ref="T5:T7"/>
    <mergeCell ref="S5:S7"/>
    <mergeCell ref="K5:K7"/>
    <mergeCell ref="J5:J7"/>
    <mergeCell ref="L5:L7"/>
    <mergeCell ref="M5:M7"/>
    <mergeCell ref="R11:R13"/>
    <mergeCell ref="S11:S13"/>
    <mergeCell ref="T11:T13"/>
    <mergeCell ref="U11:U13"/>
    <mergeCell ref="J8:J10"/>
    <mergeCell ref="K8:K10"/>
    <mergeCell ref="L8:L10"/>
    <mergeCell ref="M8:M10"/>
    <mergeCell ref="N5:N7"/>
    <mergeCell ref="O5:O7"/>
    <mergeCell ref="P5:P7"/>
    <mergeCell ref="Q5:Q7"/>
    <mergeCell ref="R5:R7"/>
    <mergeCell ref="AH124:AH125"/>
    <mergeCell ref="U124:U125"/>
    <mergeCell ref="V124:V125"/>
    <mergeCell ref="X124:X125"/>
    <mergeCell ref="W124:W125"/>
    <mergeCell ref="Y124:Y125"/>
    <mergeCell ref="Z124:Z125"/>
    <mergeCell ref="AA124:AA125"/>
    <mergeCell ref="AB124:AB125"/>
    <mergeCell ref="AC124:AC125"/>
    <mergeCell ref="AF124:AF125"/>
    <mergeCell ref="H231:H232"/>
    <mergeCell ref="I231:I232"/>
    <mergeCell ref="J231:J232"/>
    <mergeCell ref="C160:C164"/>
    <mergeCell ref="D160:D164"/>
    <mergeCell ref="H149:H151"/>
    <mergeCell ref="F143:F145"/>
    <mergeCell ref="E165:E169"/>
    <mergeCell ref="I126:I135"/>
    <mergeCell ref="H126:H135"/>
    <mergeCell ref="H136:H139"/>
    <mergeCell ref="C165:C169"/>
    <mergeCell ref="H185:H188"/>
    <mergeCell ref="G210:G212"/>
    <mergeCell ref="G231:G232"/>
    <mergeCell ref="H222:H224"/>
    <mergeCell ref="G225:G227"/>
    <mergeCell ref="G222:G224"/>
    <mergeCell ref="G200:G203"/>
    <mergeCell ref="C228:C230"/>
    <mergeCell ref="D228:D230"/>
  </mergeCells>
  <conditionalFormatting sqref="C156:C159">
    <cfRule type="duplicateValues" dxfId="3" priority="5"/>
  </conditionalFormatting>
  <printOptions horizontalCentered="1" verticalCentered="1"/>
  <pageMargins left="0.23622047244094488" right="0.23622047244094488" top="0.15748031496062992" bottom="0.15748031496062992" header="0" footer="0"/>
  <pageSetup paperSize="14" scale="50" fitToHeight="0" orientation="landscape" r:id="rId1"/>
  <rowBreaks count="7" manualBreakCount="7">
    <brk id="33" min="20" max="35" man="1"/>
    <brk id="68" min="20" max="35" man="1"/>
    <brk id="95" min="20" max="35" man="1"/>
    <brk id="123" min="20" max="35" man="1"/>
    <brk id="184" min="20" max="35" man="1"/>
    <brk id="203" min="20" max="35" man="1"/>
    <brk id="230" min="20" max="35"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5" tint="-0.249977111117893"/>
  </sheetPr>
  <dimension ref="A1:AJ305"/>
  <sheetViews>
    <sheetView showGridLines="0" zoomScale="85" zoomScaleNormal="85" zoomScalePageLayoutView="125" workbookViewId="0">
      <pane ySplit="4" topLeftCell="A55" activePane="bottomLeft" state="frozen"/>
      <selection pane="bottomLeft" activeCell="AE65" sqref="AE65"/>
    </sheetView>
  </sheetViews>
  <sheetFormatPr baseColWidth="10" defaultColWidth="10.85546875" defaultRowHeight="15" x14ac:dyDescent="0.25"/>
  <cols>
    <col min="1" max="1" width="3.42578125" style="1" customWidth="1"/>
    <col min="2" max="2" width="17.140625" style="11" customWidth="1"/>
    <col min="3" max="3" width="13" style="11" hidden="1" customWidth="1"/>
    <col min="4" max="4" width="21" style="11" customWidth="1"/>
    <col min="5" max="5" width="23.42578125" style="11" customWidth="1"/>
    <col min="6" max="6" width="11" style="11" customWidth="1"/>
    <col min="7" max="8" width="17.42578125" style="11" customWidth="1"/>
    <col min="9" max="12" width="19.28515625" style="11" customWidth="1"/>
    <col min="13" max="13" width="9.28515625" style="11" customWidth="1"/>
    <col min="14" max="14" width="10.5703125" style="11" customWidth="1"/>
    <col min="15" max="18" width="9.85546875" style="4" customWidth="1"/>
    <col min="19" max="19" width="14.42578125" style="11" customWidth="1"/>
    <col min="20" max="20" width="13.140625" style="11" customWidth="1"/>
    <col min="21" max="21" width="29" style="4" customWidth="1"/>
    <col min="22" max="22" width="47.42578125" style="12" customWidth="1"/>
    <col min="23" max="23" width="15.5703125" style="12" customWidth="1"/>
    <col min="24" max="24" width="36.5703125" style="12" customWidth="1"/>
    <col min="25" max="25" width="9.5703125" style="4" customWidth="1"/>
    <col min="26" max="26" width="14.5703125" style="4" customWidth="1"/>
    <col min="27" max="27" width="13" style="4" customWidth="1"/>
    <col min="28" max="29" width="10.28515625" style="4" customWidth="1"/>
    <col min="30" max="30" width="15.140625" style="11" customWidth="1"/>
    <col min="31" max="31" width="26.85546875" style="4" customWidth="1"/>
    <col min="32" max="32" width="26" style="4" customWidth="1"/>
    <col min="33" max="33" width="14.7109375" style="4" customWidth="1"/>
    <col min="34" max="34" width="21.42578125" style="4" customWidth="1"/>
    <col min="35" max="35" width="8.140625" style="1" customWidth="1"/>
    <col min="36" max="16384" width="10.85546875" style="1"/>
  </cols>
  <sheetData>
    <row r="1" spans="2:35" s="5" customFormat="1" x14ac:dyDescent="0.25">
      <c r="B1" s="50"/>
      <c r="C1" s="50"/>
      <c r="D1" s="50"/>
      <c r="E1" s="50"/>
      <c r="F1" s="50"/>
      <c r="G1" s="50"/>
      <c r="H1" s="50"/>
      <c r="I1" s="50"/>
      <c r="J1" s="50"/>
      <c r="K1" s="50"/>
      <c r="L1" s="50"/>
      <c r="M1" s="50"/>
      <c r="N1" s="50"/>
      <c r="O1" s="51"/>
      <c r="P1" s="51"/>
      <c r="Q1" s="51"/>
      <c r="R1" s="51"/>
      <c r="S1" s="50"/>
      <c r="T1" s="50"/>
      <c r="U1" s="51"/>
      <c r="V1" s="52"/>
      <c r="W1" s="52"/>
      <c r="X1" s="52"/>
      <c r="Y1" s="51"/>
      <c r="Z1" s="51"/>
      <c r="AA1" s="51"/>
      <c r="AB1" s="51"/>
      <c r="AC1" s="51"/>
      <c r="AD1" s="50"/>
      <c r="AE1" s="51"/>
      <c r="AF1" s="51"/>
      <c r="AG1" s="51"/>
      <c r="AH1" s="51"/>
    </row>
    <row r="2" spans="2:35" ht="15.75" customHeight="1" x14ac:dyDescent="0.25">
      <c r="B2" s="310" t="s">
        <v>1087</v>
      </c>
      <c r="C2" s="310"/>
      <c r="D2" s="310"/>
      <c r="E2" s="310"/>
      <c r="F2" s="310"/>
      <c r="G2" s="310"/>
      <c r="H2" s="310"/>
      <c r="I2" s="310"/>
      <c r="J2" s="310"/>
      <c r="K2" s="310"/>
      <c r="L2" s="310"/>
      <c r="M2" s="310"/>
      <c r="N2" s="310"/>
      <c r="O2" s="310"/>
      <c r="P2" s="310"/>
      <c r="Q2" s="310"/>
      <c r="R2" s="310"/>
      <c r="S2" s="310"/>
      <c r="T2" s="310"/>
      <c r="U2" s="308" t="s">
        <v>4</v>
      </c>
      <c r="V2" s="308"/>
      <c r="W2" s="308"/>
      <c r="X2" s="308"/>
      <c r="Y2" s="308"/>
      <c r="Z2" s="308"/>
      <c r="AA2" s="308"/>
      <c r="AB2" s="308"/>
      <c r="AC2" s="308"/>
      <c r="AD2" s="308"/>
      <c r="AE2" s="308"/>
      <c r="AF2" s="308"/>
      <c r="AG2" s="308"/>
      <c r="AH2" s="308"/>
      <c r="AI2" s="2"/>
    </row>
    <row r="3" spans="2:35" ht="21.75" customHeight="1" x14ac:dyDescent="0.25">
      <c r="B3" s="310" t="s">
        <v>30</v>
      </c>
      <c r="C3" s="310" t="s">
        <v>15</v>
      </c>
      <c r="D3" s="310" t="s">
        <v>14</v>
      </c>
      <c r="E3" s="310" t="s">
        <v>10</v>
      </c>
      <c r="F3" s="310" t="s">
        <v>20</v>
      </c>
      <c r="G3" s="310" t="s">
        <v>13</v>
      </c>
      <c r="H3" s="310" t="s">
        <v>1220</v>
      </c>
      <c r="I3" s="310" t="s">
        <v>109</v>
      </c>
      <c r="J3" s="310" t="s">
        <v>6</v>
      </c>
      <c r="K3" s="310" t="s">
        <v>1083</v>
      </c>
      <c r="L3" s="310" t="s">
        <v>1086</v>
      </c>
      <c r="M3" s="310" t="s">
        <v>1</v>
      </c>
      <c r="N3" s="310" t="s">
        <v>2</v>
      </c>
      <c r="O3" s="310"/>
      <c r="P3" s="310"/>
      <c r="Q3" s="310"/>
      <c r="R3" s="310"/>
      <c r="S3" s="314" t="s">
        <v>42</v>
      </c>
      <c r="T3" s="314"/>
      <c r="U3" s="308" t="s">
        <v>44</v>
      </c>
      <c r="V3" s="309" t="s">
        <v>45</v>
      </c>
      <c r="W3" s="309" t="s">
        <v>1208</v>
      </c>
      <c r="X3" s="309" t="s">
        <v>5</v>
      </c>
      <c r="Y3" s="308" t="s">
        <v>11</v>
      </c>
      <c r="Z3" s="313" t="s">
        <v>0</v>
      </c>
      <c r="AA3" s="313"/>
      <c r="AB3" s="308" t="s">
        <v>8</v>
      </c>
      <c r="AC3" s="308" t="s">
        <v>9</v>
      </c>
      <c r="AD3" s="308" t="s">
        <v>1088</v>
      </c>
      <c r="AE3" s="308"/>
      <c r="AF3" s="308" t="s">
        <v>1089</v>
      </c>
      <c r="AG3" s="308" t="s">
        <v>12</v>
      </c>
      <c r="AH3" s="308" t="s">
        <v>3</v>
      </c>
      <c r="AI3" s="3"/>
    </row>
    <row r="4" spans="2:35" ht="25.5" x14ac:dyDescent="0.25">
      <c r="B4" s="311"/>
      <c r="C4" s="311"/>
      <c r="D4" s="311"/>
      <c r="E4" s="311"/>
      <c r="F4" s="311"/>
      <c r="G4" s="311"/>
      <c r="H4" s="311"/>
      <c r="I4" s="311"/>
      <c r="J4" s="311"/>
      <c r="K4" s="311"/>
      <c r="L4" s="311"/>
      <c r="M4" s="311"/>
      <c r="N4" s="78" t="s">
        <v>7</v>
      </c>
      <c r="O4" s="78">
        <v>2019</v>
      </c>
      <c r="P4" s="78">
        <v>2020</v>
      </c>
      <c r="Q4" s="78">
        <v>2021</v>
      </c>
      <c r="R4" s="78">
        <v>2022</v>
      </c>
      <c r="S4" s="7" t="s">
        <v>17</v>
      </c>
      <c r="T4" s="78" t="s">
        <v>43</v>
      </c>
      <c r="U4" s="309"/>
      <c r="V4" s="312"/>
      <c r="W4" s="312"/>
      <c r="X4" s="312"/>
      <c r="Y4" s="309"/>
      <c r="Z4" s="8" t="s">
        <v>17</v>
      </c>
      <c r="AA4" s="8" t="s">
        <v>16</v>
      </c>
      <c r="AB4" s="309"/>
      <c r="AC4" s="309"/>
      <c r="AD4" s="77" t="s">
        <v>19</v>
      </c>
      <c r="AE4" s="77" t="s">
        <v>18</v>
      </c>
      <c r="AF4" s="309"/>
      <c r="AG4" s="309"/>
      <c r="AH4" s="309"/>
      <c r="AI4" s="3"/>
    </row>
    <row r="5" spans="2:35" ht="38.25" customHeight="1" x14ac:dyDescent="0.25">
      <c r="B5" s="235" t="s">
        <v>31</v>
      </c>
      <c r="C5" s="223" t="s">
        <v>32</v>
      </c>
      <c r="D5" s="223" t="s">
        <v>813</v>
      </c>
      <c r="E5" s="223" t="s">
        <v>1091</v>
      </c>
      <c r="F5" s="235" t="s">
        <v>1171</v>
      </c>
      <c r="G5" s="223" t="s">
        <v>1080</v>
      </c>
      <c r="H5" s="223" t="s">
        <v>1221</v>
      </c>
      <c r="I5" s="223" t="s">
        <v>324</v>
      </c>
      <c r="J5" s="223" t="s">
        <v>325</v>
      </c>
      <c r="K5" s="223" t="s">
        <v>1085</v>
      </c>
      <c r="L5" s="234">
        <f>+(1/14)/3</f>
        <v>2.3809523809523808E-2</v>
      </c>
      <c r="M5" s="223" t="s">
        <v>21</v>
      </c>
      <c r="N5" s="244">
        <v>0.99</v>
      </c>
      <c r="O5" s="244">
        <v>0.99</v>
      </c>
      <c r="P5" s="244">
        <v>0.99</v>
      </c>
      <c r="Q5" s="244">
        <v>0.99</v>
      </c>
      <c r="R5" s="244">
        <v>0.99</v>
      </c>
      <c r="S5" s="223" t="s">
        <v>23</v>
      </c>
      <c r="T5" s="223" t="s">
        <v>26</v>
      </c>
      <c r="U5" s="219" t="s">
        <v>323</v>
      </c>
      <c r="V5" s="14" t="s">
        <v>534</v>
      </c>
      <c r="W5" s="82">
        <v>0.3</v>
      </c>
      <c r="X5" s="14" t="s">
        <v>537</v>
      </c>
      <c r="Y5" s="56">
        <v>1</v>
      </c>
      <c r="Z5" s="56" t="s">
        <v>28</v>
      </c>
      <c r="AA5" s="56" t="s">
        <v>74</v>
      </c>
      <c r="AB5" s="13">
        <v>43467</v>
      </c>
      <c r="AC5" s="13">
        <v>43524</v>
      </c>
      <c r="AD5" s="67">
        <v>0</v>
      </c>
      <c r="AE5" s="56" t="s">
        <v>29</v>
      </c>
      <c r="AF5" s="56" t="s">
        <v>25</v>
      </c>
      <c r="AG5" s="56" t="s">
        <v>1127</v>
      </c>
      <c r="AH5" s="56" t="s">
        <v>25</v>
      </c>
      <c r="AI5" s="3"/>
    </row>
    <row r="6" spans="2:35" ht="38.25" x14ac:dyDescent="0.25">
      <c r="B6" s="236"/>
      <c r="C6" s="223"/>
      <c r="D6" s="223"/>
      <c r="E6" s="223"/>
      <c r="F6" s="236"/>
      <c r="G6" s="223"/>
      <c r="H6" s="223"/>
      <c r="I6" s="223"/>
      <c r="J6" s="223"/>
      <c r="K6" s="223"/>
      <c r="L6" s="234"/>
      <c r="M6" s="223"/>
      <c r="N6" s="223"/>
      <c r="O6" s="244"/>
      <c r="P6" s="244"/>
      <c r="Q6" s="244"/>
      <c r="R6" s="244"/>
      <c r="S6" s="223"/>
      <c r="T6" s="223"/>
      <c r="U6" s="219"/>
      <c r="V6" s="270" t="s">
        <v>535</v>
      </c>
      <c r="W6" s="251">
        <v>0.3</v>
      </c>
      <c r="X6" s="69" t="s">
        <v>52</v>
      </c>
      <c r="Y6" s="56">
        <v>12</v>
      </c>
      <c r="Z6" s="56" t="s">
        <v>28</v>
      </c>
      <c r="AA6" s="56" t="s">
        <v>74</v>
      </c>
      <c r="AB6" s="13">
        <v>43467</v>
      </c>
      <c r="AC6" s="13">
        <v>43555</v>
      </c>
      <c r="AD6" s="67">
        <v>0</v>
      </c>
      <c r="AE6" s="56" t="s">
        <v>29</v>
      </c>
      <c r="AF6" s="56" t="s">
        <v>25</v>
      </c>
      <c r="AG6" s="56" t="s">
        <v>1127</v>
      </c>
      <c r="AH6" s="56" t="s">
        <v>25</v>
      </c>
      <c r="AI6" s="3"/>
    </row>
    <row r="7" spans="2:35" ht="38.25" x14ac:dyDescent="0.25">
      <c r="B7" s="236"/>
      <c r="C7" s="223"/>
      <c r="D7" s="223"/>
      <c r="E7" s="223"/>
      <c r="F7" s="236"/>
      <c r="G7" s="223"/>
      <c r="H7" s="223"/>
      <c r="I7" s="223"/>
      <c r="J7" s="223"/>
      <c r="K7" s="223"/>
      <c r="L7" s="234"/>
      <c r="M7" s="223"/>
      <c r="N7" s="223"/>
      <c r="O7" s="244"/>
      <c r="P7" s="244"/>
      <c r="Q7" s="244"/>
      <c r="R7" s="244"/>
      <c r="S7" s="223"/>
      <c r="T7" s="223"/>
      <c r="U7" s="219"/>
      <c r="V7" s="270"/>
      <c r="W7" s="251"/>
      <c r="X7" s="69" t="s">
        <v>35</v>
      </c>
      <c r="Y7" s="56">
        <v>1</v>
      </c>
      <c r="Z7" s="56" t="s">
        <v>28</v>
      </c>
      <c r="AA7" s="56" t="s">
        <v>74</v>
      </c>
      <c r="AB7" s="13">
        <v>43467</v>
      </c>
      <c r="AC7" s="13">
        <v>43677</v>
      </c>
      <c r="AD7" s="67">
        <v>0</v>
      </c>
      <c r="AE7" s="56" t="s">
        <v>29</v>
      </c>
      <c r="AF7" s="56" t="s">
        <v>25</v>
      </c>
      <c r="AG7" s="56" t="s">
        <v>1127</v>
      </c>
      <c r="AH7" s="56" t="s">
        <v>25</v>
      </c>
      <c r="AI7" s="3"/>
    </row>
    <row r="8" spans="2:35" ht="30.75" customHeight="1" x14ac:dyDescent="0.25">
      <c r="B8" s="236"/>
      <c r="C8" s="56"/>
      <c r="D8" s="223"/>
      <c r="E8" s="223"/>
      <c r="F8" s="236"/>
      <c r="G8" s="223"/>
      <c r="H8" s="223"/>
      <c r="I8" s="223"/>
      <c r="J8" s="223"/>
      <c r="K8" s="223"/>
      <c r="L8" s="234"/>
      <c r="M8" s="223"/>
      <c r="N8" s="223"/>
      <c r="O8" s="244"/>
      <c r="P8" s="244"/>
      <c r="Q8" s="244"/>
      <c r="R8" s="244"/>
      <c r="S8" s="223"/>
      <c r="T8" s="223"/>
      <c r="U8" s="219"/>
      <c r="V8" s="270" t="s">
        <v>536</v>
      </c>
      <c r="W8" s="251">
        <v>0.4</v>
      </c>
      <c r="X8" s="69" t="s">
        <v>322</v>
      </c>
      <c r="Y8" s="56">
        <v>12</v>
      </c>
      <c r="Z8" s="56" t="s">
        <v>28</v>
      </c>
      <c r="AA8" s="56" t="s">
        <v>74</v>
      </c>
      <c r="AB8" s="13">
        <v>43467</v>
      </c>
      <c r="AC8" s="13">
        <v>43830</v>
      </c>
      <c r="AD8" s="67">
        <v>0</v>
      </c>
      <c r="AE8" s="56" t="s">
        <v>29</v>
      </c>
      <c r="AF8" s="56" t="s">
        <v>25</v>
      </c>
      <c r="AG8" s="56" t="s">
        <v>1127</v>
      </c>
      <c r="AH8" s="56" t="s">
        <v>25</v>
      </c>
      <c r="AI8" s="3"/>
    </row>
    <row r="9" spans="2:35" ht="38.25" x14ac:dyDescent="0.25">
      <c r="B9" s="236"/>
      <c r="C9" s="56"/>
      <c r="D9" s="223"/>
      <c r="E9" s="223"/>
      <c r="F9" s="236"/>
      <c r="G9" s="223"/>
      <c r="H9" s="223"/>
      <c r="I9" s="223"/>
      <c r="J9" s="223"/>
      <c r="K9" s="223"/>
      <c r="L9" s="234"/>
      <c r="M9" s="223"/>
      <c r="N9" s="223"/>
      <c r="O9" s="244"/>
      <c r="P9" s="244"/>
      <c r="Q9" s="244"/>
      <c r="R9" s="244"/>
      <c r="S9" s="223"/>
      <c r="T9" s="223"/>
      <c r="U9" s="219"/>
      <c r="V9" s="270"/>
      <c r="W9" s="251"/>
      <c r="X9" s="69" t="s">
        <v>321</v>
      </c>
      <c r="Y9" s="56">
        <v>12</v>
      </c>
      <c r="Z9" s="56" t="s">
        <v>28</v>
      </c>
      <c r="AA9" s="56" t="s">
        <v>74</v>
      </c>
      <c r="AB9" s="13">
        <v>43467</v>
      </c>
      <c r="AC9" s="13">
        <v>43830</v>
      </c>
      <c r="AD9" s="67">
        <v>0</v>
      </c>
      <c r="AE9" s="56" t="s">
        <v>29</v>
      </c>
      <c r="AF9" s="56" t="s">
        <v>25</v>
      </c>
      <c r="AG9" s="56" t="s">
        <v>1127</v>
      </c>
      <c r="AH9" s="56" t="s">
        <v>25</v>
      </c>
      <c r="AI9" s="3"/>
    </row>
    <row r="10" spans="2:35" ht="52.5" customHeight="1" x14ac:dyDescent="0.25">
      <c r="B10" s="236"/>
      <c r="C10" s="56"/>
      <c r="D10" s="223"/>
      <c r="E10" s="223"/>
      <c r="F10" s="236"/>
      <c r="G10" s="223"/>
      <c r="H10" s="223"/>
      <c r="I10" s="223"/>
      <c r="J10" s="223"/>
      <c r="K10" s="223"/>
      <c r="L10" s="234"/>
      <c r="M10" s="223"/>
      <c r="N10" s="223"/>
      <c r="O10" s="244"/>
      <c r="P10" s="244"/>
      <c r="Q10" s="244"/>
      <c r="R10" s="244"/>
      <c r="S10" s="223"/>
      <c r="T10" s="223"/>
      <c r="U10" s="219" t="s">
        <v>326</v>
      </c>
      <c r="V10" s="69" t="s">
        <v>203</v>
      </c>
      <c r="W10" s="64">
        <v>0.3</v>
      </c>
      <c r="X10" s="69" t="s">
        <v>538</v>
      </c>
      <c r="Y10" s="56">
        <v>1</v>
      </c>
      <c r="Z10" s="57" t="s">
        <v>90</v>
      </c>
      <c r="AA10" s="57" t="s">
        <v>105</v>
      </c>
      <c r="AB10" s="13">
        <v>43467</v>
      </c>
      <c r="AC10" s="13">
        <v>43555</v>
      </c>
      <c r="AD10" s="67">
        <v>0</v>
      </c>
      <c r="AE10" s="56" t="s">
        <v>175</v>
      </c>
      <c r="AF10" s="223" t="s">
        <v>25</v>
      </c>
      <c r="AG10" s="56" t="s">
        <v>1127</v>
      </c>
      <c r="AH10" s="56" t="s">
        <v>25</v>
      </c>
      <c r="AI10" s="3"/>
    </row>
    <row r="11" spans="2:35" ht="47.25" customHeight="1" x14ac:dyDescent="0.25">
      <c r="B11" s="236"/>
      <c r="C11" s="56"/>
      <c r="D11" s="223"/>
      <c r="E11" s="223"/>
      <c r="F11" s="236"/>
      <c r="G11" s="223"/>
      <c r="H11" s="223"/>
      <c r="I11" s="223"/>
      <c r="J11" s="223"/>
      <c r="K11" s="223"/>
      <c r="L11" s="234"/>
      <c r="M11" s="223"/>
      <c r="N11" s="223"/>
      <c r="O11" s="244"/>
      <c r="P11" s="244"/>
      <c r="Q11" s="244"/>
      <c r="R11" s="244"/>
      <c r="S11" s="223"/>
      <c r="T11" s="223"/>
      <c r="U11" s="219"/>
      <c r="V11" s="69" t="s">
        <v>204</v>
      </c>
      <c r="W11" s="64">
        <v>0.3</v>
      </c>
      <c r="X11" s="69" t="s">
        <v>539</v>
      </c>
      <c r="Y11" s="56">
        <v>11</v>
      </c>
      <c r="Z11" s="56" t="s">
        <v>212</v>
      </c>
      <c r="AA11" s="56" t="s">
        <v>213</v>
      </c>
      <c r="AB11" s="13">
        <v>43467</v>
      </c>
      <c r="AC11" s="13">
        <v>43830</v>
      </c>
      <c r="AD11" s="238">
        <v>503602650</v>
      </c>
      <c r="AE11" s="223" t="s">
        <v>51</v>
      </c>
      <c r="AF11" s="223"/>
      <c r="AG11" s="56" t="s">
        <v>1127</v>
      </c>
      <c r="AH11" s="56" t="s">
        <v>25</v>
      </c>
      <c r="AI11" s="3"/>
    </row>
    <row r="12" spans="2:35" ht="47.25" customHeight="1" x14ac:dyDescent="0.25">
      <c r="B12" s="236"/>
      <c r="C12" s="56"/>
      <c r="D12" s="223"/>
      <c r="E12" s="223"/>
      <c r="F12" s="236"/>
      <c r="G12" s="223"/>
      <c r="H12" s="223"/>
      <c r="I12" s="223"/>
      <c r="J12" s="223"/>
      <c r="K12" s="223"/>
      <c r="L12" s="234"/>
      <c r="M12" s="223"/>
      <c r="N12" s="223"/>
      <c r="O12" s="244"/>
      <c r="P12" s="244"/>
      <c r="Q12" s="244"/>
      <c r="R12" s="244"/>
      <c r="S12" s="223"/>
      <c r="T12" s="223"/>
      <c r="U12" s="219"/>
      <c r="V12" s="69" t="s">
        <v>205</v>
      </c>
      <c r="W12" s="64">
        <v>0.4</v>
      </c>
      <c r="X12" s="69" t="s">
        <v>540</v>
      </c>
      <c r="Y12" s="56">
        <v>11</v>
      </c>
      <c r="Z12" s="56" t="s">
        <v>85</v>
      </c>
      <c r="AA12" s="56" t="s">
        <v>206</v>
      </c>
      <c r="AB12" s="13">
        <v>43504</v>
      </c>
      <c r="AC12" s="13">
        <v>43830</v>
      </c>
      <c r="AD12" s="238"/>
      <c r="AE12" s="223"/>
      <c r="AF12" s="223"/>
      <c r="AG12" s="56" t="s">
        <v>1127</v>
      </c>
      <c r="AH12" s="56" t="s">
        <v>25</v>
      </c>
      <c r="AI12" s="3"/>
    </row>
    <row r="13" spans="2:35" ht="40.5" customHeight="1" x14ac:dyDescent="0.25">
      <c r="B13" s="236"/>
      <c r="C13" s="56"/>
      <c r="D13" s="223"/>
      <c r="E13" s="223"/>
      <c r="F13" s="236"/>
      <c r="G13" s="223"/>
      <c r="H13" s="223" t="s">
        <v>1221</v>
      </c>
      <c r="I13" s="223" t="s">
        <v>93</v>
      </c>
      <c r="J13" s="223" t="s">
        <v>327</v>
      </c>
      <c r="K13" s="223" t="s">
        <v>1085</v>
      </c>
      <c r="L13" s="234">
        <f t="shared" ref="L13:L18" si="0">+(1/14)/3</f>
        <v>2.3809523809523808E-2</v>
      </c>
      <c r="M13" s="223" t="s">
        <v>21</v>
      </c>
      <c r="N13" s="244">
        <v>0.9</v>
      </c>
      <c r="O13" s="244">
        <v>0.9</v>
      </c>
      <c r="P13" s="244">
        <v>0.92</v>
      </c>
      <c r="Q13" s="244">
        <v>0.94</v>
      </c>
      <c r="R13" s="244">
        <v>0.95</v>
      </c>
      <c r="S13" s="223" t="s">
        <v>91</v>
      </c>
      <c r="T13" s="223" t="s">
        <v>92</v>
      </c>
      <c r="U13" s="223" t="s">
        <v>328</v>
      </c>
      <c r="V13" s="15" t="s">
        <v>541</v>
      </c>
      <c r="W13" s="82">
        <v>0.5</v>
      </c>
      <c r="X13" s="14" t="s">
        <v>542</v>
      </c>
      <c r="Y13" s="56">
        <v>11</v>
      </c>
      <c r="Z13" s="219" t="s">
        <v>94</v>
      </c>
      <c r="AA13" s="253" t="s">
        <v>95</v>
      </c>
      <c r="AB13" s="23">
        <v>43497</v>
      </c>
      <c r="AC13" s="23">
        <v>43830</v>
      </c>
      <c r="AD13" s="228">
        <v>746233837</v>
      </c>
      <c r="AE13" s="223" t="s">
        <v>96</v>
      </c>
      <c r="AF13" s="223" t="s">
        <v>1190</v>
      </c>
      <c r="AG13" s="223" t="s">
        <v>1127</v>
      </c>
      <c r="AH13" s="223" t="s">
        <v>66</v>
      </c>
      <c r="AI13" s="3"/>
    </row>
    <row r="14" spans="2:35" ht="47.25" customHeight="1" x14ac:dyDescent="0.25">
      <c r="B14" s="236"/>
      <c r="C14" s="56"/>
      <c r="D14" s="223"/>
      <c r="E14" s="223"/>
      <c r="F14" s="236"/>
      <c r="G14" s="223"/>
      <c r="H14" s="223"/>
      <c r="I14" s="223"/>
      <c r="J14" s="223"/>
      <c r="K14" s="223"/>
      <c r="L14" s="234">
        <f t="shared" si="0"/>
        <v>2.3809523809523808E-2</v>
      </c>
      <c r="M14" s="223"/>
      <c r="N14" s="223"/>
      <c r="O14" s="244"/>
      <c r="P14" s="244"/>
      <c r="Q14" s="244"/>
      <c r="R14" s="244"/>
      <c r="S14" s="223"/>
      <c r="T14" s="223"/>
      <c r="U14" s="223"/>
      <c r="V14" s="14" t="s">
        <v>543</v>
      </c>
      <c r="W14" s="82">
        <v>0.5</v>
      </c>
      <c r="X14" s="14" t="s">
        <v>544</v>
      </c>
      <c r="Y14" s="56">
        <v>10</v>
      </c>
      <c r="Z14" s="219"/>
      <c r="AA14" s="253"/>
      <c r="AB14" s="23">
        <v>43497</v>
      </c>
      <c r="AC14" s="23">
        <v>43830</v>
      </c>
      <c r="AD14" s="228"/>
      <c r="AE14" s="223"/>
      <c r="AF14" s="223"/>
      <c r="AG14" s="223"/>
      <c r="AH14" s="223"/>
      <c r="AI14" s="3"/>
    </row>
    <row r="15" spans="2:35" s="10" customFormat="1" ht="51" x14ac:dyDescent="0.25">
      <c r="B15" s="236"/>
      <c r="C15" s="56"/>
      <c r="D15" s="223"/>
      <c r="E15" s="223"/>
      <c r="F15" s="236"/>
      <c r="G15" s="223"/>
      <c r="H15" s="223" t="s">
        <v>1221</v>
      </c>
      <c r="I15" s="223" t="s">
        <v>162</v>
      </c>
      <c r="J15" s="219" t="s">
        <v>163</v>
      </c>
      <c r="K15" s="219" t="s">
        <v>1085</v>
      </c>
      <c r="L15" s="221">
        <f t="shared" si="0"/>
        <v>2.3809523809523808E-2</v>
      </c>
      <c r="M15" s="223" t="s">
        <v>112</v>
      </c>
      <c r="N15" s="253">
        <v>4</v>
      </c>
      <c r="O15" s="253">
        <v>4</v>
      </c>
      <c r="P15" s="253">
        <v>4</v>
      </c>
      <c r="Q15" s="253">
        <v>4</v>
      </c>
      <c r="R15" s="253">
        <v>4</v>
      </c>
      <c r="S15" s="223" t="s">
        <v>91</v>
      </c>
      <c r="T15" s="244" t="s">
        <v>92</v>
      </c>
      <c r="U15" s="223" t="s">
        <v>164</v>
      </c>
      <c r="V15" s="15" t="s">
        <v>545</v>
      </c>
      <c r="W15" s="82">
        <v>0.25</v>
      </c>
      <c r="X15" s="14" t="s">
        <v>546</v>
      </c>
      <c r="Y15" s="56">
        <v>2</v>
      </c>
      <c r="Z15" s="223" t="s">
        <v>110</v>
      </c>
      <c r="AA15" s="223" t="s">
        <v>111</v>
      </c>
      <c r="AB15" s="23">
        <v>43497</v>
      </c>
      <c r="AC15" s="23">
        <v>43830</v>
      </c>
      <c r="AD15" s="228"/>
      <c r="AE15" s="56" t="s">
        <v>96</v>
      </c>
      <c r="AF15" s="223" t="s">
        <v>1190</v>
      </c>
      <c r="AG15" s="223">
        <v>16</v>
      </c>
      <c r="AH15" s="253" t="s">
        <v>66</v>
      </c>
      <c r="AI15" s="3"/>
    </row>
    <row r="16" spans="2:35" s="10" customFormat="1" ht="38.25" x14ac:dyDescent="0.25">
      <c r="B16" s="236"/>
      <c r="C16" s="56"/>
      <c r="D16" s="223"/>
      <c r="E16" s="223"/>
      <c r="F16" s="236"/>
      <c r="G16" s="223"/>
      <c r="H16" s="223"/>
      <c r="I16" s="223"/>
      <c r="J16" s="223"/>
      <c r="K16" s="223"/>
      <c r="L16" s="234">
        <f t="shared" si="0"/>
        <v>2.3809523809523808E-2</v>
      </c>
      <c r="M16" s="223"/>
      <c r="N16" s="253"/>
      <c r="O16" s="253"/>
      <c r="P16" s="253"/>
      <c r="Q16" s="253"/>
      <c r="R16" s="253"/>
      <c r="S16" s="223"/>
      <c r="T16" s="244"/>
      <c r="U16" s="223"/>
      <c r="V16" s="15" t="s">
        <v>547</v>
      </c>
      <c r="W16" s="82">
        <v>0.25</v>
      </c>
      <c r="X16" s="14" t="s">
        <v>548</v>
      </c>
      <c r="Y16" s="56">
        <v>2</v>
      </c>
      <c r="Z16" s="223"/>
      <c r="AA16" s="223"/>
      <c r="AB16" s="23">
        <v>43525</v>
      </c>
      <c r="AC16" s="23">
        <v>43830</v>
      </c>
      <c r="AD16" s="228"/>
      <c r="AE16" s="56" t="s">
        <v>96</v>
      </c>
      <c r="AF16" s="223"/>
      <c r="AG16" s="223"/>
      <c r="AH16" s="253"/>
      <c r="AI16" s="3"/>
    </row>
    <row r="17" spans="1:35" s="10" customFormat="1" ht="38.25" x14ac:dyDescent="0.25">
      <c r="B17" s="236"/>
      <c r="C17" s="56"/>
      <c r="D17" s="223"/>
      <c r="E17" s="223"/>
      <c r="F17" s="236"/>
      <c r="G17" s="223"/>
      <c r="H17" s="223"/>
      <c r="I17" s="223"/>
      <c r="J17" s="223"/>
      <c r="K17" s="223"/>
      <c r="L17" s="234">
        <f t="shared" si="0"/>
        <v>2.3809523809523808E-2</v>
      </c>
      <c r="M17" s="223"/>
      <c r="N17" s="253"/>
      <c r="O17" s="253"/>
      <c r="P17" s="253"/>
      <c r="Q17" s="253"/>
      <c r="R17" s="253"/>
      <c r="S17" s="223"/>
      <c r="T17" s="244"/>
      <c r="U17" s="223"/>
      <c r="V17" s="15" t="s">
        <v>549</v>
      </c>
      <c r="W17" s="82">
        <v>0.25</v>
      </c>
      <c r="X17" s="14" t="s">
        <v>550</v>
      </c>
      <c r="Y17" s="56">
        <v>10</v>
      </c>
      <c r="Z17" s="223"/>
      <c r="AA17" s="223"/>
      <c r="AB17" s="23">
        <v>43497</v>
      </c>
      <c r="AC17" s="23">
        <v>43830</v>
      </c>
      <c r="AD17" s="228"/>
      <c r="AE17" s="56" t="s">
        <v>96</v>
      </c>
      <c r="AF17" s="223"/>
      <c r="AG17" s="223"/>
      <c r="AH17" s="253"/>
      <c r="AI17" s="3"/>
    </row>
    <row r="18" spans="1:35" s="10" customFormat="1" ht="38.25" x14ac:dyDescent="0.25">
      <c r="B18" s="236"/>
      <c r="C18" s="56"/>
      <c r="D18" s="223"/>
      <c r="E18" s="223"/>
      <c r="F18" s="236"/>
      <c r="G18" s="223"/>
      <c r="H18" s="223"/>
      <c r="I18" s="223"/>
      <c r="J18" s="223"/>
      <c r="K18" s="223"/>
      <c r="L18" s="234">
        <f t="shared" si="0"/>
        <v>2.3809523809523808E-2</v>
      </c>
      <c r="M18" s="223"/>
      <c r="N18" s="253"/>
      <c r="O18" s="253"/>
      <c r="P18" s="253"/>
      <c r="Q18" s="253"/>
      <c r="R18" s="253"/>
      <c r="S18" s="223"/>
      <c r="T18" s="244"/>
      <c r="U18" s="223"/>
      <c r="V18" s="15" t="s">
        <v>551</v>
      </c>
      <c r="W18" s="82">
        <v>0.25</v>
      </c>
      <c r="X18" s="14" t="s">
        <v>552</v>
      </c>
      <c r="Y18" s="56">
        <v>4</v>
      </c>
      <c r="Z18" s="223"/>
      <c r="AA18" s="223"/>
      <c r="AB18" s="23">
        <v>43497</v>
      </c>
      <c r="AC18" s="23">
        <v>43830</v>
      </c>
      <c r="AD18" s="228"/>
      <c r="AE18" s="56" t="s">
        <v>96</v>
      </c>
      <c r="AF18" s="223"/>
      <c r="AG18" s="223"/>
      <c r="AH18" s="253"/>
      <c r="AI18" s="3"/>
    </row>
    <row r="19" spans="1:35" ht="51" customHeight="1" x14ac:dyDescent="0.25">
      <c r="A19" s="5"/>
      <c r="B19" s="236"/>
      <c r="C19" s="223" t="s">
        <v>32</v>
      </c>
      <c r="D19" s="223"/>
      <c r="E19" s="223" t="s">
        <v>1092</v>
      </c>
      <c r="F19" s="236"/>
      <c r="G19" s="223" t="s">
        <v>34</v>
      </c>
      <c r="H19" s="223" t="s">
        <v>1222</v>
      </c>
      <c r="I19" s="223" t="s">
        <v>423</v>
      </c>
      <c r="J19" s="223" t="s">
        <v>422</v>
      </c>
      <c r="K19" s="223" t="s">
        <v>1085</v>
      </c>
      <c r="L19" s="234">
        <f t="shared" ref="L19:L32" si="1">+(1/14)</f>
        <v>7.1428571428571425E-2</v>
      </c>
      <c r="M19" s="223" t="s">
        <v>21</v>
      </c>
      <c r="N19" s="244">
        <v>0</v>
      </c>
      <c r="O19" s="244">
        <v>0.01</v>
      </c>
      <c r="P19" s="244">
        <v>0.01</v>
      </c>
      <c r="Q19" s="244">
        <v>0.01</v>
      </c>
      <c r="R19" s="244">
        <v>0.01</v>
      </c>
      <c r="S19" s="223" t="s">
        <v>23</v>
      </c>
      <c r="T19" s="223" t="s">
        <v>26</v>
      </c>
      <c r="U19" s="223" t="s">
        <v>207</v>
      </c>
      <c r="V19" s="69" t="s">
        <v>577</v>
      </c>
      <c r="W19" s="64">
        <v>0.3</v>
      </c>
      <c r="X19" s="69" t="s">
        <v>37</v>
      </c>
      <c r="Y19" s="56">
        <v>1</v>
      </c>
      <c r="Z19" s="56" t="s">
        <v>23</v>
      </c>
      <c r="AA19" s="56" t="s">
        <v>102</v>
      </c>
      <c r="AB19" s="13">
        <v>43678</v>
      </c>
      <c r="AC19" s="13">
        <v>43738</v>
      </c>
      <c r="AD19" s="67">
        <v>8528000</v>
      </c>
      <c r="AE19" s="56" t="s">
        <v>24</v>
      </c>
      <c r="AF19" s="56" t="s">
        <v>1190</v>
      </c>
      <c r="AG19" s="56">
        <v>6</v>
      </c>
      <c r="AH19" s="56" t="s">
        <v>66</v>
      </c>
      <c r="AI19" s="3"/>
    </row>
    <row r="20" spans="1:35" ht="51" customHeight="1" x14ac:dyDescent="0.25">
      <c r="A20" s="5"/>
      <c r="B20" s="236"/>
      <c r="C20" s="223"/>
      <c r="D20" s="223"/>
      <c r="E20" s="223"/>
      <c r="F20" s="236"/>
      <c r="G20" s="223"/>
      <c r="H20" s="223"/>
      <c r="I20" s="223"/>
      <c r="J20" s="223"/>
      <c r="K20" s="223"/>
      <c r="L20" s="234">
        <f t="shared" si="1"/>
        <v>7.1428571428571425E-2</v>
      </c>
      <c r="M20" s="223"/>
      <c r="N20" s="223"/>
      <c r="O20" s="223"/>
      <c r="P20" s="223"/>
      <c r="Q20" s="223"/>
      <c r="R20" s="223"/>
      <c r="S20" s="223"/>
      <c r="T20" s="223"/>
      <c r="U20" s="223"/>
      <c r="V20" s="69" t="s">
        <v>578</v>
      </c>
      <c r="W20" s="64">
        <v>0.4</v>
      </c>
      <c r="X20" s="69" t="s">
        <v>38</v>
      </c>
      <c r="Y20" s="56">
        <v>1</v>
      </c>
      <c r="Z20" s="56" t="s">
        <v>23</v>
      </c>
      <c r="AA20" s="56" t="s">
        <v>102</v>
      </c>
      <c r="AB20" s="13">
        <v>43739</v>
      </c>
      <c r="AC20" s="13">
        <v>43769</v>
      </c>
      <c r="AD20" s="67">
        <v>8528000</v>
      </c>
      <c r="AE20" s="56" t="s">
        <v>24</v>
      </c>
      <c r="AF20" s="56" t="s">
        <v>1190</v>
      </c>
      <c r="AG20" s="56">
        <v>6</v>
      </c>
      <c r="AH20" s="56" t="s">
        <v>66</v>
      </c>
      <c r="AI20" s="3"/>
    </row>
    <row r="21" spans="1:35" ht="51" customHeight="1" x14ac:dyDescent="0.25">
      <c r="A21" s="5"/>
      <c r="B21" s="236"/>
      <c r="C21" s="223"/>
      <c r="D21" s="223"/>
      <c r="E21" s="223"/>
      <c r="F21" s="236"/>
      <c r="G21" s="223"/>
      <c r="H21" s="223"/>
      <c r="I21" s="223"/>
      <c r="J21" s="223"/>
      <c r="K21" s="223"/>
      <c r="L21" s="234">
        <f t="shared" si="1"/>
        <v>7.1428571428571425E-2</v>
      </c>
      <c r="M21" s="223"/>
      <c r="N21" s="223"/>
      <c r="O21" s="223"/>
      <c r="P21" s="223"/>
      <c r="Q21" s="223"/>
      <c r="R21" s="223"/>
      <c r="S21" s="223"/>
      <c r="T21" s="223"/>
      <c r="U21" s="223"/>
      <c r="V21" s="69" t="s">
        <v>579</v>
      </c>
      <c r="W21" s="64">
        <v>0.3</v>
      </c>
      <c r="X21" s="69" t="s">
        <v>39</v>
      </c>
      <c r="Y21" s="56">
        <v>1</v>
      </c>
      <c r="Z21" s="56" t="s">
        <v>23</v>
      </c>
      <c r="AA21" s="56" t="s">
        <v>102</v>
      </c>
      <c r="AB21" s="13">
        <v>43770</v>
      </c>
      <c r="AC21" s="13">
        <v>43798</v>
      </c>
      <c r="AD21" s="67">
        <v>8528000</v>
      </c>
      <c r="AE21" s="56" t="s">
        <v>24</v>
      </c>
      <c r="AF21" s="56" t="s">
        <v>1190</v>
      </c>
      <c r="AG21" s="56">
        <v>6</v>
      </c>
      <c r="AH21" s="56" t="s">
        <v>66</v>
      </c>
      <c r="AI21" s="3"/>
    </row>
    <row r="22" spans="1:35" ht="51" x14ac:dyDescent="0.25">
      <c r="A22" s="5"/>
      <c r="B22" s="236"/>
      <c r="C22" s="223" t="s">
        <v>32</v>
      </c>
      <c r="D22" s="223"/>
      <c r="E22" s="223" t="s">
        <v>1093</v>
      </c>
      <c r="F22" s="236"/>
      <c r="G22" s="223" t="s">
        <v>34</v>
      </c>
      <c r="H22" s="223" t="s">
        <v>1223</v>
      </c>
      <c r="I22" s="223" t="s">
        <v>566</v>
      </c>
      <c r="J22" s="223" t="s">
        <v>422</v>
      </c>
      <c r="K22" s="223" t="s">
        <v>1085</v>
      </c>
      <c r="L22" s="234">
        <f t="shared" si="1"/>
        <v>7.1428571428571425E-2</v>
      </c>
      <c r="M22" s="223" t="s">
        <v>21</v>
      </c>
      <c r="N22" s="286">
        <v>0</v>
      </c>
      <c r="O22" s="286">
        <v>0.01</v>
      </c>
      <c r="P22" s="286">
        <v>0.01</v>
      </c>
      <c r="Q22" s="286">
        <v>0.01</v>
      </c>
      <c r="R22" s="286">
        <v>0.01</v>
      </c>
      <c r="S22" s="223" t="s">
        <v>23</v>
      </c>
      <c r="T22" s="223" t="s">
        <v>26</v>
      </c>
      <c r="U22" s="223" t="s">
        <v>208</v>
      </c>
      <c r="V22" s="69" t="s">
        <v>58</v>
      </c>
      <c r="W22" s="64">
        <v>0.4</v>
      </c>
      <c r="X22" s="69" t="s">
        <v>46</v>
      </c>
      <c r="Y22" s="56">
        <v>1</v>
      </c>
      <c r="Z22" s="56" t="s">
        <v>23</v>
      </c>
      <c r="AA22" s="56" t="s">
        <v>103</v>
      </c>
      <c r="AB22" s="13">
        <v>43497</v>
      </c>
      <c r="AC22" s="13">
        <v>43554</v>
      </c>
      <c r="AD22" s="67">
        <v>0</v>
      </c>
      <c r="AE22" s="56" t="s">
        <v>29</v>
      </c>
      <c r="AF22" s="56" t="s">
        <v>25</v>
      </c>
      <c r="AG22" s="56">
        <v>6</v>
      </c>
      <c r="AH22" s="56" t="s">
        <v>25</v>
      </c>
      <c r="AI22" s="3"/>
    </row>
    <row r="23" spans="1:35" ht="51" x14ac:dyDescent="0.25">
      <c r="A23" s="5"/>
      <c r="B23" s="236"/>
      <c r="C23" s="223"/>
      <c r="D23" s="223"/>
      <c r="E23" s="223"/>
      <c r="F23" s="236"/>
      <c r="G23" s="223"/>
      <c r="H23" s="223"/>
      <c r="I23" s="223"/>
      <c r="J23" s="223"/>
      <c r="K23" s="223"/>
      <c r="L23" s="234">
        <f t="shared" si="1"/>
        <v>7.1428571428571425E-2</v>
      </c>
      <c r="M23" s="223"/>
      <c r="N23" s="286"/>
      <c r="O23" s="286"/>
      <c r="P23" s="286"/>
      <c r="Q23" s="286"/>
      <c r="R23" s="286"/>
      <c r="S23" s="223"/>
      <c r="T23" s="223"/>
      <c r="U23" s="223"/>
      <c r="V23" s="69" t="s">
        <v>582</v>
      </c>
      <c r="W23" s="64">
        <v>0.3</v>
      </c>
      <c r="X23" s="69" t="s">
        <v>47</v>
      </c>
      <c r="Y23" s="56">
        <v>15</v>
      </c>
      <c r="Z23" s="56" t="s">
        <v>23</v>
      </c>
      <c r="AA23" s="56" t="s">
        <v>103</v>
      </c>
      <c r="AB23" s="13">
        <v>43556</v>
      </c>
      <c r="AC23" s="13">
        <v>43585</v>
      </c>
      <c r="AD23" s="67">
        <v>0</v>
      </c>
      <c r="AE23" s="56" t="s">
        <v>29</v>
      </c>
      <c r="AF23" s="56" t="s">
        <v>25</v>
      </c>
      <c r="AG23" s="56">
        <v>6</v>
      </c>
      <c r="AH23" s="56" t="s">
        <v>25</v>
      </c>
      <c r="AI23" s="3"/>
    </row>
    <row r="24" spans="1:35" ht="51" x14ac:dyDescent="0.25">
      <c r="A24" s="5"/>
      <c r="B24" s="236"/>
      <c r="C24" s="223"/>
      <c r="D24" s="223"/>
      <c r="E24" s="223"/>
      <c r="F24" s="236"/>
      <c r="G24" s="223"/>
      <c r="H24" s="223"/>
      <c r="I24" s="223"/>
      <c r="J24" s="223"/>
      <c r="K24" s="223"/>
      <c r="L24" s="234">
        <f t="shared" si="1"/>
        <v>7.1428571428571425E-2</v>
      </c>
      <c r="M24" s="223"/>
      <c r="N24" s="286"/>
      <c r="O24" s="286"/>
      <c r="P24" s="286"/>
      <c r="Q24" s="286"/>
      <c r="R24" s="286"/>
      <c r="S24" s="223"/>
      <c r="T24" s="223"/>
      <c r="U24" s="223"/>
      <c r="V24" s="69" t="s">
        <v>583</v>
      </c>
      <c r="W24" s="64">
        <v>0.3</v>
      </c>
      <c r="X24" s="69" t="s">
        <v>48</v>
      </c>
      <c r="Y24" s="56">
        <v>15</v>
      </c>
      <c r="Z24" s="56" t="s">
        <v>23</v>
      </c>
      <c r="AA24" s="56" t="s">
        <v>103</v>
      </c>
      <c r="AB24" s="13">
        <v>43586</v>
      </c>
      <c r="AC24" s="13">
        <v>43830</v>
      </c>
      <c r="AD24" s="67">
        <v>0</v>
      </c>
      <c r="AE24" s="56" t="s">
        <v>29</v>
      </c>
      <c r="AF24" s="56" t="s">
        <v>25</v>
      </c>
      <c r="AG24" s="56">
        <v>6</v>
      </c>
      <c r="AH24" s="56" t="s">
        <v>25</v>
      </c>
      <c r="AI24" s="3"/>
    </row>
    <row r="25" spans="1:35" ht="38.25" customHeight="1" x14ac:dyDescent="0.25">
      <c r="A25" s="5"/>
      <c r="B25" s="236"/>
      <c r="C25" s="223" t="s">
        <v>32</v>
      </c>
      <c r="D25" s="223"/>
      <c r="E25" s="235" t="s">
        <v>1094</v>
      </c>
      <c r="F25" s="236"/>
      <c r="G25" s="223" t="s">
        <v>1073</v>
      </c>
      <c r="H25" s="223"/>
      <c r="I25" s="223"/>
      <c r="J25" s="223"/>
      <c r="K25" s="223"/>
      <c r="L25" s="234">
        <f t="shared" si="1"/>
        <v>7.1428571428571425E-2</v>
      </c>
      <c r="M25" s="223"/>
      <c r="N25" s="286"/>
      <c r="O25" s="286"/>
      <c r="P25" s="286"/>
      <c r="Q25" s="286"/>
      <c r="R25" s="286"/>
      <c r="S25" s="223"/>
      <c r="T25" s="223"/>
      <c r="U25" s="223" t="s">
        <v>209</v>
      </c>
      <c r="V25" s="69" t="s">
        <v>584</v>
      </c>
      <c r="W25" s="64">
        <v>0.3</v>
      </c>
      <c r="X25" s="69" t="s">
        <v>50</v>
      </c>
      <c r="Y25" s="56">
        <v>3</v>
      </c>
      <c r="Z25" s="56" t="s">
        <v>23</v>
      </c>
      <c r="AA25" s="56" t="s">
        <v>103</v>
      </c>
      <c r="AB25" s="13">
        <v>43497</v>
      </c>
      <c r="AC25" s="13">
        <v>43554</v>
      </c>
      <c r="AD25" s="67">
        <v>0</v>
      </c>
      <c r="AE25" s="56" t="s">
        <v>29</v>
      </c>
      <c r="AF25" s="56" t="s">
        <v>25</v>
      </c>
      <c r="AG25" s="56" t="s">
        <v>1072</v>
      </c>
      <c r="AH25" s="56" t="s">
        <v>25</v>
      </c>
      <c r="AI25" s="3"/>
    </row>
    <row r="26" spans="1:35" ht="32.25" customHeight="1" x14ac:dyDescent="0.25">
      <c r="A26" s="5"/>
      <c r="B26" s="236"/>
      <c r="C26" s="223"/>
      <c r="D26" s="223"/>
      <c r="E26" s="236"/>
      <c r="F26" s="236"/>
      <c r="G26" s="223"/>
      <c r="H26" s="223"/>
      <c r="I26" s="223"/>
      <c r="J26" s="223"/>
      <c r="K26" s="223"/>
      <c r="L26" s="234">
        <f t="shared" si="1"/>
        <v>7.1428571428571425E-2</v>
      </c>
      <c r="M26" s="223"/>
      <c r="N26" s="286"/>
      <c r="O26" s="286"/>
      <c r="P26" s="286"/>
      <c r="Q26" s="286"/>
      <c r="R26" s="286"/>
      <c r="S26" s="223"/>
      <c r="T26" s="223"/>
      <c r="U26" s="223"/>
      <c r="V26" s="69" t="s">
        <v>585</v>
      </c>
      <c r="W26" s="64">
        <v>0.2</v>
      </c>
      <c r="X26" s="69" t="s">
        <v>59</v>
      </c>
      <c r="Y26" s="56">
        <v>1</v>
      </c>
      <c r="Z26" s="56" t="s">
        <v>23</v>
      </c>
      <c r="AA26" s="56" t="s">
        <v>103</v>
      </c>
      <c r="AB26" s="13">
        <v>43556</v>
      </c>
      <c r="AC26" s="13">
        <v>43570</v>
      </c>
      <c r="AD26" s="67">
        <v>0</v>
      </c>
      <c r="AE26" s="56" t="s">
        <v>29</v>
      </c>
      <c r="AF26" s="56" t="s">
        <v>25</v>
      </c>
      <c r="AG26" s="56" t="s">
        <v>1072</v>
      </c>
      <c r="AH26" s="56" t="s">
        <v>25</v>
      </c>
      <c r="AI26" s="3"/>
    </row>
    <row r="27" spans="1:35" ht="32.25" customHeight="1" x14ac:dyDescent="0.25">
      <c r="A27" s="5"/>
      <c r="B27" s="236"/>
      <c r="C27" s="223"/>
      <c r="D27" s="223"/>
      <c r="E27" s="236"/>
      <c r="F27" s="236"/>
      <c r="G27" s="223"/>
      <c r="H27" s="223"/>
      <c r="I27" s="223"/>
      <c r="J27" s="223"/>
      <c r="K27" s="223"/>
      <c r="L27" s="234">
        <f t="shared" si="1"/>
        <v>7.1428571428571425E-2</v>
      </c>
      <c r="M27" s="223"/>
      <c r="N27" s="286"/>
      <c r="O27" s="286"/>
      <c r="P27" s="286"/>
      <c r="Q27" s="286"/>
      <c r="R27" s="286"/>
      <c r="S27" s="223"/>
      <c r="T27" s="223"/>
      <c r="U27" s="223"/>
      <c r="V27" s="69" t="s">
        <v>586</v>
      </c>
      <c r="W27" s="64">
        <v>0.3</v>
      </c>
      <c r="X27" s="69" t="s">
        <v>60</v>
      </c>
      <c r="Y27" s="56">
        <v>21</v>
      </c>
      <c r="Z27" s="56" t="s">
        <v>23</v>
      </c>
      <c r="AA27" s="56" t="s">
        <v>103</v>
      </c>
      <c r="AB27" s="13">
        <v>43571</v>
      </c>
      <c r="AC27" s="13">
        <v>43646</v>
      </c>
      <c r="AD27" s="67">
        <v>0</v>
      </c>
      <c r="AE27" s="56" t="s">
        <v>29</v>
      </c>
      <c r="AF27" s="56" t="s">
        <v>25</v>
      </c>
      <c r="AG27" s="56" t="s">
        <v>1072</v>
      </c>
      <c r="AH27" s="56" t="s">
        <v>25</v>
      </c>
      <c r="AI27" s="3"/>
    </row>
    <row r="28" spans="1:35" ht="39" customHeight="1" x14ac:dyDescent="0.25">
      <c r="A28" s="5"/>
      <c r="B28" s="236"/>
      <c r="C28" s="223"/>
      <c r="D28" s="223"/>
      <c r="E28" s="236"/>
      <c r="F28" s="236"/>
      <c r="G28" s="223"/>
      <c r="H28" s="223"/>
      <c r="I28" s="223"/>
      <c r="J28" s="223"/>
      <c r="K28" s="223"/>
      <c r="L28" s="234">
        <f t="shared" si="1"/>
        <v>7.1428571428571425E-2</v>
      </c>
      <c r="M28" s="223"/>
      <c r="N28" s="286"/>
      <c r="O28" s="286"/>
      <c r="P28" s="286"/>
      <c r="Q28" s="286"/>
      <c r="R28" s="286"/>
      <c r="S28" s="223"/>
      <c r="T28" s="223"/>
      <c r="U28" s="223"/>
      <c r="V28" s="69" t="s">
        <v>587</v>
      </c>
      <c r="W28" s="64">
        <v>0.2</v>
      </c>
      <c r="X28" s="69" t="s">
        <v>88</v>
      </c>
      <c r="Y28" s="56">
        <v>21</v>
      </c>
      <c r="Z28" s="56" t="s">
        <v>23</v>
      </c>
      <c r="AA28" s="56" t="s">
        <v>103</v>
      </c>
      <c r="AB28" s="13">
        <v>43647</v>
      </c>
      <c r="AC28" s="13">
        <v>43830</v>
      </c>
      <c r="AD28" s="67">
        <v>0</v>
      </c>
      <c r="AE28" s="56" t="s">
        <v>29</v>
      </c>
      <c r="AF28" s="56" t="s">
        <v>25</v>
      </c>
      <c r="AG28" s="56" t="s">
        <v>1072</v>
      </c>
      <c r="AH28" s="56" t="s">
        <v>25</v>
      </c>
      <c r="AI28" s="3"/>
    </row>
    <row r="29" spans="1:35" ht="56.1" customHeight="1" x14ac:dyDescent="0.25">
      <c r="A29" s="5"/>
      <c r="B29" s="236"/>
      <c r="C29" s="223" t="s">
        <v>32</v>
      </c>
      <c r="D29" s="223"/>
      <c r="E29" s="236"/>
      <c r="F29" s="236"/>
      <c r="G29" s="223" t="s">
        <v>1128</v>
      </c>
      <c r="H29" s="223" t="s">
        <v>1223</v>
      </c>
      <c r="I29" s="223" t="s">
        <v>420</v>
      </c>
      <c r="J29" s="223" t="s">
        <v>421</v>
      </c>
      <c r="K29" s="223" t="s">
        <v>1085</v>
      </c>
      <c r="L29" s="234">
        <f t="shared" si="1"/>
        <v>7.1428571428571425E-2</v>
      </c>
      <c r="M29" s="223" t="s">
        <v>83</v>
      </c>
      <c r="N29" s="223" t="s">
        <v>22</v>
      </c>
      <c r="O29" s="248">
        <v>50</v>
      </c>
      <c r="P29" s="248">
        <v>60</v>
      </c>
      <c r="Q29" s="248">
        <v>70</v>
      </c>
      <c r="R29" s="248">
        <v>80</v>
      </c>
      <c r="S29" s="223" t="s">
        <v>23</v>
      </c>
      <c r="T29" s="223" t="s">
        <v>26</v>
      </c>
      <c r="U29" s="263" t="s">
        <v>427</v>
      </c>
      <c r="V29" s="9" t="s">
        <v>588</v>
      </c>
      <c r="W29" s="83">
        <v>0.3</v>
      </c>
      <c r="X29" s="9" t="s">
        <v>56</v>
      </c>
      <c r="Y29" s="56">
        <v>1</v>
      </c>
      <c r="Z29" s="56" t="s">
        <v>101</v>
      </c>
      <c r="AA29" s="56" t="s">
        <v>106</v>
      </c>
      <c r="AB29" s="13">
        <v>43497</v>
      </c>
      <c r="AC29" s="13">
        <v>43555</v>
      </c>
      <c r="AD29" s="67">
        <f>85661333</f>
        <v>85661333</v>
      </c>
      <c r="AE29" s="56" t="s">
        <v>27</v>
      </c>
      <c r="AF29" s="56" t="s">
        <v>1190</v>
      </c>
      <c r="AG29" s="56" t="s">
        <v>1079</v>
      </c>
      <c r="AH29" s="56" t="s">
        <v>66</v>
      </c>
      <c r="AI29" s="3"/>
    </row>
    <row r="30" spans="1:35" ht="38.25" x14ac:dyDescent="0.25">
      <c r="A30" s="5"/>
      <c r="B30" s="236"/>
      <c r="C30" s="223"/>
      <c r="D30" s="223"/>
      <c r="E30" s="236"/>
      <c r="F30" s="236"/>
      <c r="G30" s="223"/>
      <c r="H30" s="223"/>
      <c r="I30" s="223"/>
      <c r="J30" s="223"/>
      <c r="K30" s="223"/>
      <c r="L30" s="234">
        <f t="shared" si="1"/>
        <v>7.1428571428571425E-2</v>
      </c>
      <c r="M30" s="223"/>
      <c r="N30" s="223"/>
      <c r="O30" s="248"/>
      <c r="P30" s="248"/>
      <c r="Q30" s="248"/>
      <c r="R30" s="248"/>
      <c r="S30" s="223"/>
      <c r="T30" s="223"/>
      <c r="U30" s="263"/>
      <c r="V30" s="9" t="s">
        <v>589</v>
      </c>
      <c r="W30" s="83">
        <v>0.2</v>
      </c>
      <c r="X30" s="9" t="s">
        <v>41</v>
      </c>
      <c r="Y30" s="56">
        <v>2</v>
      </c>
      <c r="Z30" s="56" t="s">
        <v>101</v>
      </c>
      <c r="AA30" s="56" t="s">
        <v>106</v>
      </c>
      <c r="AB30" s="13">
        <v>43647</v>
      </c>
      <c r="AC30" s="13">
        <v>43830</v>
      </c>
      <c r="AD30" s="67">
        <v>0</v>
      </c>
      <c r="AE30" s="56" t="s">
        <v>29</v>
      </c>
      <c r="AF30" s="56" t="s">
        <v>25</v>
      </c>
      <c r="AG30" s="56" t="s">
        <v>1079</v>
      </c>
      <c r="AH30" s="56" t="s">
        <v>25</v>
      </c>
      <c r="AI30" s="3"/>
    </row>
    <row r="31" spans="1:35" ht="38.25" x14ac:dyDescent="0.25">
      <c r="A31" s="5"/>
      <c r="B31" s="236"/>
      <c r="C31" s="223"/>
      <c r="D31" s="223"/>
      <c r="E31" s="236"/>
      <c r="F31" s="236"/>
      <c r="G31" s="223"/>
      <c r="H31" s="223"/>
      <c r="I31" s="223"/>
      <c r="J31" s="223"/>
      <c r="K31" s="223"/>
      <c r="L31" s="234">
        <f t="shared" si="1"/>
        <v>7.1428571428571425E-2</v>
      </c>
      <c r="M31" s="223"/>
      <c r="N31" s="223"/>
      <c r="O31" s="248"/>
      <c r="P31" s="248"/>
      <c r="Q31" s="248"/>
      <c r="R31" s="248"/>
      <c r="S31" s="223"/>
      <c r="T31" s="223"/>
      <c r="U31" s="263"/>
      <c r="V31" s="9" t="s">
        <v>590</v>
      </c>
      <c r="W31" s="83">
        <v>0.2</v>
      </c>
      <c r="X31" s="9" t="s">
        <v>57</v>
      </c>
      <c r="Y31" s="56">
        <v>4</v>
      </c>
      <c r="Z31" s="56" t="s">
        <v>101</v>
      </c>
      <c r="AA31" s="56" t="s">
        <v>106</v>
      </c>
      <c r="AB31" s="13">
        <v>43467</v>
      </c>
      <c r="AC31" s="13">
        <v>43830</v>
      </c>
      <c r="AD31" s="67">
        <v>0</v>
      </c>
      <c r="AE31" s="56" t="s">
        <v>29</v>
      </c>
      <c r="AF31" s="56" t="s">
        <v>25</v>
      </c>
      <c r="AG31" s="56" t="s">
        <v>1118</v>
      </c>
      <c r="AH31" s="56" t="s">
        <v>25</v>
      </c>
      <c r="AI31" s="3"/>
    </row>
    <row r="32" spans="1:35" ht="102" x14ac:dyDescent="0.25">
      <c r="A32" s="5"/>
      <c r="B32" s="236"/>
      <c r="C32" s="223"/>
      <c r="D32" s="223"/>
      <c r="E32" s="237"/>
      <c r="F32" s="236"/>
      <c r="G32" s="223"/>
      <c r="H32" s="223"/>
      <c r="I32" s="223"/>
      <c r="J32" s="223"/>
      <c r="K32" s="223"/>
      <c r="L32" s="234">
        <f t="shared" si="1"/>
        <v>7.1428571428571425E-2</v>
      </c>
      <c r="M32" s="223"/>
      <c r="N32" s="223"/>
      <c r="O32" s="248"/>
      <c r="P32" s="248"/>
      <c r="Q32" s="248"/>
      <c r="R32" s="248"/>
      <c r="S32" s="223"/>
      <c r="T32" s="223"/>
      <c r="U32" s="263"/>
      <c r="V32" s="9" t="s">
        <v>591</v>
      </c>
      <c r="W32" s="83">
        <v>0.3</v>
      </c>
      <c r="X32" s="9" t="s">
        <v>89</v>
      </c>
      <c r="Y32" s="56">
        <v>34</v>
      </c>
      <c r="Z32" s="56" t="s">
        <v>107</v>
      </c>
      <c r="AA32" s="56" t="s">
        <v>108</v>
      </c>
      <c r="AB32" s="13">
        <v>43466</v>
      </c>
      <c r="AC32" s="13">
        <v>43830</v>
      </c>
      <c r="AD32" s="67">
        <v>0</v>
      </c>
      <c r="AE32" s="56" t="s">
        <v>29</v>
      </c>
      <c r="AF32" s="56" t="s">
        <v>25</v>
      </c>
      <c r="AG32" s="56" t="s">
        <v>1079</v>
      </c>
      <c r="AH32" s="56" t="s">
        <v>25</v>
      </c>
      <c r="AI32" s="3"/>
    </row>
    <row r="33" spans="1:35" ht="25.5" customHeight="1" x14ac:dyDescent="0.25">
      <c r="A33" s="5"/>
      <c r="B33" s="236"/>
      <c r="C33" s="56"/>
      <c r="D33" s="223"/>
      <c r="E33" s="223" t="s">
        <v>1095</v>
      </c>
      <c r="F33" s="236"/>
      <c r="G33" s="235" t="s">
        <v>1076</v>
      </c>
      <c r="H33" s="223" t="s">
        <v>1244</v>
      </c>
      <c r="I33" s="223" t="s">
        <v>601</v>
      </c>
      <c r="J33" s="223" t="s">
        <v>177</v>
      </c>
      <c r="K33" s="223" t="s">
        <v>1085</v>
      </c>
      <c r="L33" s="234">
        <f t="shared" ref="L33:L50" si="2">1/14</f>
        <v>7.1428571428571425E-2</v>
      </c>
      <c r="M33" s="223" t="s">
        <v>21</v>
      </c>
      <c r="N33" s="251">
        <f>+((13791-7998)/13971)</f>
        <v>0.4146446210006442</v>
      </c>
      <c r="O33" s="244">
        <v>0.05</v>
      </c>
      <c r="P33" s="244">
        <v>0.05</v>
      </c>
      <c r="Q33" s="244">
        <v>0.05</v>
      </c>
      <c r="R33" s="244">
        <v>0.05</v>
      </c>
      <c r="S33" s="223" t="s">
        <v>135</v>
      </c>
      <c r="T33" s="223" t="s">
        <v>136</v>
      </c>
      <c r="U33" s="223" t="s">
        <v>333</v>
      </c>
      <c r="V33" s="25" t="s">
        <v>138</v>
      </c>
      <c r="W33" s="64">
        <v>0.5</v>
      </c>
      <c r="X33" s="69" t="s">
        <v>139</v>
      </c>
      <c r="Y33" s="60">
        <v>12</v>
      </c>
      <c r="Z33" s="56" t="s">
        <v>180</v>
      </c>
      <c r="AA33" s="56" t="s">
        <v>182</v>
      </c>
      <c r="AB33" s="13">
        <v>43466</v>
      </c>
      <c r="AC33" s="13">
        <v>43830</v>
      </c>
      <c r="AD33" s="238">
        <v>1938312523</v>
      </c>
      <c r="AE33" s="223" t="s">
        <v>184</v>
      </c>
      <c r="AF33" s="235" t="s">
        <v>1191</v>
      </c>
      <c r="AG33" s="56">
        <v>13</v>
      </c>
      <c r="AH33" s="56" t="s">
        <v>168</v>
      </c>
      <c r="AI33" s="3"/>
    </row>
    <row r="34" spans="1:35" ht="51" x14ac:dyDescent="0.25">
      <c r="A34" s="5"/>
      <c r="B34" s="236"/>
      <c r="C34" s="56"/>
      <c r="D34" s="223"/>
      <c r="E34" s="223"/>
      <c r="F34" s="236"/>
      <c r="G34" s="236"/>
      <c r="H34" s="223"/>
      <c r="I34" s="223"/>
      <c r="J34" s="223"/>
      <c r="K34" s="223"/>
      <c r="L34" s="234">
        <f t="shared" si="2"/>
        <v>7.1428571428571425E-2</v>
      </c>
      <c r="M34" s="223"/>
      <c r="N34" s="251"/>
      <c r="O34" s="244"/>
      <c r="P34" s="244"/>
      <c r="Q34" s="244"/>
      <c r="R34" s="244"/>
      <c r="S34" s="223"/>
      <c r="T34" s="223"/>
      <c r="U34" s="223"/>
      <c r="V34" s="25" t="s">
        <v>140</v>
      </c>
      <c r="W34" s="64">
        <v>0.5</v>
      </c>
      <c r="X34" s="69" t="s">
        <v>141</v>
      </c>
      <c r="Y34" s="60">
        <v>11</v>
      </c>
      <c r="Z34" s="56" t="s">
        <v>181</v>
      </c>
      <c r="AA34" s="56" t="s">
        <v>183</v>
      </c>
      <c r="AB34" s="13">
        <v>43497</v>
      </c>
      <c r="AC34" s="13">
        <v>43830</v>
      </c>
      <c r="AD34" s="238"/>
      <c r="AE34" s="223"/>
      <c r="AF34" s="236"/>
      <c r="AG34" s="56">
        <v>13</v>
      </c>
      <c r="AH34" s="56" t="s">
        <v>168</v>
      </c>
      <c r="AI34" s="3"/>
    </row>
    <row r="35" spans="1:35" ht="25.5" x14ac:dyDescent="0.25">
      <c r="A35" s="5"/>
      <c r="B35" s="236"/>
      <c r="C35" s="56"/>
      <c r="D35" s="223"/>
      <c r="E35" s="223"/>
      <c r="F35" s="236"/>
      <c r="G35" s="236"/>
      <c r="H35" s="223"/>
      <c r="I35" s="223"/>
      <c r="J35" s="223"/>
      <c r="K35" s="223"/>
      <c r="L35" s="234">
        <f t="shared" si="2"/>
        <v>7.1428571428571425E-2</v>
      </c>
      <c r="M35" s="223"/>
      <c r="N35" s="251"/>
      <c r="O35" s="244"/>
      <c r="P35" s="244"/>
      <c r="Q35" s="244"/>
      <c r="R35" s="244"/>
      <c r="S35" s="223"/>
      <c r="T35" s="223"/>
      <c r="U35" s="223" t="s">
        <v>332</v>
      </c>
      <c r="V35" s="25" t="s">
        <v>142</v>
      </c>
      <c r="W35" s="64">
        <v>0.25</v>
      </c>
      <c r="X35" s="69" t="s">
        <v>178</v>
      </c>
      <c r="Y35" s="60">
        <v>2</v>
      </c>
      <c r="Z35" s="56" t="s">
        <v>180</v>
      </c>
      <c r="AA35" s="56" t="s">
        <v>182</v>
      </c>
      <c r="AB35" s="23">
        <v>43525</v>
      </c>
      <c r="AC35" s="23">
        <v>43799</v>
      </c>
      <c r="AD35" s="238"/>
      <c r="AE35" s="223"/>
      <c r="AF35" s="236"/>
      <c r="AG35" s="56" t="s">
        <v>1077</v>
      </c>
      <c r="AH35" s="56" t="s">
        <v>168</v>
      </c>
      <c r="AI35" s="3"/>
    </row>
    <row r="36" spans="1:35" ht="51" x14ac:dyDescent="0.25">
      <c r="A36" s="5"/>
      <c r="B36" s="236"/>
      <c r="C36" s="56"/>
      <c r="D36" s="223"/>
      <c r="E36" s="223"/>
      <c r="F36" s="236"/>
      <c r="G36" s="236"/>
      <c r="H36" s="223"/>
      <c r="I36" s="223"/>
      <c r="J36" s="223"/>
      <c r="K36" s="223"/>
      <c r="L36" s="234">
        <f t="shared" si="2"/>
        <v>7.1428571428571425E-2</v>
      </c>
      <c r="M36" s="223"/>
      <c r="N36" s="251"/>
      <c r="O36" s="244"/>
      <c r="P36" s="244"/>
      <c r="Q36" s="244"/>
      <c r="R36" s="244"/>
      <c r="S36" s="223"/>
      <c r="T36" s="223"/>
      <c r="U36" s="223"/>
      <c r="V36" s="25" t="s">
        <v>211</v>
      </c>
      <c r="W36" s="64">
        <v>0.4</v>
      </c>
      <c r="X36" s="69" t="s">
        <v>179</v>
      </c>
      <c r="Y36" s="60">
        <v>2</v>
      </c>
      <c r="Z36" s="56" t="s">
        <v>181</v>
      </c>
      <c r="AA36" s="56" t="s">
        <v>183</v>
      </c>
      <c r="AB36" s="23">
        <v>43525</v>
      </c>
      <c r="AC36" s="23">
        <v>43799</v>
      </c>
      <c r="AD36" s="238"/>
      <c r="AE36" s="223"/>
      <c r="AF36" s="237"/>
      <c r="AG36" s="56">
        <v>13</v>
      </c>
      <c r="AH36" s="56" t="s">
        <v>168</v>
      </c>
      <c r="AI36" s="3"/>
    </row>
    <row r="37" spans="1:35" ht="63.75" customHeight="1" x14ac:dyDescent="0.25">
      <c r="A37" s="5"/>
      <c r="B37" s="236"/>
      <c r="C37" s="56"/>
      <c r="D37" s="223"/>
      <c r="E37" s="235" t="s">
        <v>1169</v>
      </c>
      <c r="F37" s="236"/>
      <c r="G37" s="223" t="s">
        <v>33</v>
      </c>
      <c r="H37" s="223"/>
      <c r="I37" s="223"/>
      <c r="J37" s="223"/>
      <c r="K37" s="223"/>
      <c r="L37" s="234">
        <f t="shared" si="2"/>
        <v>7.1428571428571425E-2</v>
      </c>
      <c r="M37" s="223"/>
      <c r="N37" s="251"/>
      <c r="O37" s="244"/>
      <c r="P37" s="244"/>
      <c r="Q37" s="244"/>
      <c r="R37" s="244"/>
      <c r="S37" s="223"/>
      <c r="T37" s="223"/>
      <c r="U37" s="223"/>
      <c r="V37" s="19" t="s">
        <v>608</v>
      </c>
      <c r="W37" s="64">
        <v>0.1</v>
      </c>
      <c r="X37" s="69" t="s">
        <v>165</v>
      </c>
      <c r="Y37" s="56">
        <v>3</v>
      </c>
      <c r="Z37" s="56" t="s">
        <v>166</v>
      </c>
      <c r="AA37" s="56" t="s">
        <v>170</v>
      </c>
      <c r="AB37" s="13">
        <v>43497</v>
      </c>
      <c r="AC37" s="13">
        <v>43524</v>
      </c>
      <c r="AD37" s="238">
        <v>200311284</v>
      </c>
      <c r="AE37" s="223" t="s">
        <v>167</v>
      </c>
      <c r="AF37" s="223" t="s">
        <v>1190</v>
      </c>
      <c r="AG37" s="223">
        <v>4</v>
      </c>
      <c r="AH37" s="223" t="s">
        <v>168</v>
      </c>
      <c r="AI37" s="3"/>
    </row>
    <row r="38" spans="1:35" ht="41.25" customHeight="1" x14ac:dyDescent="0.25">
      <c r="A38" s="5"/>
      <c r="B38" s="236"/>
      <c r="C38" s="56"/>
      <c r="D38" s="223"/>
      <c r="E38" s="236"/>
      <c r="F38" s="236"/>
      <c r="G38" s="223"/>
      <c r="H38" s="223"/>
      <c r="I38" s="223"/>
      <c r="J38" s="223"/>
      <c r="K38" s="223"/>
      <c r="L38" s="234">
        <f t="shared" si="2"/>
        <v>7.1428571428571425E-2</v>
      </c>
      <c r="M38" s="223"/>
      <c r="N38" s="251"/>
      <c r="O38" s="244"/>
      <c r="P38" s="244"/>
      <c r="Q38" s="244"/>
      <c r="R38" s="244"/>
      <c r="S38" s="223"/>
      <c r="T38" s="223"/>
      <c r="U38" s="223"/>
      <c r="V38" s="19" t="s">
        <v>609</v>
      </c>
      <c r="W38" s="64">
        <v>0.25</v>
      </c>
      <c r="X38" s="69" t="s">
        <v>169</v>
      </c>
      <c r="Y38" s="56">
        <v>6</v>
      </c>
      <c r="Z38" s="56" t="s">
        <v>166</v>
      </c>
      <c r="AA38" s="56" t="s">
        <v>170</v>
      </c>
      <c r="AB38" s="13">
        <v>43525</v>
      </c>
      <c r="AC38" s="13">
        <v>43798</v>
      </c>
      <c r="AD38" s="238"/>
      <c r="AE38" s="223"/>
      <c r="AF38" s="223"/>
      <c r="AG38" s="223"/>
      <c r="AH38" s="223"/>
      <c r="AI38" s="3"/>
    </row>
    <row r="39" spans="1:35" ht="41.25" customHeight="1" x14ac:dyDescent="0.25">
      <c r="A39" s="5"/>
      <c r="B39" s="236"/>
      <c r="C39" s="56"/>
      <c r="D39" s="223"/>
      <c r="E39" s="236"/>
      <c r="F39" s="236"/>
      <c r="G39" s="223"/>
      <c r="H39" s="223" t="s">
        <v>1224</v>
      </c>
      <c r="I39" s="223" t="s">
        <v>610</v>
      </c>
      <c r="J39" s="223" t="s">
        <v>202</v>
      </c>
      <c r="K39" s="223" t="s">
        <v>1085</v>
      </c>
      <c r="L39" s="234">
        <f t="shared" si="2"/>
        <v>7.1428571428571425E-2</v>
      </c>
      <c r="M39" s="223" t="s">
        <v>21</v>
      </c>
      <c r="N39" s="233">
        <v>0.10714285714285714</v>
      </c>
      <c r="O39" s="244">
        <v>1</v>
      </c>
      <c r="P39" s="244">
        <v>1</v>
      </c>
      <c r="Q39" s="244">
        <v>1</v>
      </c>
      <c r="R39" s="244">
        <v>1</v>
      </c>
      <c r="S39" s="223" t="s">
        <v>166</v>
      </c>
      <c r="T39" s="223" t="s">
        <v>170</v>
      </c>
      <c r="U39" s="223" t="s">
        <v>201</v>
      </c>
      <c r="V39" s="19" t="s">
        <v>171</v>
      </c>
      <c r="W39" s="64">
        <v>0.5</v>
      </c>
      <c r="X39" s="69" t="s">
        <v>172</v>
      </c>
      <c r="Y39" s="56">
        <v>12</v>
      </c>
      <c r="Z39" s="56" t="s">
        <v>166</v>
      </c>
      <c r="AA39" s="56" t="s">
        <v>170</v>
      </c>
      <c r="AB39" s="13">
        <v>43466</v>
      </c>
      <c r="AC39" s="13">
        <v>43830</v>
      </c>
      <c r="AD39" s="238"/>
      <c r="AE39" s="223"/>
      <c r="AF39" s="223" t="s">
        <v>1190</v>
      </c>
      <c r="AG39" s="223">
        <v>4</v>
      </c>
      <c r="AH39" s="223" t="s">
        <v>168</v>
      </c>
      <c r="AI39" s="3"/>
    </row>
    <row r="40" spans="1:35" ht="41.25" customHeight="1" x14ac:dyDescent="0.25">
      <c r="A40" s="5"/>
      <c r="B40" s="236"/>
      <c r="C40" s="56"/>
      <c r="D40" s="223"/>
      <c r="E40" s="236"/>
      <c r="F40" s="236"/>
      <c r="G40" s="223"/>
      <c r="H40" s="223"/>
      <c r="I40" s="223"/>
      <c r="J40" s="223"/>
      <c r="K40" s="223"/>
      <c r="L40" s="234">
        <f t="shared" si="2"/>
        <v>7.1428571428571425E-2</v>
      </c>
      <c r="M40" s="223"/>
      <c r="N40" s="233"/>
      <c r="O40" s="244"/>
      <c r="P40" s="244"/>
      <c r="Q40" s="244"/>
      <c r="R40" s="244"/>
      <c r="S40" s="223"/>
      <c r="T40" s="223"/>
      <c r="U40" s="223"/>
      <c r="V40" s="19" t="s">
        <v>173</v>
      </c>
      <c r="W40" s="64">
        <v>0.5</v>
      </c>
      <c r="X40" s="69" t="s">
        <v>174</v>
      </c>
      <c r="Y40" s="56">
        <v>12</v>
      </c>
      <c r="Z40" s="56" t="s">
        <v>166</v>
      </c>
      <c r="AA40" s="56" t="s">
        <v>170</v>
      </c>
      <c r="AB40" s="13">
        <v>43466</v>
      </c>
      <c r="AC40" s="13">
        <v>43830</v>
      </c>
      <c r="AD40" s="238"/>
      <c r="AE40" s="223"/>
      <c r="AF40" s="223"/>
      <c r="AG40" s="223"/>
      <c r="AH40" s="223"/>
      <c r="AI40" s="3"/>
    </row>
    <row r="41" spans="1:35" ht="89.25" x14ac:dyDescent="0.25">
      <c r="A41" s="5"/>
      <c r="B41" s="236"/>
      <c r="C41" s="56"/>
      <c r="D41" s="223"/>
      <c r="E41" s="236"/>
      <c r="F41" s="236"/>
      <c r="G41" s="223" t="s">
        <v>120</v>
      </c>
      <c r="H41" s="223" t="s">
        <v>1225</v>
      </c>
      <c r="I41" s="223" t="s">
        <v>210</v>
      </c>
      <c r="J41" s="223" t="s">
        <v>113</v>
      </c>
      <c r="K41" s="223" t="s">
        <v>1085</v>
      </c>
      <c r="L41" s="234">
        <f t="shared" si="2"/>
        <v>7.1428571428571425E-2</v>
      </c>
      <c r="M41" s="223" t="s">
        <v>83</v>
      </c>
      <c r="N41" s="223" t="s">
        <v>22</v>
      </c>
      <c r="O41" s="307" t="s">
        <v>114</v>
      </c>
      <c r="P41" s="307" t="s">
        <v>115</v>
      </c>
      <c r="Q41" s="307" t="s">
        <v>116</v>
      </c>
      <c r="R41" s="307" t="s">
        <v>117</v>
      </c>
      <c r="S41" s="223" t="s">
        <v>118</v>
      </c>
      <c r="T41" s="223" t="s">
        <v>119</v>
      </c>
      <c r="U41" s="223" t="s">
        <v>121</v>
      </c>
      <c r="V41" s="25" t="s">
        <v>680</v>
      </c>
      <c r="W41" s="64">
        <v>0.5</v>
      </c>
      <c r="X41" s="69" t="s">
        <v>122</v>
      </c>
      <c r="Y41" s="56">
        <v>1</v>
      </c>
      <c r="Z41" s="56" t="s">
        <v>118</v>
      </c>
      <c r="AA41" s="56" t="s">
        <v>123</v>
      </c>
      <c r="AB41" s="23">
        <v>43497</v>
      </c>
      <c r="AC41" s="23">
        <v>43555</v>
      </c>
      <c r="AD41" s="228">
        <v>68898576</v>
      </c>
      <c r="AE41" s="223" t="s">
        <v>124</v>
      </c>
      <c r="AF41" s="223" t="s">
        <v>1190</v>
      </c>
      <c r="AG41" s="219">
        <v>5</v>
      </c>
      <c r="AH41" s="223" t="s">
        <v>125</v>
      </c>
      <c r="AI41" s="3"/>
    </row>
    <row r="42" spans="1:35" ht="63.75" x14ac:dyDescent="0.25">
      <c r="A42" s="5"/>
      <c r="B42" s="236"/>
      <c r="C42" s="56"/>
      <c r="D42" s="223"/>
      <c r="E42" s="236"/>
      <c r="F42" s="236"/>
      <c r="G42" s="223"/>
      <c r="H42" s="223"/>
      <c r="I42" s="223"/>
      <c r="J42" s="223"/>
      <c r="K42" s="223"/>
      <c r="L42" s="234">
        <f t="shared" si="2"/>
        <v>7.1428571428571425E-2</v>
      </c>
      <c r="M42" s="223"/>
      <c r="N42" s="223"/>
      <c r="O42" s="307"/>
      <c r="P42" s="307"/>
      <c r="Q42" s="307"/>
      <c r="R42" s="307"/>
      <c r="S42" s="223"/>
      <c r="T42" s="223"/>
      <c r="U42" s="223"/>
      <c r="V42" s="25" t="s">
        <v>885</v>
      </c>
      <c r="W42" s="64">
        <v>0.5</v>
      </c>
      <c r="X42" s="69" t="s">
        <v>126</v>
      </c>
      <c r="Y42" s="56">
        <v>11</v>
      </c>
      <c r="Z42" s="56" t="s">
        <v>118</v>
      </c>
      <c r="AA42" s="56" t="s">
        <v>127</v>
      </c>
      <c r="AB42" s="23">
        <v>43497</v>
      </c>
      <c r="AC42" s="23">
        <v>43830</v>
      </c>
      <c r="AD42" s="228"/>
      <c r="AE42" s="223"/>
      <c r="AF42" s="223"/>
      <c r="AG42" s="219"/>
      <c r="AH42" s="223"/>
      <c r="AI42" s="3"/>
    </row>
    <row r="43" spans="1:35" ht="25.5" customHeight="1" x14ac:dyDescent="0.25">
      <c r="A43" s="5"/>
      <c r="B43" s="236"/>
      <c r="C43" s="56"/>
      <c r="D43" s="223"/>
      <c r="E43" s="236"/>
      <c r="F43" s="236"/>
      <c r="G43" s="223" t="s">
        <v>1130</v>
      </c>
      <c r="H43" s="223" t="s">
        <v>1226</v>
      </c>
      <c r="I43" s="223" t="s">
        <v>568</v>
      </c>
      <c r="J43" s="223" t="s">
        <v>569</v>
      </c>
      <c r="K43" s="223" t="s">
        <v>1085</v>
      </c>
      <c r="L43" s="234">
        <f t="shared" si="2"/>
        <v>7.1428571428571425E-2</v>
      </c>
      <c r="M43" s="223" t="s">
        <v>21</v>
      </c>
      <c r="N43" s="244">
        <v>1</v>
      </c>
      <c r="O43" s="251">
        <v>1</v>
      </c>
      <c r="P43" s="251">
        <v>1</v>
      </c>
      <c r="Q43" s="251">
        <v>1</v>
      </c>
      <c r="R43" s="251">
        <v>1</v>
      </c>
      <c r="S43" s="223" t="s">
        <v>75</v>
      </c>
      <c r="T43" s="223" t="s">
        <v>76</v>
      </c>
      <c r="U43" s="223" t="s">
        <v>78</v>
      </c>
      <c r="V43" s="69" t="s">
        <v>99</v>
      </c>
      <c r="W43" s="64">
        <v>0.1</v>
      </c>
      <c r="X43" s="69" t="s">
        <v>684</v>
      </c>
      <c r="Y43" s="56">
        <v>1</v>
      </c>
      <c r="Z43" s="56" t="s">
        <v>75</v>
      </c>
      <c r="AA43" s="56" t="s">
        <v>76</v>
      </c>
      <c r="AB43" s="13">
        <v>43466</v>
      </c>
      <c r="AC43" s="13">
        <v>43496</v>
      </c>
      <c r="AD43" s="238">
        <v>338297219</v>
      </c>
      <c r="AE43" s="223" t="s">
        <v>86</v>
      </c>
      <c r="AF43" s="235" t="s">
        <v>1190</v>
      </c>
      <c r="AG43" s="56" t="s">
        <v>1129</v>
      </c>
      <c r="AH43" s="56" t="s">
        <v>66</v>
      </c>
      <c r="AI43" s="3"/>
    </row>
    <row r="44" spans="1:35" ht="25.5" x14ac:dyDescent="0.25">
      <c r="A44" s="5"/>
      <c r="B44" s="236"/>
      <c r="C44" s="56"/>
      <c r="D44" s="223"/>
      <c r="E44" s="236"/>
      <c r="F44" s="236"/>
      <c r="G44" s="223"/>
      <c r="H44" s="223"/>
      <c r="I44" s="223"/>
      <c r="J44" s="223"/>
      <c r="K44" s="223"/>
      <c r="L44" s="234">
        <f t="shared" si="2"/>
        <v>7.1428571428571425E-2</v>
      </c>
      <c r="M44" s="223"/>
      <c r="N44" s="244"/>
      <c r="O44" s="251"/>
      <c r="P44" s="251"/>
      <c r="Q44" s="251"/>
      <c r="R44" s="251"/>
      <c r="S44" s="223"/>
      <c r="T44" s="223"/>
      <c r="U44" s="223"/>
      <c r="V44" s="69" t="s">
        <v>79</v>
      </c>
      <c r="W44" s="64">
        <v>0.6</v>
      </c>
      <c r="X44" s="69" t="s">
        <v>685</v>
      </c>
      <c r="Y44" s="56">
        <v>12</v>
      </c>
      <c r="Z44" s="56" t="s">
        <v>75</v>
      </c>
      <c r="AA44" s="56" t="s">
        <v>76</v>
      </c>
      <c r="AB44" s="13">
        <v>43466</v>
      </c>
      <c r="AC44" s="13">
        <v>43814</v>
      </c>
      <c r="AD44" s="238"/>
      <c r="AE44" s="223"/>
      <c r="AF44" s="236"/>
      <c r="AG44" s="56" t="s">
        <v>1129</v>
      </c>
      <c r="AH44" s="56" t="s">
        <v>66</v>
      </c>
      <c r="AI44" s="3"/>
    </row>
    <row r="45" spans="1:35" ht="25.5" x14ac:dyDescent="0.25">
      <c r="A45" s="5"/>
      <c r="B45" s="236"/>
      <c r="C45" s="56"/>
      <c r="D45" s="223"/>
      <c r="E45" s="237"/>
      <c r="F45" s="236"/>
      <c r="G45" s="223"/>
      <c r="H45" s="223"/>
      <c r="I45" s="223"/>
      <c r="J45" s="223"/>
      <c r="K45" s="223"/>
      <c r="L45" s="234">
        <f t="shared" si="2"/>
        <v>7.1428571428571425E-2</v>
      </c>
      <c r="M45" s="223"/>
      <c r="N45" s="244"/>
      <c r="O45" s="251"/>
      <c r="P45" s="251"/>
      <c r="Q45" s="251"/>
      <c r="R45" s="251"/>
      <c r="S45" s="223"/>
      <c r="T45" s="223"/>
      <c r="U45" s="223"/>
      <c r="V45" s="69" t="s">
        <v>597</v>
      </c>
      <c r="W45" s="64">
        <v>0.3</v>
      </c>
      <c r="X45" s="69" t="s">
        <v>686</v>
      </c>
      <c r="Y45" s="56">
        <v>1</v>
      </c>
      <c r="Z45" s="56" t="s">
        <v>75</v>
      </c>
      <c r="AA45" s="56" t="s">
        <v>76</v>
      </c>
      <c r="AB45" s="13">
        <v>43815</v>
      </c>
      <c r="AC45" s="13">
        <v>43830</v>
      </c>
      <c r="AD45" s="238"/>
      <c r="AE45" s="223"/>
      <c r="AF45" s="237"/>
      <c r="AG45" s="56" t="s">
        <v>1129</v>
      </c>
      <c r="AH45" s="56" t="s">
        <v>66</v>
      </c>
      <c r="AI45" s="3"/>
    </row>
    <row r="46" spans="1:35" ht="25.5" customHeight="1" x14ac:dyDescent="0.25">
      <c r="B46" s="236"/>
      <c r="C46" s="25"/>
      <c r="D46" s="223"/>
      <c r="E46" s="223" t="s">
        <v>1096</v>
      </c>
      <c r="F46" s="236"/>
      <c r="G46" s="223" t="s">
        <v>1132</v>
      </c>
      <c r="H46" s="223" t="s">
        <v>1227</v>
      </c>
      <c r="I46" s="223" t="s">
        <v>353</v>
      </c>
      <c r="J46" s="223" t="s">
        <v>354</v>
      </c>
      <c r="K46" s="223" t="s">
        <v>1085</v>
      </c>
      <c r="L46" s="234">
        <f t="shared" si="2"/>
        <v>7.1428571428571425E-2</v>
      </c>
      <c r="M46" s="223" t="s">
        <v>355</v>
      </c>
      <c r="N46" s="244" t="s">
        <v>22</v>
      </c>
      <c r="O46" s="247">
        <v>20</v>
      </c>
      <c r="P46" s="247">
        <v>17</v>
      </c>
      <c r="Q46" s="247">
        <v>15</v>
      </c>
      <c r="R46" s="247">
        <v>13</v>
      </c>
      <c r="S46" s="223" t="s">
        <v>90</v>
      </c>
      <c r="T46" s="223" t="s">
        <v>356</v>
      </c>
      <c r="U46" s="70" t="s">
        <v>357</v>
      </c>
      <c r="V46" s="74" t="s">
        <v>401</v>
      </c>
      <c r="W46" s="75">
        <v>1</v>
      </c>
      <c r="X46" s="74" t="s">
        <v>598</v>
      </c>
      <c r="Y46" s="56">
        <v>4</v>
      </c>
      <c r="Z46" s="282" t="s">
        <v>90</v>
      </c>
      <c r="AA46" s="223" t="s">
        <v>356</v>
      </c>
      <c r="AB46" s="76">
        <v>43479</v>
      </c>
      <c r="AC46" s="76">
        <v>43830</v>
      </c>
      <c r="AD46" s="79">
        <v>304681066.56</v>
      </c>
      <c r="AE46" s="70" t="s">
        <v>358</v>
      </c>
      <c r="AF46" s="290" t="s">
        <v>1190</v>
      </c>
      <c r="AG46" s="290">
        <v>5</v>
      </c>
      <c r="AH46" s="282" t="s">
        <v>168</v>
      </c>
    </row>
    <row r="47" spans="1:35" ht="25.5" x14ac:dyDescent="0.25">
      <c r="B47" s="236"/>
      <c r="C47" s="25"/>
      <c r="D47" s="223"/>
      <c r="E47" s="223"/>
      <c r="F47" s="236"/>
      <c r="G47" s="223"/>
      <c r="H47" s="223"/>
      <c r="I47" s="223"/>
      <c r="J47" s="223"/>
      <c r="K47" s="223"/>
      <c r="L47" s="234">
        <f t="shared" si="2"/>
        <v>7.1428571428571425E-2</v>
      </c>
      <c r="M47" s="223"/>
      <c r="N47" s="244"/>
      <c r="O47" s="247"/>
      <c r="P47" s="247"/>
      <c r="Q47" s="247"/>
      <c r="R47" s="247"/>
      <c r="S47" s="223"/>
      <c r="T47" s="223"/>
      <c r="U47" s="282" t="s">
        <v>359</v>
      </c>
      <c r="V47" s="74" t="s">
        <v>402</v>
      </c>
      <c r="W47" s="75">
        <v>0.6</v>
      </c>
      <c r="X47" s="74" t="s">
        <v>360</v>
      </c>
      <c r="Y47" s="70">
        <v>1</v>
      </c>
      <c r="Z47" s="282"/>
      <c r="AA47" s="223"/>
      <c r="AB47" s="21">
        <v>43479</v>
      </c>
      <c r="AC47" s="21">
        <v>43585</v>
      </c>
      <c r="AD47" s="67">
        <v>0</v>
      </c>
      <c r="AE47" s="56" t="s">
        <v>600</v>
      </c>
      <c r="AF47" s="291"/>
      <c r="AG47" s="291"/>
      <c r="AH47" s="282"/>
    </row>
    <row r="48" spans="1:35" ht="25.5" x14ac:dyDescent="0.25">
      <c r="B48" s="236"/>
      <c r="C48" s="25"/>
      <c r="D48" s="223"/>
      <c r="E48" s="223"/>
      <c r="F48" s="236"/>
      <c r="G48" s="223"/>
      <c r="H48" s="223"/>
      <c r="I48" s="223"/>
      <c r="J48" s="223"/>
      <c r="K48" s="223"/>
      <c r="L48" s="234">
        <f t="shared" si="2"/>
        <v>7.1428571428571425E-2</v>
      </c>
      <c r="M48" s="223"/>
      <c r="N48" s="244"/>
      <c r="O48" s="247"/>
      <c r="P48" s="247"/>
      <c r="Q48" s="247"/>
      <c r="R48" s="247"/>
      <c r="S48" s="223"/>
      <c r="T48" s="223"/>
      <c r="U48" s="282"/>
      <c r="V48" s="74" t="s">
        <v>403</v>
      </c>
      <c r="W48" s="75">
        <v>0.4</v>
      </c>
      <c r="X48" s="74" t="s">
        <v>599</v>
      </c>
      <c r="Y48" s="56">
        <v>8</v>
      </c>
      <c r="Z48" s="282"/>
      <c r="AA48" s="223"/>
      <c r="AB48" s="76">
        <v>43479</v>
      </c>
      <c r="AC48" s="76">
        <v>43830</v>
      </c>
      <c r="AD48" s="67">
        <v>0</v>
      </c>
      <c r="AE48" s="56" t="s">
        <v>600</v>
      </c>
      <c r="AF48" s="291"/>
      <c r="AG48" s="291"/>
      <c r="AH48" s="282"/>
    </row>
    <row r="49" spans="2:34" ht="25.5" customHeight="1" x14ac:dyDescent="0.25">
      <c r="B49" s="236"/>
      <c r="C49" s="25"/>
      <c r="D49" s="223"/>
      <c r="E49" s="223"/>
      <c r="F49" s="236"/>
      <c r="G49" s="223"/>
      <c r="H49" s="223"/>
      <c r="I49" s="223"/>
      <c r="J49" s="223"/>
      <c r="K49" s="223"/>
      <c r="L49" s="234">
        <f t="shared" si="2"/>
        <v>7.1428571428571425E-2</v>
      </c>
      <c r="M49" s="223"/>
      <c r="N49" s="244"/>
      <c r="O49" s="247"/>
      <c r="P49" s="247"/>
      <c r="Q49" s="247"/>
      <c r="R49" s="247"/>
      <c r="S49" s="223"/>
      <c r="T49" s="223"/>
      <c r="U49" s="282" t="s">
        <v>361</v>
      </c>
      <c r="V49" s="74" t="s">
        <v>404</v>
      </c>
      <c r="W49" s="75">
        <v>0.6</v>
      </c>
      <c r="X49" s="74" t="s">
        <v>362</v>
      </c>
      <c r="Y49" s="56">
        <v>1</v>
      </c>
      <c r="Z49" s="282"/>
      <c r="AA49" s="223"/>
      <c r="AB49" s="21">
        <v>43479</v>
      </c>
      <c r="AC49" s="21">
        <v>43585</v>
      </c>
      <c r="AD49" s="67">
        <v>0</v>
      </c>
      <c r="AE49" s="56" t="s">
        <v>600</v>
      </c>
      <c r="AF49" s="291"/>
      <c r="AG49" s="282" t="s">
        <v>1131</v>
      </c>
      <c r="AH49" s="282"/>
    </row>
    <row r="50" spans="2:34" ht="38.25" x14ac:dyDescent="0.25">
      <c r="B50" s="236"/>
      <c r="C50" s="25"/>
      <c r="D50" s="223"/>
      <c r="E50" s="223"/>
      <c r="F50" s="236"/>
      <c r="G50" s="223"/>
      <c r="H50" s="223"/>
      <c r="I50" s="223"/>
      <c r="J50" s="223"/>
      <c r="K50" s="223"/>
      <c r="L50" s="234">
        <f t="shared" si="2"/>
        <v>7.1428571428571425E-2</v>
      </c>
      <c r="M50" s="223"/>
      <c r="N50" s="244"/>
      <c r="O50" s="247"/>
      <c r="P50" s="247"/>
      <c r="Q50" s="247"/>
      <c r="R50" s="247"/>
      <c r="S50" s="223"/>
      <c r="T50" s="223"/>
      <c r="U50" s="282"/>
      <c r="V50" s="74" t="s">
        <v>886</v>
      </c>
      <c r="W50" s="75">
        <v>0.4</v>
      </c>
      <c r="X50" s="74" t="s">
        <v>363</v>
      </c>
      <c r="Y50" s="70">
        <v>4</v>
      </c>
      <c r="Z50" s="282"/>
      <c r="AA50" s="223"/>
      <c r="AB50" s="76">
        <v>43479</v>
      </c>
      <c r="AC50" s="76">
        <v>43830</v>
      </c>
      <c r="AD50" s="73">
        <v>1237822181.76</v>
      </c>
      <c r="AE50" s="70" t="s">
        <v>358</v>
      </c>
      <c r="AF50" s="292"/>
      <c r="AG50" s="282"/>
      <c r="AH50" s="282"/>
    </row>
    <row r="51" spans="2:34" ht="51" customHeight="1" x14ac:dyDescent="0.25">
      <c r="B51" s="236"/>
      <c r="C51" s="25"/>
      <c r="D51" s="223"/>
      <c r="E51" s="235" t="s">
        <v>1097</v>
      </c>
      <c r="F51" s="236"/>
      <c r="G51" s="282" t="s">
        <v>34</v>
      </c>
      <c r="H51" s="223" t="s">
        <v>1228</v>
      </c>
      <c r="I51" s="282" t="s">
        <v>812</v>
      </c>
      <c r="J51" s="282" t="s">
        <v>364</v>
      </c>
      <c r="K51" s="282" t="s">
        <v>1085</v>
      </c>
      <c r="L51" s="303">
        <f t="shared" ref="L51:L60" si="3">+(1/14)/2</f>
        <v>3.5714285714285712E-2</v>
      </c>
      <c r="M51" s="223" t="s">
        <v>21</v>
      </c>
      <c r="N51" s="306">
        <v>0.9</v>
      </c>
      <c r="O51" s="306">
        <v>0.9</v>
      </c>
      <c r="P51" s="306">
        <v>0.95</v>
      </c>
      <c r="Q51" s="306">
        <v>0.95</v>
      </c>
      <c r="R51" s="306">
        <v>1</v>
      </c>
      <c r="S51" s="282" t="s">
        <v>365</v>
      </c>
      <c r="T51" s="282" t="s">
        <v>366</v>
      </c>
      <c r="U51" s="282" t="s">
        <v>367</v>
      </c>
      <c r="V51" s="305" t="s">
        <v>397</v>
      </c>
      <c r="W51" s="306">
        <v>0.25</v>
      </c>
      <c r="X51" s="74" t="s">
        <v>368</v>
      </c>
      <c r="Y51" s="70">
        <v>1</v>
      </c>
      <c r="Z51" s="282" t="s">
        <v>374</v>
      </c>
      <c r="AA51" s="282" t="s">
        <v>375</v>
      </c>
      <c r="AB51" s="304">
        <v>43497</v>
      </c>
      <c r="AC51" s="304">
        <v>43585</v>
      </c>
      <c r="AD51" s="67">
        <f>(8000000*4)*20%</f>
        <v>6400000</v>
      </c>
      <c r="AE51" s="56" t="s">
        <v>379</v>
      </c>
      <c r="AF51" s="235" t="s">
        <v>1190</v>
      </c>
      <c r="AG51" s="282">
        <v>6</v>
      </c>
      <c r="AH51" s="282" t="s">
        <v>66</v>
      </c>
    </row>
    <row r="52" spans="2:34" ht="38.25" x14ac:dyDescent="0.25">
      <c r="B52" s="236"/>
      <c r="C52" s="25"/>
      <c r="D52" s="223"/>
      <c r="E52" s="236"/>
      <c r="F52" s="236"/>
      <c r="G52" s="282"/>
      <c r="H52" s="223"/>
      <c r="I52" s="282"/>
      <c r="J52" s="282"/>
      <c r="K52" s="282"/>
      <c r="L52" s="303">
        <f t="shared" si="3"/>
        <v>3.5714285714285712E-2</v>
      </c>
      <c r="M52" s="223"/>
      <c r="N52" s="306"/>
      <c r="O52" s="306"/>
      <c r="P52" s="306"/>
      <c r="Q52" s="306"/>
      <c r="R52" s="306"/>
      <c r="S52" s="282"/>
      <c r="T52" s="282"/>
      <c r="U52" s="282"/>
      <c r="V52" s="305"/>
      <c r="W52" s="306"/>
      <c r="X52" s="74" t="s">
        <v>369</v>
      </c>
      <c r="Y52" s="70">
        <v>1</v>
      </c>
      <c r="Z52" s="282"/>
      <c r="AA52" s="282"/>
      <c r="AB52" s="304"/>
      <c r="AC52" s="304"/>
      <c r="AD52" s="67">
        <f>(8000000*2)*20%</f>
        <v>3200000</v>
      </c>
      <c r="AE52" s="56" t="s">
        <v>376</v>
      </c>
      <c r="AF52" s="236"/>
      <c r="AG52" s="282"/>
      <c r="AH52" s="282"/>
    </row>
    <row r="53" spans="2:34" ht="38.25" x14ac:dyDescent="0.25">
      <c r="B53" s="236"/>
      <c r="C53" s="25"/>
      <c r="D53" s="223"/>
      <c r="E53" s="236"/>
      <c r="F53" s="236"/>
      <c r="G53" s="282"/>
      <c r="H53" s="223"/>
      <c r="I53" s="282"/>
      <c r="J53" s="282"/>
      <c r="K53" s="282"/>
      <c r="L53" s="303">
        <f t="shared" si="3"/>
        <v>3.5714285714285712E-2</v>
      </c>
      <c r="M53" s="223"/>
      <c r="N53" s="306"/>
      <c r="O53" s="306"/>
      <c r="P53" s="306"/>
      <c r="Q53" s="306"/>
      <c r="R53" s="306"/>
      <c r="S53" s="282"/>
      <c r="T53" s="282"/>
      <c r="U53" s="282"/>
      <c r="V53" s="74" t="s">
        <v>398</v>
      </c>
      <c r="W53" s="75">
        <v>0.25</v>
      </c>
      <c r="X53" s="74" t="s">
        <v>370</v>
      </c>
      <c r="Y53" s="70">
        <v>8</v>
      </c>
      <c r="Z53" s="282"/>
      <c r="AA53" s="70" t="s">
        <v>375</v>
      </c>
      <c r="AB53" s="76">
        <v>43586</v>
      </c>
      <c r="AC53" s="76">
        <v>43830</v>
      </c>
      <c r="AD53" s="238">
        <v>1735993126</v>
      </c>
      <c r="AE53" s="223" t="s">
        <v>377</v>
      </c>
      <c r="AF53" s="236"/>
      <c r="AG53" s="282"/>
      <c r="AH53" s="282"/>
    </row>
    <row r="54" spans="2:34" ht="25.5" x14ac:dyDescent="0.25">
      <c r="B54" s="236"/>
      <c r="C54" s="25"/>
      <c r="D54" s="223"/>
      <c r="E54" s="236"/>
      <c r="F54" s="236"/>
      <c r="G54" s="282"/>
      <c r="H54" s="223"/>
      <c r="I54" s="282"/>
      <c r="J54" s="282"/>
      <c r="K54" s="282"/>
      <c r="L54" s="303">
        <f t="shared" si="3"/>
        <v>3.5714285714285712E-2</v>
      </c>
      <c r="M54" s="223"/>
      <c r="N54" s="306"/>
      <c r="O54" s="306"/>
      <c r="P54" s="306"/>
      <c r="Q54" s="306"/>
      <c r="R54" s="306"/>
      <c r="S54" s="282"/>
      <c r="T54" s="282"/>
      <c r="U54" s="282"/>
      <c r="V54" s="74" t="s">
        <v>399</v>
      </c>
      <c r="W54" s="75">
        <v>0.25</v>
      </c>
      <c r="X54" s="74" t="s">
        <v>371</v>
      </c>
      <c r="Y54" s="70">
        <v>1</v>
      </c>
      <c r="Z54" s="282"/>
      <c r="AA54" s="70" t="s">
        <v>343</v>
      </c>
      <c r="AB54" s="76">
        <v>43497</v>
      </c>
      <c r="AC54" s="76">
        <v>43830</v>
      </c>
      <c r="AD54" s="238"/>
      <c r="AE54" s="223"/>
      <c r="AF54" s="236"/>
      <c r="AG54" s="282"/>
      <c r="AH54" s="282"/>
    </row>
    <row r="55" spans="2:34" ht="38.25" customHeight="1" x14ac:dyDescent="0.25">
      <c r="B55" s="236"/>
      <c r="C55" s="25"/>
      <c r="D55" s="223"/>
      <c r="E55" s="236"/>
      <c r="F55" s="236"/>
      <c r="G55" s="282"/>
      <c r="H55" s="223"/>
      <c r="I55" s="282"/>
      <c r="J55" s="282"/>
      <c r="K55" s="282"/>
      <c r="L55" s="303">
        <f t="shared" si="3"/>
        <v>3.5714285714285712E-2</v>
      </c>
      <c r="M55" s="223"/>
      <c r="N55" s="306"/>
      <c r="O55" s="306"/>
      <c r="P55" s="306"/>
      <c r="Q55" s="306"/>
      <c r="R55" s="306"/>
      <c r="S55" s="282"/>
      <c r="T55" s="282"/>
      <c r="U55" s="282"/>
      <c r="V55" s="305" t="s">
        <v>400</v>
      </c>
      <c r="W55" s="306">
        <v>0.25</v>
      </c>
      <c r="X55" s="74" t="s">
        <v>372</v>
      </c>
      <c r="Y55" s="70">
        <v>12</v>
      </c>
      <c r="Z55" s="282"/>
      <c r="AA55" s="282" t="s">
        <v>375</v>
      </c>
      <c r="AB55" s="76">
        <v>43467</v>
      </c>
      <c r="AC55" s="76">
        <v>43830</v>
      </c>
      <c r="AD55" s="238">
        <v>409000000</v>
      </c>
      <c r="AE55" s="223" t="s">
        <v>378</v>
      </c>
      <c r="AF55" s="236"/>
      <c r="AG55" s="282"/>
      <c r="AH55" s="282"/>
    </row>
    <row r="56" spans="2:34" ht="25.5" x14ac:dyDescent="0.25">
      <c r="B56" s="236"/>
      <c r="C56" s="25"/>
      <c r="D56" s="223"/>
      <c r="E56" s="236"/>
      <c r="F56" s="236"/>
      <c r="G56" s="282"/>
      <c r="H56" s="223"/>
      <c r="I56" s="282"/>
      <c r="J56" s="282"/>
      <c r="K56" s="282"/>
      <c r="L56" s="303">
        <f t="shared" si="3"/>
        <v>3.5714285714285712E-2</v>
      </c>
      <c r="M56" s="223"/>
      <c r="N56" s="306"/>
      <c r="O56" s="306"/>
      <c r="P56" s="306"/>
      <c r="Q56" s="306"/>
      <c r="R56" s="306"/>
      <c r="S56" s="282"/>
      <c r="T56" s="282"/>
      <c r="U56" s="282"/>
      <c r="V56" s="305"/>
      <c r="W56" s="306"/>
      <c r="X56" s="74" t="s">
        <v>373</v>
      </c>
      <c r="Y56" s="70">
        <v>12</v>
      </c>
      <c r="Z56" s="282"/>
      <c r="AA56" s="282"/>
      <c r="AB56" s="76">
        <v>43467</v>
      </c>
      <c r="AC56" s="76">
        <v>43830</v>
      </c>
      <c r="AD56" s="238"/>
      <c r="AE56" s="223"/>
      <c r="AF56" s="237"/>
      <c r="AG56" s="282"/>
      <c r="AH56" s="282"/>
    </row>
    <row r="57" spans="2:34" ht="15" customHeight="1" x14ac:dyDescent="0.25">
      <c r="B57" s="236"/>
      <c r="C57" s="25"/>
      <c r="D57" s="223"/>
      <c r="E57" s="236"/>
      <c r="F57" s="236"/>
      <c r="G57" s="282" t="s">
        <v>34</v>
      </c>
      <c r="H57" s="223" t="s">
        <v>1229</v>
      </c>
      <c r="I57" s="282" t="s">
        <v>380</v>
      </c>
      <c r="J57" s="282" t="s">
        <v>616</v>
      </c>
      <c r="K57" s="282" t="s">
        <v>1085</v>
      </c>
      <c r="L57" s="303">
        <f t="shared" si="3"/>
        <v>3.5714285714285712E-2</v>
      </c>
      <c r="M57" s="223" t="s">
        <v>615</v>
      </c>
      <c r="N57" s="253">
        <v>70</v>
      </c>
      <c r="O57" s="253">
        <v>70</v>
      </c>
      <c r="P57" s="253">
        <v>70</v>
      </c>
      <c r="Q57" s="253">
        <v>70</v>
      </c>
      <c r="R57" s="253">
        <v>70</v>
      </c>
      <c r="S57" s="282" t="s">
        <v>381</v>
      </c>
      <c r="T57" s="282" t="s">
        <v>382</v>
      </c>
      <c r="U57" s="282" t="s">
        <v>385</v>
      </c>
      <c r="V57" s="74" t="s">
        <v>383</v>
      </c>
      <c r="W57" s="75">
        <v>0.25</v>
      </c>
      <c r="X57" s="270" t="s">
        <v>611</v>
      </c>
      <c r="Y57" s="282">
        <v>1</v>
      </c>
      <c r="Z57" s="282" t="s">
        <v>381</v>
      </c>
      <c r="AA57" s="282" t="s">
        <v>382</v>
      </c>
      <c r="AB57" s="76">
        <v>43466</v>
      </c>
      <c r="AC57" s="76">
        <v>43830</v>
      </c>
      <c r="AD57" s="238">
        <v>650000000</v>
      </c>
      <c r="AE57" s="223" t="s">
        <v>612</v>
      </c>
      <c r="AF57" s="235" t="s">
        <v>1214</v>
      </c>
      <c r="AG57" s="223">
        <v>6</v>
      </c>
      <c r="AH57" s="282" t="s">
        <v>66</v>
      </c>
    </row>
    <row r="58" spans="2:34" x14ac:dyDescent="0.25">
      <c r="B58" s="236"/>
      <c r="C58" s="25"/>
      <c r="D58" s="223"/>
      <c r="E58" s="236"/>
      <c r="F58" s="236"/>
      <c r="G58" s="282"/>
      <c r="H58" s="223"/>
      <c r="I58" s="282"/>
      <c r="J58" s="282"/>
      <c r="K58" s="282"/>
      <c r="L58" s="303">
        <f t="shared" si="3"/>
        <v>3.5714285714285712E-2</v>
      </c>
      <c r="M58" s="223"/>
      <c r="N58" s="253"/>
      <c r="O58" s="253"/>
      <c r="P58" s="253"/>
      <c r="Q58" s="253"/>
      <c r="R58" s="253"/>
      <c r="S58" s="282"/>
      <c r="T58" s="282"/>
      <c r="U58" s="282"/>
      <c r="V58" s="74" t="s">
        <v>384</v>
      </c>
      <c r="W58" s="75">
        <v>0.25</v>
      </c>
      <c r="X58" s="270"/>
      <c r="Y58" s="282"/>
      <c r="Z58" s="282"/>
      <c r="AA58" s="282"/>
      <c r="AB58" s="76">
        <v>43466</v>
      </c>
      <c r="AC58" s="76">
        <v>43830</v>
      </c>
      <c r="AD58" s="238"/>
      <c r="AE58" s="223"/>
      <c r="AF58" s="236"/>
      <c r="AG58" s="223"/>
      <c r="AH58" s="282"/>
    </row>
    <row r="59" spans="2:34" x14ac:dyDescent="0.25">
      <c r="B59" s="236"/>
      <c r="C59" s="25"/>
      <c r="D59" s="223"/>
      <c r="E59" s="236"/>
      <c r="F59" s="236"/>
      <c r="G59" s="282"/>
      <c r="H59" s="223"/>
      <c r="I59" s="282"/>
      <c r="J59" s="282"/>
      <c r="K59" s="282"/>
      <c r="L59" s="303">
        <f t="shared" si="3"/>
        <v>3.5714285714285712E-2</v>
      </c>
      <c r="M59" s="223"/>
      <c r="N59" s="253"/>
      <c r="O59" s="253"/>
      <c r="P59" s="253"/>
      <c r="Q59" s="253"/>
      <c r="R59" s="253"/>
      <c r="S59" s="282"/>
      <c r="T59" s="282"/>
      <c r="U59" s="282"/>
      <c r="V59" s="74" t="s">
        <v>613</v>
      </c>
      <c r="W59" s="75">
        <v>0.25</v>
      </c>
      <c r="X59" s="20" t="s">
        <v>622</v>
      </c>
      <c r="Y59" s="70">
        <v>1</v>
      </c>
      <c r="Z59" s="282"/>
      <c r="AA59" s="282"/>
      <c r="AB59" s="76">
        <v>43466</v>
      </c>
      <c r="AC59" s="76">
        <v>43830</v>
      </c>
      <c r="AD59" s="238"/>
      <c r="AE59" s="223"/>
      <c r="AF59" s="236"/>
      <c r="AG59" s="223"/>
      <c r="AH59" s="282"/>
    </row>
    <row r="60" spans="2:34" ht="38.25" x14ac:dyDescent="0.25">
      <c r="B60" s="236"/>
      <c r="C60" s="25"/>
      <c r="D60" s="223"/>
      <c r="E60" s="237"/>
      <c r="F60" s="236"/>
      <c r="G60" s="282"/>
      <c r="H60" s="223"/>
      <c r="I60" s="282"/>
      <c r="J60" s="282"/>
      <c r="K60" s="282"/>
      <c r="L60" s="303">
        <f t="shared" si="3"/>
        <v>3.5714285714285712E-2</v>
      </c>
      <c r="M60" s="223"/>
      <c r="N60" s="253"/>
      <c r="O60" s="253"/>
      <c r="P60" s="253"/>
      <c r="Q60" s="253"/>
      <c r="R60" s="253"/>
      <c r="S60" s="282"/>
      <c r="T60" s="282"/>
      <c r="U60" s="282"/>
      <c r="V60" s="74" t="s">
        <v>614</v>
      </c>
      <c r="W60" s="75">
        <v>0.25</v>
      </c>
      <c r="X60" s="20" t="s">
        <v>623</v>
      </c>
      <c r="Y60" s="70">
        <v>1</v>
      </c>
      <c r="Z60" s="282"/>
      <c r="AA60" s="282"/>
      <c r="AB60" s="76">
        <v>43466</v>
      </c>
      <c r="AC60" s="76">
        <v>43830</v>
      </c>
      <c r="AD60" s="238"/>
      <c r="AE60" s="223"/>
      <c r="AF60" s="237"/>
      <c r="AG60" s="223"/>
      <c r="AH60" s="282"/>
    </row>
    <row r="61" spans="2:34" ht="63.75" x14ac:dyDescent="0.25">
      <c r="B61" s="236"/>
      <c r="C61" s="25"/>
      <c r="D61" s="223"/>
      <c r="E61" s="223" t="s">
        <v>1098</v>
      </c>
      <c r="F61" s="236"/>
      <c r="G61" s="290" t="s">
        <v>858</v>
      </c>
      <c r="H61" s="223" t="s">
        <v>1230</v>
      </c>
      <c r="I61" s="282" t="s">
        <v>617</v>
      </c>
      <c r="J61" s="282" t="s">
        <v>618</v>
      </c>
      <c r="K61" s="282" t="s">
        <v>1085</v>
      </c>
      <c r="L61" s="303">
        <f t="shared" ref="L61:L74" si="4">1/14</f>
        <v>7.1428571428571425E-2</v>
      </c>
      <c r="M61" s="223" t="s">
        <v>21</v>
      </c>
      <c r="N61" s="301">
        <v>0.6</v>
      </c>
      <c r="O61" s="302">
        <v>0.65</v>
      </c>
      <c r="P61" s="302">
        <v>0.7</v>
      </c>
      <c r="Q61" s="302">
        <v>0.75</v>
      </c>
      <c r="R61" s="302">
        <v>0.8</v>
      </c>
      <c r="S61" s="300" t="s">
        <v>338</v>
      </c>
      <c r="T61" s="282" t="s">
        <v>386</v>
      </c>
      <c r="U61" s="282" t="s">
        <v>387</v>
      </c>
      <c r="V61" s="74" t="s">
        <v>619</v>
      </c>
      <c r="W61" s="75">
        <v>0.3</v>
      </c>
      <c r="X61" s="74" t="s">
        <v>388</v>
      </c>
      <c r="Y61" s="72">
        <v>1</v>
      </c>
      <c r="Z61" s="72" t="s">
        <v>389</v>
      </c>
      <c r="AA61" s="70" t="s">
        <v>390</v>
      </c>
      <c r="AB61" s="21">
        <v>43511</v>
      </c>
      <c r="AC61" s="21">
        <v>43646</v>
      </c>
      <c r="AD61" s="228">
        <v>2000000000</v>
      </c>
      <c r="AE61" s="60" t="s">
        <v>391</v>
      </c>
      <c r="AF61" s="235" t="s">
        <v>1190</v>
      </c>
      <c r="AG61" s="300">
        <v>10</v>
      </c>
      <c r="AH61" s="282" t="s">
        <v>1046</v>
      </c>
    </row>
    <row r="62" spans="2:34" ht="25.5" x14ac:dyDescent="0.25">
      <c r="B62" s="236"/>
      <c r="C62" s="25"/>
      <c r="D62" s="223"/>
      <c r="E62" s="223"/>
      <c r="F62" s="236"/>
      <c r="G62" s="291"/>
      <c r="H62" s="223"/>
      <c r="I62" s="282"/>
      <c r="J62" s="282"/>
      <c r="K62" s="282"/>
      <c r="L62" s="303">
        <f t="shared" si="4"/>
        <v>7.1428571428571425E-2</v>
      </c>
      <c r="M62" s="223"/>
      <c r="N62" s="301"/>
      <c r="O62" s="302"/>
      <c r="P62" s="302"/>
      <c r="Q62" s="302"/>
      <c r="R62" s="302"/>
      <c r="S62" s="300"/>
      <c r="T62" s="282"/>
      <c r="U62" s="282"/>
      <c r="V62" s="74" t="s">
        <v>620</v>
      </c>
      <c r="W62" s="75">
        <v>0.3</v>
      </c>
      <c r="X62" s="74" t="s">
        <v>392</v>
      </c>
      <c r="Y62" s="72">
        <v>45</v>
      </c>
      <c r="Z62" s="72" t="s">
        <v>338</v>
      </c>
      <c r="AA62" s="70" t="s">
        <v>393</v>
      </c>
      <c r="AB62" s="21">
        <v>43539</v>
      </c>
      <c r="AC62" s="21">
        <v>43830</v>
      </c>
      <c r="AD62" s="228"/>
      <c r="AE62" s="56" t="s">
        <v>394</v>
      </c>
      <c r="AF62" s="236"/>
      <c r="AG62" s="300"/>
      <c r="AH62" s="282"/>
    </row>
    <row r="63" spans="2:34" ht="38.25" x14ac:dyDescent="0.25">
      <c r="B63" s="236"/>
      <c r="C63" s="25"/>
      <c r="D63" s="223"/>
      <c r="E63" s="223"/>
      <c r="F63" s="236"/>
      <c r="G63" s="292"/>
      <c r="H63" s="223"/>
      <c r="I63" s="282"/>
      <c r="J63" s="282"/>
      <c r="K63" s="282"/>
      <c r="L63" s="303">
        <f t="shared" si="4"/>
        <v>7.1428571428571425E-2</v>
      </c>
      <c r="M63" s="223"/>
      <c r="N63" s="301"/>
      <c r="O63" s="302"/>
      <c r="P63" s="302"/>
      <c r="Q63" s="302"/>
      <c r="R63" s="302"/>
      <c r="S63" s="300"/>
      <c r="T63" s="282"/>
      <c r="U63" s="282"/>
      <c r="V63" s="74" t="s">
        <v>621</v>
      </c>
      <c r="W63" s="75">
        <v>0.4</v>
      </c>
      <c r="X63" s="17" t="s">
        <v>396</v>
      </c>
      <c r="Y63" s="72">
        <v>1</v>
      </c>
      <c r="Z63" s="72" t="s">
        <v>338</v>
      </c>
      <c r="AA63" s="70" t="s">
        <v>393</v>
      </c>
      <c r="AB63" s="21">
        <v>43646</v>
      </c>
      <c r="AC63" s="21">
        <v>43830</v>
      </c>
      <c r="AD63" s="228"/>
      <c r="AE63" s="56" t="s">
        <v>395</v>
      </c>
      <c r="AF63" s="237"/>
      <c r="AG63" s="300"/>
      <c r="AH63" s="282"/>
    </row>
    <row r="64" spans="2:34" x14ac:dyDescent="0.25">
      <c r="B64" s="236"/>
      <c r="C64" s="25"/>
      <c r="D64" s="223"/>
      <c r="E64" s="235" t="s">
        <v>1099</v>
      </c>
      <c r="F64" s="236"/>
      <c r="G64" s="235" t="s">
        <v>34</v>
      </c>
      <c r="H64" s="296" t="s">
        <v>1231</v>
      </c>
      <c r="I64" s="287" t="s">
        <v>903</v>
      </c>
      <c r="J64" s="287" t="s">
        <v>904</v>
      </c>
      <c r="K64" s="287" t="s">
        <v>1085</v>
      </c>
      <c r="L64" s="298">
        <f t="shared" si="4"/>
        <v>7.1428571428571425E-2</v>
      </c>
      <c r="M64" s="235" t="s">
        <v>21</v>
      </c>
      <c r="N64" s="293">
        <v>0</v>
      </c>
      <c r="O64" s="293">
        <v>0.5</v>
      </c>
      <c r="P64" s="293">
        <v>1</v>
      </c>
      <c r="Q64" s="293">
        <v>1</v>
      </c>
      <c r="R64" s="293">
        <v>1</v>
      </c>
      <c r="S64" s="294" t="s">
        <v>143</v>
      </c>
      <c r="T64" s="287" t="s">
        <v>144</v>
      </c>
      <c r="U64" s="287" t="s">
        <v>905</v>
      </c>
      <c r="V64" s="35" t="s">
        <v>906</v>
      </c>
      <c r="W64" s="84">
        <v>9.0909090909090912E-2</v>
      </c>
      <c r="X64" s="35" t="s">
        <v>907</v>
      </c>
      <c r="Y64" s="36">
        <v>1</v>
      </c>
      <c r="Z64" s="37" t="s">
        <v>143</v>
      </c>
      <c r="AA64" s="287" t="s">
        <v>233</v>
      </c>
      <c r="AB64" s="21">
        <v>43556</v>
      </c>
      <c r="AC64" s="21">
        <v>43616</v>
      </c>
      <c r="AD64" s="18"/>
      <c r="AE64" s="56"/>
      <c r="AF64" s="235" t="s">
        <v>1209</v>
      </c>
      <c r="AG64" s="290">
        <v>12</v>
      </c>
      <c r="AH64" s="290" t="s">
        <v>1038</v>
      </c>
    </row>
    <row r="65" spans="2:34" ht="25.5" x14ac:dyDescent="0.25">
      <c r="B65" s="236"/>
      <c r="C65" s="25"/>
      <c r="D65" s="223"/>
      <c r="E65" s="236"/>
      <c r="F65" s="236"/>
      <c r="G65" s="236"/>
      <c r="H65" s="297"/>
      <c r="I65" s="289"/>
      <c r="J65" s="289"/>
      <c r="K65" s="289"/>
      <c r="L65" s="299">
        <f t="shared" si="4"/>
        <v>7.1428571428571425E-2</v>
      </c>
      <c r="M65" s="236"/>
      <c r="N65" s="236"/>
      <c r="O65" s="236"/>
      <c r="P65" s="236"/>
      <c r="Q65" s="236"/>
      <c r="R65" s="236"/>
      <c r="S65" s="295"/>
      <c r="T65" s="289"/>
      <c r="U65" s="289"/>
      <c r="V65" s="35" t="s">
        <v>908</v>
      </c>
      <c r="W65" s="84">
        <v>9.0909090909090912E-2</v>
      </c>
      <c r="X65" s="35" t="s">
        <v>909</v>
      </c>
      <c r="Y65" s="36">
        <v>1</v>
      </c>
      <c r="Z65" s="37" t="s">
        <v>143</v>
      </c>
      <c r="AA65" s="289"/>
      <c r="AB65" s="21">
        <v>43586</v>
      </c>
      <c r="AC65" s="21">
        <v>43616</v>
      </c>
      <c r="AD65" s="18"/>
      <c r="AE65" s="56"/>
      <c r="AF65" s="236"/>
      <c r="AG65" s="291"/>
      <c r="AH65" s="291"/>
    </row>
    <row r="66" spans="2:34" ht="36.75" customHeight="1" x14ac:dyDescent="0.25">
      <c r="B66" s="236"/>
      <c r="C66" s="25"/>
      <c r="D66" s="223"/>
      <c r="E66" s="236"/>
      <c r="F66" s="236"/>
      <c r="G66" s="236"/>
      <c r="H66" s="297"/>
      <c r="I66" s="289"/>
      <c r="J66" s="289"/>
      <c r="K66" s="289"/>
      <c r="L66" s="299">
        <f t="shared" si="4"/>
        <v>7.1428571428571425E-2</v>
      </c>
      <c r="M66" s="236"/>
      <c r="N66" s="236"/>
      <c r="O66" s="236"/>
      <c r="P66" s="236"/>
      <c r="Q66" s="236"/>
      <c r="R66" s="236"/>
      <c r="S66" s="295"/>
      <c r="T66" s="289"/>
      <c r="U66" s="289"/>
      <c r="V66" s="35" t="s">
        <v>910</v>
      </c>
      <c r="W66" s="84">
        <v>9.0909090909090912E-2</v>
      </c>
      <c r="X66" s="35" t="s">
        <v>911</v>
      </c>
      <c r="Y66" s="36">
        <v>1</v>
      </c>
      <c r="Z66" s="37" t="s">
        <v>143</v>
      </c>
      <c r="AA66" s="289"/>
      <c r="AB66" s="21">
        <v>43586</v>
      </c>
      <c r="AC66" s="21">
        <v>43677</v>
      </c>
      <c r="AD66" s="18"/>
      <c r="AE66" s="56"/>
      <c r="AF66" s="236"/>
      <c r="AG66" s="291"/>
      <c r="AH66" s="291"/>
    </row>
    <row r="67" spans="2:34" ht="38.25" x14ac:dyDescent="0.25">
      <c r="B67" s="236"/>
      <c r="C67" s="25"/>
      <c r="D67" s="223"/>
      <c r="E67" s="236"/>
      <c r="F67" s="236"/>
      <c r="G67" s="236"/>
      <c r="H67" s="297"/>
      <c r="I67" s="289"/>
      <c r="J67" s="289"/>
      <c r="K67" s="289"/>
      <c r="L67" s="299">
        <f t="shared" si="4"/>
        <v>7.1428571428571425E-2</v>
      </c>
      <c r="M67" s="236"/>
      <c r="N67" s="236"/>
      <c r="O67" s="236"/>
      <c r="P67" s="236"/>
      <c r="Q67" s="236"/>
      <c r="R67" s="236"/>
      <c r="S67" s="295"/>
      <c r="T67" s="289"/>
      <c r="U67" s="289"/>
      <c r="V67" s="35" t="s">
        <v>912</v>
      </c>
      <c r="W67" s="84">
        <v>9.0909090909090912E-2</v>
      </c>
      <c r="X67" s="35" t="s">
        <v>913</v>
      </c>
      <c r="Y67" s="36">
        <v>1</v>
      </c>
      <c r="Z67" s="37" t="s">
        <v>143</v>
      </c>
      <c r="AA67" s="289"/>
      <c r="AB67" s="21">
        <v>43586</v>
      </c>
      <c r="AC67" s="21">
        <v>43738</v>
      </c>
      <c r="AD67" s="18"/>
      <c r="AE67" s="56"/>
      <c r="AF67" s="236"/>
      <c r="AG67" s="291"/>
      <c r="AH67" s="291"/>
    </row>
    <row r="68" spans="2:34" ht="38.25" x14ac:dyDescent="0.25">
      <c r="B68" s="236"/>
      <c r="C68" s="25"/>
      <c r="D68" s="223"/>
      <c r="E68" s="236"/>
      <c r="F68" s="236"/>
      <c r="G68" s="236"/>
      <c r="H68" s="297"/>
      <c r="I68" s="289"/>
      <c r="J68" s="289"/>
      <c r="K68" s="289"/>
      <c r="L68" s="299">
        <f t="shared" si="4"/>
        <v>7.1428571428571425E-2</v>
      </c>
      <c r="M68" s="236"/>
      <c r="N68" s="236"/>
      <c r="O68" s="236"/>
      <c r="P68" s="236"/>
      <c r="Q68" s="236"/>
      <c r="R68" s="236"/>
      <c r="S68" s="295"/>
      <c r="T68" s="289"/>
      <c r="U68" s="289"/>
      <c r="V68" s="35" t="s">
        <v>914</v>
      </c>
      <c r="W68" s="84">
        <v>9.0909090909090912E-2</v>
      </c>
      <c r="X68" s="35" t="s">
        <v>915</v>
      </c>
      <c r="Y68" s="36">
        <v>1</v>
      </c>
      <c r="Z68" s="37" t="s">
        <v>143</v>
      </c>
      <c r="AA68" s="289"/>
      <c r="AB68" s="21">
        <v>43586</v>
      </c>
      <c r="AC68" s="21">
        <v>43738</v>
      </c>
      <c r="AD68" s="18"/>
      <c r="AE68" s="56"/>
      <c r="AF68" s="236"/>
      <c r="AG68" s="291"/>
      <c r="AH68" s="291"/>
    </row>
    <row r="69" spans="2:34" ht="25.5" x14ac:dyDescent="0.25">
      <c r="B69" s="236"/>
      <c r="C69" s="25"/>
      <c r="D69" s="223"/>
      <c r="E69" s="236"/>
      <c r="F69" s="236"/>
      <c r="G69" s="236"/>
      <c r="H69" s="297"/>
      <c r="I69" s="289"/>
      <c r="J69" s="289"/>
      <c r="K69" s="289"/>
      <c r="L69" s="299">
        <f t="shared" si="4"/>
        <v>7.1428571428571425E-2</v>
      </c>
      <c r="M69" s="236"/>
      <c r="N69" s="236"/>
      <c r="O69" s="236"/>
      <c r="P69" s="236"/>
      <c r="Q69" s="236"/>
      <c r="R69" s="236"/>
      <c r="S69" s="295"/>
      <c r="T69" s="289"/>
      <c r="U69" s="289"/>
      <c r="V69" s="35" t="s">
        <v>916</v>
      </c>
      <c r="W69" s="84">
        <v>9.0909090909090912E-2</v>
      </c>
      <c r="X69" s="35" t="s">
        <v>917</v>
      </c>
      <c r="Y69" s="36">
        <v>1</v>
      </c>
      <c r="Z69" s="37" t="s">
        <v>143</v>
      </c>
      <c r="AA69" s="289"/>
      <c r="AB69" s="21">
        <v>43647</v>
      </c>
      <c r="AC69" s="21">
        <v>43738</v>
      </c>
      <c r="AD69" s="18"/>
      <c r="AE69" s="56"/>
      <c r="AF69" s="236"/>
      <c r="AG69" s="291"/>
      <c r="AH69" s="291"/>
    </row>
    <row r="70" spans="2:34" x14ac:dyDescent="0.25">
      <c r="B70" s="236"/>
      <c r="C70" s="25"/>
      <c r="D70" s="223"/>
      <c r="E70" s="236"/>
      <c r="F70" s="236"/>
      <c r="G70" s="236"/>
      <c r="H70" s="297"/>
      <c r="I70" s="289"/>
      <c r="J70" s="289"/>
      <c r="K70" s="289"/>
      <c r="L70" s="299">
        <f t="shared" si="4"/>
        <v>7.1428571428571425E-2</v>
      </c>
      <c r="M70" s="236"/>
      <c r="N70" s="236"/>
      <c r="O70" s="236"/>
      <c r="P70" s="236"/>
      <c r="Q70" s="236"/>
      <c r="R70" s="236"/>
      <c r="S70" s="295"/>
      <c r="T70" s="289"/>
      <c r="U70" s="289"/>
      <c r="V70" s="35" t="s">
        <v>918</v>
      </c>
      <c r="W70" s="84">
        <v>9.0909090909090912E-2</v>
      </c>
      <c r="X70" s="38" t="s">
        <v>919</v>
      </c>
      <c r="Y70" s="36">
        <v>1</v>
      </c>
      <c r="Z70" s="37" t="s">
        <v>143</v>
      </c>
      <c r="AA70" s="289"/>
      <c r="AB70" s="21">
        <v>43678</v>
      </c>
      <c r="AC70" s="21">
        <v>43799</v>
      </c>
      <c r="AD70" s="18"/>
      <c r="AE70" s="56"/>
      <c r="AF70" s="236"/>
      <c r="AG70" s="291"/>
      <c r="AH70" s="291"/>
    </row>
    <row r="71" spans="2:34" ht="25.5" x14ac:dyDescent="0.25">
      <c r="B71" s="236"/>
      <c r="C71" s="25"/>
      <c r="D71" s="223"/>
      <c r="E71" s="236"/>
      <c r="F71" s="236"/>
      <c r="G71" s="236"/>
      <c r="H71" s="297"/>
      <c r="I71" s="289"/>
      <c r="J71" s="289"/>
      <c r="K71" s="289"/>
      <c r="L71" s="299">
        <f t="shared" si="4"/>
        <v>7.1428571428571425E-2</v>
      </c>
      <c r="M71" s="236"/>
      <c r="N71" s="236"/>
      <c r="O71" s="236"/>
      <c r="P71" s="236"/>
      <c r="Q71" s="236"/>
      <c r="R71" s="236"/>
      <c r="S71" s="295"/>
      <c r="T71" s="289"/>
      <c r="U71" s="289"/>
      <c r="V71" s="35" t="s">
        <v>920</v>
      </c>
      <c r="W71" s="84">
        <v>9.0909090909090912E-2</v>
      </c>
      <c r="X71" s="35" t="s">
        <v>921</v>
      </c>
      <c r="Y71" s="36">
        <v>1</v>
      </c>
      <c r="Z71" s="37" t="s">
        <v>143</v>
      </c>
      <c r="AA71" s="289"/>
      <c r="AB71" s="21">
        <v>43678</v>
      </c>
      <c r="AC71" s="21">
        <v>43830</v>
      </c>
      <c r="AD71" s="18"/>
      <c r="AE71" s="56"/>
      <c r="AF71" s="236"/>
      <c r="AG71" s="291"/>
      <c r="AH71" s="291"/>
    </row>
    <row r="72" spans="2:34" x14ac:dyDescent="0.25">
      <c r="B72" s="236"/>
      <c r="C72" s="25"/>
      <c r="D72" s="223"/>
      <c r="E72" s="236"/>
      <c r="F72" s="236"/>
      <c r="G72" s="236"/>
      <c r="H72" s="297"/>
      <c r="I72" s="289"/>
      <c r="J72" s="289"/>
      <c r="K72" s="289"/>
      <c r="L72" s="299">
        <f t="shared" si="4"/>
        <v>7.1428571428571425E-2</v>
      </c>
      <c r="M72" s="236"/>
      <c r="N72" s="236"/>
      <c r="O72" s="236"/>
      <c r="P72" s="236"/>
      <c r="Q72" s="236"/>
      <c r="R72" s="236"/>
      <c r="S72" s="295"/>
      <c r="T72" s="289"/>
      <c r="U72" s="289"/>
      <c r="V72" s="35" t="s">
        <v>922</v>
      </c>
      <c r="W72" s="84">
        <v>9.0909090909090912E-2</v>
      </c>
      <c r="X72" s="38" t="s">
        <v>923</v>
      </c>
      <c r="Y72" s="36">
        <v>1</v>
      </c>
      <c r="Z72" s="37" t="s">
        <v>143</v>
      </c>
      <c r="AA72" s="289"/>
      <c r="AB72" s="21">
        <v>43678</v>
      </c>
      <c r="AC72" s="21">
        <v>43830</v>
      </c>
      <c r="AD72" s="18"/>
      <c r="AE72" s="56"/>
      <c r="AF72" s="236"/>
      <c r="AG72" s="291"/>
      <c r="AH72" s="291"/>
    </row>
    <row r="73" spans="2:34" x14ac:dyDescent="0.25">
      <c r="B73" s="236"/>
      <c r="C73" s="25"/>
      <c r="D73" s="223"/>
      <c r="E73" s="236"/>
      <c r="F73" s="236"/>
      <c r="G73" s="236"/>
      <c r="H73" s="297"/>
      <c r="I73" s="289"/>
      <c r="J73" s="289"/>
      <c r="K73" s="289"/>
      <c r="L73" s="299">
        <f t="shared" si="4"/>
        <v>7.1428571428571425E-2</v>
      </c>
      <c r="M73" s="236"/>
      <c r="N73" s="236"/>
      <c r="O73" s="236"/>
      <c r="P73" s="236"/>
      <c r="Q73" s="236"/>
      <c r="R73" s="236"/>
      <c r="S73" s="295"/>
      <c r="T73" s="289"/>
      <c r="U73" s="289"/>
      <c r="V73" s="35" t="s">
        <v>924</v>
      </c>
      <c r="W73" s="84">
        <v>9.0909090909090912E-2</v>
      </c>
      <c r="X73" s="38" t="s">
        <v>925</v>
      </c>
      <c r="Y73" s="36">
        <v>1</v>
      </c>
      <c r="Z73" s="37" t="s">
        <v>143</v>
      </c>
      <c r="AA73" s="289"/>
      <c r="AB73" s="21">
        <v>43647</v>
      </c>
      <c r="AC73" s="21">
        <v>43830</v>
      </c>
      <c r="AD73" s="18"/>
      <c r="AE73" s="56"/>
      <c r="AF73" s="236"/>
      <c r="AG73" s="291"/>
      <c r="AH73" s="291"/>
    </row>
    <row r="74" spans="2:34" ht="25.5" x14ac:dyDescent="0.25">
      <c r="B74" s="236"/>
      <c r="C74" s="25"/>
      <c r="D74" s="223"/>
      <c r="E74" s="236"/>
      <c r="F74" s="236"/>
      <c r="G74" s="236"/>
      <c r="H74" s="297"/>
      <c r="I74" s="289"/>
      <c r="J74" s="289"/>
      <c r="K74" s="289"/>
      <c r="L74" s="299">
        <f t="shared" si="4"/>
        <v>7.1428571428571425E-2</v>
      </c>
      <c r="M74" s="236"/>
      <c r="N74" s="236"/>
      <c r="O74" s="236"/>
      <c r="P74" s="236"/>
      <c r="Q74" s="236"/>
      <c r="R74" s="236"/>
      <c r="S74" s="295"/>
      <c r="T74" s="289"/>
      <c r="U74" s="289"/>
      <c r="V74" s="35" t="s">
        <v>926</v>
      </c>
      <c r="W74" s="84">
        <v>9.0909090909090912E-2</v>
      </c>
      <c r="X74" s="38" t="s">
        <v>927</v>
      </c>
      <c r="Y74" s="36">
        <v>1</v>
      </c>
      <c r="Z74" s="37" t="s">
        <v>143</v>
      </c>
      <c r="AA74" s="289"/>
      <c r="AB74" s="21">
        <v>43647</v>
      </c>
      <c r="AC74" s="21">
        <v>43830</v>
      </c>
      <c r="AD74" s="18"/>
      <c r="AE74" s="56"/>
      <c r="AF74" s="237"/>
      <c r="AG74" s="292"/>
      <c r="AH74" s="292"/>
    </row>
    <row r="75" spans="2:34" ht="25.5" customHeight="1" x14ac:dyDescent="0.25">
      <c r="B75" s="236"/>
      <c r="C75" s="25"/>
      <c r="D75" s="223"/>
      <c r="E75" s="223" t="s">
        <v>1100</v>
      </c>
      <c r="F75" s="236"/>
      <c r="G75" s="223" t="s">
        <v>34</v>
      </c>
      <c r="H75" s="223" t="s">
        <v>1231</v>
      </c>
      <c r="I75" s="223" t="s">
        <v>632</v>
      </c>
      <c r="J75" s="223" t="s">
        <v>633</v>
      </c>
      <c r="K75" s="223" t="s">
        <v>1085</v>
      </c>
      <c r="L75" s="234">
        <f>(1/14)/3</f>
        <v>2.3809523809523808E-2</v>
      </c>
      <c r="M75" s="223" t="s">
        <v>21</v>
      </c>
      <c r="N75" s="245">
        <v>0</v>
      </c>
      <c r="O75" s="244">
        <v>0.3</v>
      </c>
      <c r="P75" s="244">
        <v>0.5</v>
      </c>
      <c r="Q75" s="244">
        <v>0.8</v>
      </c>
      <c r="R75" s="244">
        <v>1</v>
      </c>
      <c r="S75" s="253" t="s">
        <v>143</v>
      </c>
      <c r="T75" s="223" t="s">
        <v>144</v>
      </c>
      <c r="U75" s="263" t="s">
        <v>230</v>
      </c>
      <c r="V75" s="27" t="s">
        <v>635</v>
      </c>
      <c r="W75" s="85">
        <v>0.5</v>
      </c>
      <c r="X75" s="74" t="s">
        <v>640</v>
      </c>
      <c r="Y75" s="68">
        <v>1</v>
      </c>
      <c r="Z75" s="72" t="s">
        <v>143</v>
      </c>
      <c r="AA75" s="57" t="s">
        <v>144</v>
      </c>
      <c r="AB75" s="28">
        <v>43497</v>
      </c>
      <c r="AC75" s="28">
        <v>43830</v>
      </c>
      <c r="AD75" s="238" t="s">
        <v>228</v>
      </c>
      <c r="AE75" s="223" t="s">
        <v>229</v>
      </c>
      <c r="AF75" s="235" t="s">
        <v>1209</v>
      </c>
      <c r="AG75" s="263">
        <v>12</v>
      </c>
      <c r="AH75" s="263" t="s">
        <v>1038</v>
      </c>
    </row>
    <row r="76" spans="2:34" ht="25.5" x14ac:dyDescent="0.25">
      <c r="B76" s="236"/>
      <c r="C76" s="25"/>
      <c r="D76" s="223"/>
      <c r="E76" s="223"/>
      <c r="F76" s="236"/>
      <c r="G76" s="223"/>
      <c r="H76" s="223"/>
      <c r="I76" s="223"/>
      <c r="J76" s="223"/>
      <c r="K76" s="223"/>
      <c r="L76" s="234">
        <f>(1/14)/3</f>
        <v>2.3809523809523808E-2</v>
      </c>
      <c r="M76" s="223"/>
      <c r="N76" s="245"/>
      <c r="O76" s="244"/>
      <c r="P76" s="244"/>
      <c r="Q76" s="244"/>
      <c r="R76" s="244"/>
      <c r="S76" s="253"/>
      <c r="T76" s="223"/>
      <c r="U76" s="263"/>
      <c r="V76" s="27" t="s">
        <v>636</v>
      </c>
      <c r="W76" s="85">
        <v>0.5</v>
      </c>
      <c r="X76" s="74" t="s">
        <v>641</v>
      </c>
      <c r="Y76" s="68">
        <v>1</v>
      </c>
      <c r="Z76" s="72" t="s">
        <v>143</v>
      </c>
      <c r="AA76" s="57" t="s">
        <v>144</v>
      </c>
      <c r="AB76" s="28">
        <v>43497</v>
      </c>
      <c r="AC76" s="28">
        <v>43830</v>
      </c>
      <c r="AD76" s="238"/>
      <c r="AE76" s="223"/>
      <c r="AF76" s="236"/>
      <c r="AG76" s="263"/>
      <c r="AH76" s="263"/>
    </row>
    <row r="77" spans="2:34" ht="33.75" customHeight="1" x14ac:dyDescent="0.25">
      <c r="B77" s="236"/>
      <c r="C77" s="25"/>
      <c r="D77" s="223"/>
      <c r="E77" s="223"/>
      <c r="F77" s="236"/>
      <c r="G77" s="223"/>
      <c r="H77" s="223" t="s">
        <v>1231</v>
      </c>
      <c r="I77" s="223" t="s">
        <v>631</v>
      </c>
      <c r="J77" s="223" t="s">
        <v>634</v>
      </c>
      <c r="K77" s="223" t="s">
        <v>1085</v>
      </c>
      <c r="L77" s="234">
        <f>(1/14)/3</f>
        <v>2.3809523809523808E-2</v>
      </c>
      <c r="M77" s="223" t="s">
        <v>21</v>
      </c>
      <c r="N77" s="245">
        <v>0</v>
      </c>
      <c r="O77" s="244">
        <v>0.1</v>
      </c>
      <c r="P77" s="244">
        <v>0.2</v>
      </c>
      <c r="Q77" s="244">
        <v>0.4</v>
      </c>
      <c r="R77" s="244">
        <v>0.5</v>
      </c>
      <c r="S77" s="253" t="s">
        <v>143</v>
      </c>
      <c r="T77" s="223"/>
      <c r="U77" s="263" t="s">
        <v>231</v>
      </c>
      <c r="V77" s="27" t="s">
        <v>637</v>
      </c>
      <c r="W77" s="85">
        <v>0.5</v>
      </c>
      <c r="X77" s="74" t="s">
        <v>642</v>
      </c>
      <c r="Y77" s="68">
        <v>1</v>
      </c>
      <c r="Z77" s="72" t="s">
        <v>143</v>
      </c>
      <c r="AA77" s="57" t="s">
        <v>144</v>
      </c>
      <c r="AB77" s="28">
        <v>43497</v>
      </c>
      <c r="AC77" s="28">
        <v>43830</v>
      </c>
      <c r="AD77" s="238" t="s">
        <v>228</v>
      </c>
      <c r="AE77" s="223" t="s">
        <v>229</v>
      </c>
      <c r="AF77" s="236"/>
      <c r="AG77" s="263"/>
      <c r="AH77" s="263"/>
    </row>
    <row r="78" spans="2:34" ht="33.75" customHeight="1" x14ac:dyDescent="0.25">
      <c r="B78" s="236"/>
      <c r="C78" s="25"/>
      <c r="D78" s="223"/>
      <c r="E78" s="223"/>
      <c r="F78" s="236"/>
      <c r="G78" s="223"/>
      <c r="H78" s="223"/>
      <c r="I78" s="223"/>
      <c r="J78" s="223"/>
      <c r="K78" s="223"/>
      <c r="L78" s="234">
        <f>(1/14)/3</f>
        <v>2.3809523809523808E-2</v>
      </c>
      <c r="M78" s="223"/>
      <c r="N78" s="245"/>
      <c r="O78" s="244"/>
      <c r="P78" s="244"/>
      <c r="Q78" s="244"/>
      <c r="R78" s="244"/>
      <c r="S78" s="253"/>
      <c r="T78" s="223"/>
      <c r="U78" s="263"/>
      <c r="V78" s="27" t="s">
        <v>638</v>
      </c>
      <c r="W78" s="85">
        <v>0.5</v>
      </c>
      <c r="X78" s="74" t="s">
        <v>643</v>
      </c>
      <c r="Y78" s="68">
        <v>1</v>
      </c>
      <c r="Z78" s="72" t="s">
        <v>143</v>
      </c>
      <c r="AA78" s="57" t="s">
        <v>144</v>
      </c>
      <c r="AB78" s="28">
        <v>43497</v>
      </c>
      <c r="AC78" s="28">
        <v>43830</v>
      </c>
      <c r="AD78" s="238"/>
      <c r="AE78" s="223"/>
      <c r="AF78" s="236"/>
      <c r="AG78" s="263"/>
      <c r="AH78" s="263"/>
    </row>
    <row r="79" spans="2:34" ht="78.75" customHeight="1" x14ac:dyDescent="0.25">
      <c r="B79" s="236"/>
      <c r="C79" s="25"/>
      <c r="D79" s="223"/>
      <c r="E79" s="223"/>
      <c r="F79" s="236"/>
      <c r="G79" s="223"/>
      <c r="H79" s="56" t="s">
        <v>1231</v>
      </c>
      <c r="I79" s="56" t="s">
        <v>630</v>
      </c>
      <c r="J79" s="56" t="s">
        <v>315</v>
      </c>
      <c r="K79" s="56" t="s">
        <v>1085</v>
      </c>
      <c r="L79" s="65">
        <f>(1/14)/3</f>
        <v>2.3809523809523808E-2</v>
      </c>
      <c r="M79" s="56" t="s">
        <v>21</v>
      </c>
      <c r="N79" s="61">
        <v>0</v>
      </c>
      <c r="O79" s="62">
        <v>0.5</v>
      </c>
      <c r="P79" s="61">
        <v>0.7</v>
      </c>
      <c r="Q79" s="62">
        <v>0.9</v>
      </c>
      <c r="R79" s="62">
        <v>1</v>
      </c>
      <c r="S79" s="60" t="s">
        <v>143</v>
      </c>
      <c r="T79" s="223"/>
      <c r="U79" s="57" t="s">
        <v>232</v>
      </c>
      <c r="V79" s="29" t="s">
        <v>639</v>
      </c>
      <c r="W79" s="85">
        <v>1</v>
      </c>
      <c r="X79" s="74" t="s">
        <v>644</v>
      </c>
      <c r="Y79" s="68">
        <v>1</v>
      </c>
      <c r="Z79" s="72" t="s">
        <v>143</v>
      </c>
      <c r="AA79" s="57" t="s">
        <v>233</v>
      </c>
      <c r="AB79" s="28">
        <v>43497</v>
      </c>
      <c r="AC79" s="28">
        <v>43830</v>
      </c>
      <c r="AD79" s="67" t="s">
        <v>228</v>
      </c>
      <c r="AE79" s="56" t="s">
        <v>229</v>
      </c>
      <c r="AF79" s="237"/>
      <c r="AG79" s="263"/>
      <c r="AH79" s="263"/>
    </row>
    <row r="80" spans="2:34" ht="72" customHeight="1" x14ac:dyDescent="0.25">
      <c r="B80" s="236"/>
      <c r="C80" s="25"/>
      <c r="D80" s="223"/>
      <c r="E80" s="223" t="s">
        <v>1094</v>
      </c>
      <c r="F80" s="236"/>
      <c r="G80" s="287" t="s">
        <v>34</v>
      </c>
      <c r="H80" s="235" t="s">
        <v>1232</v>
      </c>
      <c r="I80" s="219" t="s">
        <v>645</v>
      </c>
      <c r="J80" s="219" t="s">
        <v>422</v>
      </c>
      <c r="K80" s="219" t="s">
        <v>1085</v>
      </c>
      <c r="L80" s="221">
        <f t="shared" ref="L80:L86" si="5">1/14</f>
        <v>7.1428571428571425E-2</v>
      </c>
      <c r="M80" s="244" t="s">
        <v>83</v>
      </c>
      <c r="N80" s="244">
        <v>0</v>
      </c>
      <c r="O80" s="286">
        <v>0.01</v>
      </c>
      <c r="P80" s="286">
        <v>0.01</v>
      </c>
      <c r="Q80" s="286">
        <v>0.01</v>
      </c>
      <c r="R80" s="286">
        <v>0.01</v>
      </c>
      <c r="S80" s="223" t="s">
        <v>146</v>
      </c>
      <c r="T80" s="223" t="s">
        <v>148</v>
      </c>
      <c r="U80" s="223" t="s">
        <v>80</v>
      </c>
      <c r="V80" s="69" t="s">
        <v>580</v>
      </c>
      <c r="W80" s="64">
        <v>0.4</v>
      </c>
      <c r="X80" s="69" t="s">
        <v>81</v>
      </c>
      <c r="Y80" s="60">
        <v>1</v>
      </c>
      <c r="Z80" s="56" t="s">
        <v>146</v>
      </c>
      <c r="AA80" s="56" t="s">
        <v>147</v>
      </c>
      <c r="AB80" s="13">
        <v>43497</v>
      </c>
      <c r="AC80" s="13">
        <v>43585</v>
      </c>
      <c r="AD80" s="18">
        <f>9360000*5</f>
        <v>46800000</v>
      </c>
      <c r="AE80" s="56" t="s">
        <v>195</v>
      </c>
      <c r="AF80" s="56" t="s">
        <v>1190</v>
      </c>
      <c r="AG80" s="56">
        <v>6</v>
      </c>
      <c r="AH80" s="56" t="s">
        <v>1050</v>
      </c>
    </row>
    <row r="81" spans="1:35" ht="72" customHeight="1" x14ac:dyDescent="0.25">
      <c r="B81" s="236"/>
      <c r="C81" s="25"/>
      <c r="D81" s="223"/>
      <c r="E81" s="223"/>
      <c r="F81" s="236"/>
      <c r="G81" s="288"/>
      <c r="H81" s="236"/>
      <c r="I81" s="219"/>
      <c r="J81" s="219"/>
      <c r="K81" s="219"/>
      <c r="L81" s="221">
        <f t="shared" si="5"/>
        <v>7.1428571428571425E-2</v>
      </c>
      <c r="M81" s="244"/>
      <c r="N81" s="223"/>
      <c r="O81" s="286"/>
      <c r="P81" s="286"/>
      <c r="Q81" s="286"/>
      <c r="R81" s="286"/>
      <c r="S81" s="223"/>
      <c r="T81" s="223"/>
      <c r="U81" s="223"/>
      <c r="V81" s="69" t="s">
        <v>581</v>
      </c>
      <c r="W81" s="64">
        <v>0.6</v>
      </c>
      <c r="X81" s="69" t="s">
        <v>82</v>
      </c>
      <c r="Y81" s="60">
        <v>1</v>
      </c>
      <c r="Z81" s="56" t="s">
        <v>146</v>
      </c>
      <c r="AA81" s="56" t="s">
        <v>147</v>
      </c>
      <c r="AB81" s="13">
        <v>43525</v>
      </c>
      <c r="AC81" s="13">
        <v>43646</v>
      </c>
      <c r="AD81" s="67">
        <v>0</v>
      </c>
      <c r="AE81" s="56" t="s">
        <v>196</v>
      </c>
      <c r="AF81" s="56" t="s">
        <v>25</v>
      </c>
      <c r="AG81" s="56">
        <v>6</v>
      </c>
      <c r="AH81" s="56" t="s">
        <v>1050</v>
      </c>
    </row>
    <row r="82" spans="1:35" ht="38.25" x14ac:dyDescent="0.25">
      <c r="B82" s="236"/>
      <c r="C82" s="25"/>
      <c r="D82" s="223"/>
      <c r="E82" s="235" t="s">
        <v>1101</v>
      </c>
      <c r="F82" s="236"/>
      <c r="G82" s="235" t="s">
        <v>149</v>
      </c>
      <c r="H82" s="236"/>
      <c r="I82" s="219"/>
      <c r="J82" s="219"/>
      <c r="K82" s="219"/>
      <c r="L82" s="221">
        <f t="shared" si="5"/>
        <v>7.1428571428571425E-2</v>
      </c>
      <c r="M82" s="244"/>
      <c r="N82" s="223"/>
      <c r="O82" s="286"/>
      <c r="P82" s="286"/>
      <c r="Q82" s="286"/>
      <c r="R82" s="286"/>
      <c r="S82" s="223"/>
      <c r="T82" s="223"/>
      <c r="U82" s="253" t="s">
        <v>156</v>
      </c>
      <c r="V82" s="69" t="s">
        <v>653</v>
      </c>
      <c r="W82" s="71">
        <v>0.33333333333333331</v>
      </c>
      <c r="X82" s="69" t="s">
        <v>157</v>
      </c>
      <c r="Y82" s="60">
        <v>1</v>
      </c>
      <c r="Z82" s="60" t="s">
        <v>146</v>
      </c>
      <c r="AA82" s="56" t="s">
        <v>147</v>
      </c>
      <c r="AB82" s="23">
        <v>43497</v>
      </c>
      <c r="AC82" s="23">
        <v>43830</v>
      </c>
      <c r="AD82" s="66">
        <v>48000000</v>
      </c>
      <c r="AE82" s="56" t="s">
        <v>198</v>
      </c>
      <c r="AF82" s="60" t="s">
        <v>25</v>
      </c>
      <c r="AG82" s="56" t="s">
        <v>1066</v>
      </c>
      <c r="AH82" s="56" t="s">
        <v>1049</v>
      </c>
    </row>
    <row r="83" spans="1:35" ht="51" x14ac:dyDescent="0.25">
      <c r="B83" s="236"/>
      <c r="C83" s="25"/>
      <c r="D83" s="223"/>
      <c r="E83" s="236"/>
      <c r="F83" s="236"/>
      <c r="G83" s="236"/>
      <c r="H83" s="236"/>
      <c r="I83" s="219"/>
      <c r="J83" s="219"/>
      <c r="K83" s="219"/>
      <c r="L83" s="221">
        <f t="shared" si="5"/>
        <v>7.1428571428571425E-2</v>
      </c>
      <c r="M83" s="244"/>
      <c r="N83" s="223"/>
      <c r="O83" s="286"/>
      <c r="P83" s="286"/>
      <c r="Q83" s="286"/>
      <c r="R83" s="286"/>
      <c r="S83" s="223"/>
      <c r="T83" s="223"/>
      <c r="U83" s="253"/>
      <c r="V83" s="69" t="s">
        <v>654</v>
      </c>
      <c r="W83" s="71">
        <v>0.33333333333333331</v>
      </c>
      <c r="X83" s="69" t="s">
        <v>158</v>
      </c>
      <c r="Y83" s="60">
        <v>4</v>
      </c>
      <c r="Z83" s="60" t="s">
        <v>146</v>
      </c>
      <c r="AA83" s="56" t="s">
        <v>147</v>
      </c>
      <c r="AB83" s="23">
        <v>43497</v>
      </c>
      <c r="AC83" s="23">
        <v>43830</v>
      </c>
      <c r="AD83" s="228">
        <v>137000000</v>
      </c>
      <c r="AE83" s="223" t="s">
        <v>199</v>
      </c>
      <c r="AF83" s="60" t="s">
        <v>25</v>
      </c>
      <c r="AG83" s="56" t="s">
        <v>1066</v>
      </c>
      <c r="AH83" s="56" t="s">
        <v>1047</v>
      </c>
    </row>
    <row r="84" spans="1:35" ht="25.5" x14ac:dyDescent="0.25">
      <c r="B84" s="236"/>
      <c r="C84" s="25"/>
      <c r="D84" s="223"/>
      <c r="E84" s="236"/>
      <c r="F84" s="236"/>
      <c r="G84" s="236"/>
      <c r="H84" s="236"/>
      <c r="I84" s="219"/>
      <c r="J84" s="219"/>
      <c r="K84" s="219"/>
      <c r="L84" s="221">
        <f t="shared" si="5"/>
        <v>7.1428571428571425E-2</v>
      </c>
      <c r="M84" s="244"/>
      <c r="N84" s="223"/>
      <c r="O84" s="286"/>
      <c r="P84" s="286"/>
      <c r="Q84" s="286"/>
      <c r="R84" s="286"/>
      <c r="S84" s="223"/>
      <c r="T84" s="223"/>
      <c r="U84" s="253"/>
      <c r="V84" s="69" t="s">
        <v>655</v>
      </c>
      <c r="W84" s="71">
        <v>0.33333333333333331</v>
      </c>
      <c r="X84" s="69" t="s">
        <v>159</v>
      </c>
      <c r="Y84" s="60">
        <v>11</v>
      </c>
      <c r="Z84" s="60" t="s">
        <v>146</v>
      </c>
      <c r="AA84" s="56" t="s">
        <v>147</v>
      </c>
      <c r="AB84" s="23">
        <v>43466</v>
      </c>
      <c r="AC84" s="23">
        <v>43830</v>
      </c>
      <c r="AD84" s="228"/>
      <c r="AE84" s="223"/>
      <c r="AF84" s="60" t="s">
        <v>25</v>
      </c>
      <c r="AG84" s="56" t="s">
        <v>1066</v>
      </c>
      <c r="AH84" s="56" t="s">
        <v>1050</v>
      </c>
    </row>
    <row r="85" spans="1:35" ht="38.25" customHeight="1" x14ac:dyDescent="0.25">
      <c r="B85" s="236"/>
      <c r="C85" s="25"/>
      <c r="D85" s="223"/>
      <c r="E85" s="236"/>
      <c r="F85" s="236"/>
      <c r="G85" s="236"/>
      <c r="H85" s="236"/>
      <c r="I85" s="219"/>
      <c r="J85" s="219"/>
      <c r="K85" s="219"/>
      <c r="L85" s="221">
        <f t="shared" si="5"/>
        <v>7.1428571428571425E-2</v>
      </c>
      <c r="M85" s="244"/>
      <c r="N85" s="223"/>
      <c r="O85" s="286"/>
      <c r="P85" s="286"/>
      <c r="Q85" s="286"/>
      <c r="R85" s="286"/>
      <c r="S85" s="223"/>
      <c r="T85" s="223"/>
      <c r="U85" s="223" t="s">
        <v>160</v>
      </c>
      <c r="V85" s="69" t="s">
        <v>656</v>
      </c>
      <c r="W85" s="64">
        <v>0.5</v>
      </c>
      <c r="X85" s="69" t="s">
        <v>81</v>
      </c>
      <c r="Y85" s="60">
        <v>1</v>
      </c>
      <c r="Z85" s="60" t="s">
        <v>146</v>
      </c>
      <c r="AA85" s="56" t="s">
        <v>147</v>
      </c>
      <c r="AB85" s="23">
        <v>43466</v>
      </c>
      <c r="AC85" s="23">
        <v>43585</v>
      </c>
      <c r="AD85" s="228">
        <v>960000000</v>
      </c>
      <c r="AE85" s="223" t="s">
        <v>200</v>
      </c>
      <c r="AF85" s="235" t="s">
        <v>1190</v>
      </c>
      <c r="AG85" s="56" t="s">
        <v>1066</v>
      </c>
      <c r="AH85" s="56" t="s">
        <v>1048</v>
      </c>
    </row>
    <row r="86" spans="1:35" ht="38.25" x14ac:dyDescent="0.25">
      <c r="B86" s="237"/>
      <c r="C86" s="25"/>
      <c r="D86" s="223"/>
      <c r="E86" s="237"/>
      <c r="F86" s="237"/>
      <c r="G86" s="237"/>
      <c r="H86" s="237"/>
      <c r="I86" s="219"/>
      <c r="J86" s="219"/>
      <c r="K86" s="219"/>
      <c r="L86" s="221">
        <f t="shared" si="5"/>
        <v>7.1428571428571425E-2</v>
      </c>
      <c r="M86" s="244"/>
      <c r="N86" s="223"/>
      <c r="O86" s="286"/>
      <c r="P86" s="286"/>
      <c r="Q86" s="286"/>
      <c r="R86" s="286"/>
      <c r="S86" s="223"/>
      <c r="T86" s="223"/>
      <c r="U86" s="223"/>
      <c r="V86" s="69" t="s">
        <v>657</v>
      </c>
      <c r="W86" s="64">
        <v>0.5</v>
      </c>
      <c r="X86" s="69" t="s">
        <v>161</v>
      </c>
      <c r="Y86" s="60">
        <v>1</v>
      </c>
      <c r="Z86" s="60" t="s">
        <v>146</v>
      </c>
      <c r="AA86" s="56" t="s">
        <v>147</v>
      </c>
      <c r="AB86" s="23">
        <v>43556</v>
      </c>
      <c r="AC86" s="23">
        <v>43646</v>
      </c>
      <c r="AD86" s="228"/>
      <c r="AE86" s="223"/>
      <c r="AF86" s="237"/>
      <c r="AG86" s="56" t="s">
        <v>1066</v>
      </c>
      <c r="AH86" s="56" t="s">
        <v>1048</v>
      </c>
    </row>
    <row r="87" spans="1:35" s="5" customFormat="1" ht="63.75" customHeight="1" x14ac:dyDescent="0.25">
      <c r="B87" s="235" t="s">
        <v>31</v>
      </c>
      <c r="C87" s="223"/>
      <c r="D87" s="223" t="s">
        <v>817</v>
      </c>
      <c r="E87" s="223" t="s">
        <v>1098</v>
      </c>
      <c r="F87" s="223" t="s">
        <v>1171</v>
      </c>
      <c r="G87" s="235" t="s">
        <v>1133</v>
      </c>
      <c r="H87" s="223" t="s">
        <v>1223</v>
      </c>
      <c r="I87" s="223" t="s">
        <v>69</v>
      </c>
      <c r="J87" s="223" t="s">
        <v>70</v>
      </c>
      <c r="K87" s="223" t="s">
        <v>1085</v>
      </c>
      <c r="L87" s="234">
        <v>0.15</v>
      </c>
      <c r="M87" s="223" t="s">
        <v>21</v>
      </c>
      <c r="N87" s="244">
        <v>0</v>
      </c>
      <c r="O87" s="244">
        <v>0.25</v>
      </c>
      <c r="P87" s="244">
        <v>0.5</v>
      </c>
      <c r="Q87" s="244">
        <v>0.75</v>
      </c>
      <c r="R87" s="244">
        <v>1</v>
      </c>
      <c r="S87" s="223" t="s">
        <v>67</v>
      </c>
      <c r="T87" s="223" t="s">
        <v>84</v>
      </c>
      <c r="U87" s="223" t="s">
        <v>68</v>
      </c>
      <c r="V87" s="69" t="s">
        <v>553</v>
      </c>
      <c r="W87" s="64">
        <v>0.25</v>
      </c>
      <c r="X87" s="69" t="s">
        <v>36</v>
      </c>
      <c r="Y87" s="56">
        <v>1</v>
      </c>
      <c r="Z87" s="56" t="s">
        <v>97</v>
      </c>
      <c r="AA87" s="56" t="s">
        <v>98</v>
      </c>
      <c r="AB87" s="13">
        <v>43497</v>
      </c>
      <c r="AC87" s="13">
        <v>43616</v>
      </c>
      <c r="AD87" s="67">
        <v>0</v>
      </c>
      <c r="AE87" s="56" t="s">
        <v>29</v>
      </c>
      <c r="AF87" s="56" t="s">
        <v>25</v>
      </c>
      <c r="AG87" s="56" t="s">
        <v>1065</v>
      </c>
      <c r="AH87" s="56" t="s">
        <v>168</v>
      </c>
      <c r="AI87" s="6"/>
    </row>
    <row r="88" spans="1:35" s="5" customFormat="1" ht="38.25" x14ac:dyDescent="0.25">
      <c r="B88" s="236"/>
      <c r="C88" s="223"/>
      <c r="D88" s="223"/>
      <c r="E88" s="223"/>
      <c r="F88" s="223"/>
      <c r="G88" s="236"/>
      <c r="H88" s="223"/>
      <c r="I88" s="223"/>
      <c r="J88" s="223"/>
      <c r="K88" s="223"/>
      <c r="L88" s="234">
        <v>0.15</v>
      </c>
      <c r="M88" s="223"/>
      <c r="N88" s="223"/>
      <c r="O88" s="223"/>
      <c r="P88" s="223"/>
      <c r="Q88" s="223"/>
      <c r="R88" s="223"/>
      <c r="S88" s="223"/>
      <c r="T88" s="223"/>
      <c r="U88" s="223"/>
      <c r="V88" s="69" t="s">
        <v>554</v>
      </c>
      <c r="W88" s="64">
        <v>0.25</v>
      </c>
      <c r="X88" s="69" t="s">
        <v>54</v>
      </c>
      <c r="Y88" s="56">
        <v>5</v>
      </c>
      <c r="Z88" s="56" t="s">
        <v>53</v>
      </c>
      <c r="AA88" s="56"/>
      <c r="AB88" s="13">
        <v>43616</v>
      </c>
      <c r="AC88" s="13">
        <v>43708</v>
      </c>
      <c r="AD88" s="67">
        <v>0</v>
      </c>
      <c r="AE88" s="56" t="s">
        <v>29</v>
      </c>
      <c r="AF88" s="56" t="s">
        <v>25</v>
      </c>
      <c r="AG88" s="56" t="s">
        <v>1065</v>
      </c>
      <c r="AH88" s="56" t="s">
        <v>168</v>
      </c>
      <c r="AI88" s="6"/>
    </row>
    <row r="89" spans="1:35" s="5" customFormat="1" ht="38.25" x14ac:dyDescent="0.25">
      <c r="B89" s="236"/>
      <c r="C89" s="223"/>
      <c r="D89" s="223"/>
      <c r="E89" s="223"/>
      <c r="F89" s="223"/>
      <c r="G89" s="236"/>
      <c r="H89" s="223"/>
      <c r="I89" s="223"/>
      <c r="J89" s="223"/>
      <c r="K89" s="223"/>
      <c r="L89" s="234">
        <v>0.15</v>
      </c>
      <c r="M89" s="223"/>
      <c r="N89" s="223"/>
      <c r="O89" s="223"/>
      <c r="P89" s="223"/>
      <c r="Q89" s="223"/>
      <c r="R89" s="223"/>
      <c r="S89" s="223"/>
      <c r="T89" s="223"/>
      <c r="U89" s="223"/>
      <c r="V89" s="69" t="s">
        <v>555</v>
      </c>
      <c r="W89" s="64">
        <v>0.25</v>
      </c>
      <c r="X89" s="69" t="s">
        <v>55</v>
      </c>
      <c r="Y89" s="56">
        <v>5</v>
      </c>
      <c r="Z89" s="56" t="s">
        <v>53</v>
      </c>
      <c r="AA89" s="56"/>
      <c r="AB89" s="13">
        <v>43708</v>
      </c>
      <c r="AC89" s="13">
        <v>43769</v>
      </c>
      <c r="AD89" s="67">
        <v>0</v>
      </c>
      <c r="AE89" s="56" t="s">
        <v>29</v>
      </c>
      <c r="AF89" s="56" t="s">
        <v>25</v>
      </c>
      <c r="AG89" s="56" t="s">
        <v>1065</v>
      </c>
      <c r="AH89" s="56" t="s">
        <v>168</v>
      </c>
      <c r="AI89" s="6"/>
    </row>
    <row r="90" spans="1:35" ht="38.25" x14ac:dyDescent="0.25">
      <c r="A90" s="5"/>
      <c r="B90" s="236"/>
      <c r="C90" s="223"/>
      <c r="D90" s="223"/>
      <c r="E90" s="223"/>
      <c r="F90" s="223"/>
      <c r="G90" s="237"/>
      <c r="H90" s="223"/>
      <c r="I90" s="223"/>
      <c r="J90" s="223"/>
      <c r="K90" s="223"/>
      <c r="L90" s="234">
        <v>0.15</v>
      </c>
      <c r="M90" s="223"/>
      <c r="N90" s="223"/>
      <c r="O90" s="223"/>
      <c r="P90" s="223"/>
      <c r="Q90" s="223"/>
      <c r="R90" s="223"/>
      <c r="S90" s="223"/>
      <c r="T90" s="223"/>
      <c r="U90" s="223"/>
      <c r="V90" s="69" t="s">
        <v>556</v>
      </c>
      <c r="W90" s="64">
        <v>0.25</v>
      </c>
      <c r="X90" s="69" t="s">
        <v>71</v>
      </c>
      <c r="Y90" s="56">
        <v>5</v>
      </c>
      <c r="Z90" s="56" t="s">
        <v>53</v>
      </c>
      <c r="AA90" s="56"/>
      <c r="AB90" s="13">
        <v>43769</v>
      </c>
      <c r="AC90" s="13">
        <v>43830</v>
      </c>
      <c r="AD90" s="67">
        <v>0</v>
      </c>
      <c r="AE90" s="56" t="s">
        <v>29</v>
      </c>
      <c r="AF90" s="56" t="s">
        <v>25</v>
      </c>
      <c r="AG90" s="56" t="s">
        <v>1065</v>
      </c>
      <c r="AH90" s="56" t="s">
        <v>168</v>
      </c>
      <c r="AI90" s="3"/>
    </row>
    <row r="91" spans="1:35" ht="38.25" customHeight="1" x14ac:dyDescent="0.25">
      <c r="A91" s="5"/>
      <c r="B91" s="236"/>
      <c r="C91" s="56"/>
      <c r="D91" s="223"/>
      <c r="E91" s="223" t="s">
        <v>1170</v>
      </c>
      <c r="F91" s="223" t="s">
        <v>1172</v>
      </c>
      <c r="G91" s="235" t="s">
        <v>1135</v>
      </c>
      <c r="H91" s="223" t="s">
        <v>1231</v>
      </c>
      <c r="I91" s="223" t="s">
        <v>284</v>
      </c>
      <c r="J91" s="223" t="s">
        <v>285</v>
      </c>
      <c r="K91" s="223" t="s">
        <v>1084</v>
      </c>
      <c r="L91" s="234">
        <v>0.15</v>
      </c>
      <c r="M91" s="223" t="s">
        <v>21</v>
      </c>
      <c r="N91" s="253">
        <v>0</v>
      </c>
      <c r="O91" s="250">
        <v>0.5</v>
      </c>
      <c r="P91" s="245">
        <v>1</v>
      </c>
      <c r="Q91" s="245">
        <v>1</v>
      </c>
      <c r="R91" s="245">
        <v>1</v>
      </c>
      <c r="S91" s="223" t="s">
        <v>455</v>
      </c>
      <c r="T91" s="223" t="s">
        <v>467</v>
      </c>
      <c r="U91" s="219" t="s">
        <v>304</v>
      </c>
      <c r="V91" s="15" t="s">
        <v>305</v>
      </c>
      <c r="W91" s="82">
        <v>0.2</v>
      </c>
      <c r="X91" s="15" t="s">
        <v>777</v>
      </c>
      <c r="Y91" s="63">
        <v>2</v>
      </c>
      <c r="Z91" s="223" t="s">
        <v>489</v>
      </c>
      <c r="AA91" s="223" t="s">
        <v>490</v>
      </c>
      <c r="AB91" s="13">
        <v>43525</v>
      </c>
      <c r="AC91" s="13">
        <v>43769</v>
      </c>
      <c r="AD91" s="228">
        <v>300000</v>
      </c>
      <c r="AE91" s="223" t="s">
        <v>491</v>
      </c>
      <c r="AF91" s="231" t="s">
        <v>1192</v>
      </c>
      <c r="AG91" s="223" t="s">
        <v>1134</v>
      </c>
      <c r="AH91" s="223" t="s">
        <v>480</v>
      </c>
      <c r="AI91" s="3"/>
    </row>
    <row r="92" spans="1:35" ht="25.5" customHeight="1" x14ac:dyDescent="0.25">
      <c r="A92" s="5"/>
      <c r="B92" s="236"/>
      <c r="C92" s="56"/>
      <c r="D92" s="223"/>
      <c r="E92" s="223"/>
      <c r="F92" s="223"/>
      <c r="G92" s="236"/>
      <c r="H92" s="223"/>
      <c r="I92" s="223"/>
      <c r="J92" s="223"/>
      <c r="K92" s="223"/>
      <c r="L92" s="234">
        <v>0.15</v>
      </c>
      <c r="M92" s="223"/>
      <c r="N92" s="253"/>
      <c r="O92" s="250"/>
      <c r="P92" s="245"/>
      <c r="Q92" s="245"/>
      <c r="R92" s="245"/>
      <c r="S92" s="223"/>
      <c r="T92" s="223"/>
      <c r="U92" s="219"/>
      <c r="V92" s="15" t="s">
        <v>778</v>
      </c>
      <c r="W92" s="82">
        <v>0.2</v>
      </c>
      <c r="X92" s="15" t="s">
        <v>779</v>
      </c>
      <c r="Y92" s="63">
        <v>1</v>
      </c>
      <c r="Z92" s="223"/>
      <c r="AA92" s="223"/>
      <c r="AB92" s="13">
        <v>43617</v>
      </c>
      <c r="AC92" s="13">
        <v>43814</v>
      </c>
      <c r="AD92" s="228"/>
      <c r="AE92" s="223"/>
      <c r="AF92" s="258"/>
      <c r="AG92" s="223"/>
      <c r="AH92" s="223"/>
      <c r="AI92" s="3"/>
    </row>
    <row r="93" spans="1:35" ht="38.25" customHeight="1" x14ac:dyDescent="0.25">
      <c r="A93" s="5"/>
      <c r="B93" s="236"/>
      <c r="C93" s="56"/>
      <c r="D93" s="223"/>
      <c r="E93" s="223"/>
      <c r="F93" s="223"/>
      <c r="G93" s="236"/>
      <c r="H93" s="223"/>
      <c r="I93" s="223"/>
      <c r="J93" s="223"/>
      <c r="K93" s="223"/>
      <c r="L93" s="234">
        <v>0.15</v>
      </c>
      <c r="M93" s="223"/>
      <c r="N93" s="253"/>
      <c r="O93" s="250"/>
      <c r="P93" s="245"/>
      <c r="Q93" s="245"/>
      <c r="R93" s="245"/>
      <c r="S93" s="223"/>
      <c r="T93" s="223"/>
      <c r="U93" s="219"/>
      <c r="V93" s="15" t="s">
        <v>780</v>
      </c>
      <c r="W93" s="82">
        <v>0.2</v>
      </c>
      <c r="X93" s="15" t="s">
        <v>781</v>
      </c>
      <c r="Y93" s="63">
        <v>1</v>
      </c>
      <c r="Z93" s="223"/>
      <c r="AA93" s="223"/>
      <c r="AB93" s="13">
        <v>43617</v>
      </c>
      <c r="AC93" s="13">
        <v>43814</v>
      </c>
      <c r="AD93" s="228"/>
      <c r="AE93" s="223"/>
      <c r="AF93" s="258"/>
      <c r="AG93" s="223"/>
      <c r="AH93" s="223"/>
      <c r="AI93" s="3"/>
    </row>
    <row r="94" spans="1:35" ht="15" customHeight="1" x14ac:dyDescent="0.25">
      <c r="A94" s="5"/>
      <c r="B94" s="236"/>
      <c r="C94" s="56"/>
      <c r="D94" s="223"/>
      <c r="E94" s="223"/>
      <c r="F94" s="223"/>
      <c r="G94" s="236"/>
      <c r="H94" s="223"/>
      <c r="I94" s="223"/>
      <c r="J94" s="223"/>
      <c r="K94" s="223"/>
      <c r="L94" s="234">
        <v>0.15</v>
      </c>
      <c r="M94" s="223"/>
      <c r="N94" s="253"/>
      <c r="O94" s="250"/>
      <c r="P94" s="245"/>
      <c r="Q94" s="245"/>
      <c r="R94" s="245"/>
      <c r="S94" s="223"/>
      <c r="T94" s="223"/>
      <c r="U94" s="219"/>
      <c r="V94" s="15" t="s">
        <v>782</v>
      </c>
      <c r="W94" s="82">
        <v>0.2</v>
      </c>
      <c r="X94" s="15" t="s">
        <v>783</v>
      </c>
      <c r="Y94" s="63">
        <v>1</v>
      </c>
      <c r="Z94" s="223"/>
      <c r="AA94" s="223"/>
      <c r="AB94" s="13">
        <v>43739</v>
      </c>
      <c r="AC94" s="13">
        <v>43814</v>
      </c>
      <c r="AD94" s="228"/>
      <c r="AE94" s="223"/>
      <c r="AF94" s="258"/>
      <c r="AG94" s="223"/>
      <c r="AH94" s="223"/>
      <c r="AI94" s="3"/>
    </row>
    <row r="95" spans="1:35" ht="25.5" customHeight="1" x14ac:dyDescent="0.25">
      <c r="A95" s="5"/>
      <c r="B95" s="236"/>
      <c r="C95" s="56"/>
      <c r="D95" s="223"/>
      <c r="E95" s="223"/>
      <c r="F95" s="223"/>
      <c r="G95" s="237"/>
      <c r="H95" s="223"/>
      <c r="I95" s="223"/>
      <c r="J95" s="223"/>
      <c r="K95" s="223"/>
      <c r="L95" s="234">
        <v>0.15</v>
      </c>
      <c r="M95" s="223"/>
      <c r="N95" s="253"/>
      <c r="O95" s="250"/>
      <c r="P95" s="245"/>
      <c r="Q95" s="245"/>
      <c r="R95" s="245"/>
      <c r="S95" s="223"/>
      <c r="T95" s="223"/>
      <c r="U95" s="219"/>
      <c r="V95" s="15" t="s">
        <v>306</v>
      </c>
      <c r="W95" s="82">
        <v>0.2</v>
      </c>
      <c r="X95" s="15" t="s">
        <v>784</v>
      </c>
      <c r="Y95" s="63">
        <v>1</v>
      </c>
      <c r="Z95" s="223"/>
      <c r="AA95" s="223"/>
      <c r="AB95" s="13">
        <v>43770</v>
      </c>
      <c r="AC95" s="13">
        <v>43814</v>
      </c>
      <c r="AD95" s="228"/>
      <c r="AE95" s="223"/>
      <c r="AF95" s="232"/>
      <c r="AG95" s="223"/>
      <c r="AH95" s="223"/>
      <c r="AI95" s="3"/>
    </row>
    <row r="96" spans="1:35" ht="48.75" customHeight="1" x14ac:dyDescent="0.25">
      <c r="A96" s="5"/>
      <c r="B96" s="236"/>
      <c r="C96" s="56"/>
      <c r="D96" s="223"/>
      <c r="E96" s="223" t="s">
        <v>1102</v>
      </c>
      <c r="F96" s="235" t="s">
        <v>1171</v>
      </c>
      <c r="G96" s="235" t="s">
        <v>1138</v>
      </c>
      <c r="H96" s="223" t="s">
        <v>1223</v>
      </c>
      <c r="I96" s="223" t="s">
        <v>424</v>
      </c>
      <c r="J96" s="223" t="s">
        <v>422</v>
      </c>
      <c r="K96" s="223" t="s">
        <v>1085</v>
      </c>
      <c r="L96" s="234">
        <v>0.1</v>
      </c>
      <c r="M96" s="223" t="s">
        <v>21</v>
      </c>
      <c r="N96" s="285">
        <v>0</v>
      </c>
      <c r="O96" s="285">
        <v>0.01</v>
      </c>
      <c r="P96" s="285">
        <v>0.01</v>
      </c>
      <c r="Q96" s="285">
        <v>0.01</v>
      </c>
      <c r="R96" s="285">
        <v>0.01</v>
      </c>
      <c r="S96" s="223" t="s">
        <v>23</v>
      </c>
      <c r="T96" s="223" t="s">
        <v>26</v>
      </c>
      <c r="U96" s="282" t="s">
        <v>218</v>
      </c>
      <c r="V96" s="74" t="s">
        <v>65</v>
      </c>
      <c r="W96" s="75">
        <v>0.2</v>
      </c>
      <c r="X96" s="9" t="s">
        <v>63</v>
      </c>
      <c r="Y96" s="56">
        <v>1</v>
      </c>
      <c r="Z96" s="56" t="s">
        <v>101</v>
      </c>
      <c r="AA96" s="56" t="s">
        <v>100</v>
      </c>
      <c r="AB96" s="13">
        <v>43466</v>
      </c>
      <c r="AC96" s="13">
        <v>43496</v>
      </c>
      <c r="AD96" s="67">
        <v>0</v>
      </c>
      <c r="AE96" s="56" t="s">
        <v>29</v>
      </c>
      <c r="AF96" s="56" t="s">
        <v>25</v>
      </c>
      <c r="AG96" s="56" t="s">
        <v>1136</v>
      </c>
      <c r="AH96" s="56" t="s">
        <v>168</v>
      </c>
      <c r="AI96" s="3"/>
    </row>
    <row r="97" spans="1:35" ht="48.75" customHeight="1" x14ac:dyDescent="0.25">
      <c r="A97" s="5"/>
      <c r="B97" s="236"/>
      <c r="C97" s="56"/>
      <c r="D97" s="223"/>
      <c r="E97" s="223"/>
      <c r="F97" s="236"/>
      <c r="G97" s="236"/>
      <c r="H97" s="223"/>
      <c r="I97" s="223"/>
      <c r="J97" s="223"/>
      <c r="K97" s="223"/>
      <c r="L97" s="234">
        <v>0.1</v>
      </c>
      <c r="M97" s="223"/>
      <c r="N97" s="285"/>
      <c r="O97" s="285"/>
      <c r="P97" s="285"/>
      <c r="Q97" s="285"/>
      <c r="R97" s="285"/>
      <c r="S97" s="223"/>
      <c r="T97" s="223"/>
      <c r="U97" s="282"/>
      <c r="V97" s="9" t="s">
        <v>557</v>
      </c>
      <c r="W97" s="83">
        <v>0.2</v>
      </c>
      <c r="X97" s="9" t="s">
        <v>57</v>
      </c>
      <c r="Y97" s="56">
        <v>4</v>
      </c>
      <c r="Z97" s="56" t="s">
        <v>101</v>
      </c>
      <c r="AA97" s="56" t="s">
        <v>100</v>
      </c>
      <c r="AB97" s="13">
        <v>43497</v>
      </c>
      <c r="AC97" s="13">
        <v>43830</v>
      </c>
      <c r="AD97" s="67">
        <v>0</v>
      </c>
      <c r="AE97" s="56" t="s">
        <v>29</v>
      </c>
      <c r="AF97" s="56" t="s">
        <v>25</v>
      </c>
      <c r="AG97" s="56" t="s">
        <v>1136</v>
      </c>
      <c r="AH97" s="56" t="s">
        <v>168</v>
      </c>
      <c r="AI97" s="3"/>
    </row>
    <row r="98" spans="1:35" ht="48.75" customHeight="1" x14ac:dyDescent="0.25">
      <c r="A98" s="5"/>
      <c r="B98" s="236"/>
      <c r="C98" s="56"/>
      <c r="D98" s="223"/>
      <c r="E98" s="223"/>
      <c r="F98" s="237"/>
      <c r="G98" s="237"/>
      <c r="H98" s="223"/>
      <c r="I98" s="223"/>
      <c r="J98" s="223"/>
      <c r="K98" s="223"/>
      <c r="L98" s="234">
        <v>0.1</v>
      </c>
      <c r="M98" s="223"/>
      <c r="N98" s="285"/>
      <c r="O98" s="285"/>
      <c r="P98" s="285"/>
      <c r="Q98" s="285"/>
      <c r="R98" s="285"/>
      <c r="S98" s="223"/>
      <c r="T98" s="223"/>
      <c r="U98" s="282"/>
      <c r="V98" s="74" t="s">
        <v>87</v>
      </c>
      <c r="W98" s="75">
        <v>0.6</v>
      </c>
      <c r="X98" s="9" t="s">
        <v>64</v>
      </c>
      <c r="Y98" s="56">
        <v>4</v>
      </c>
      <c r="Z98" s="56" t="s">
        <v>101</v>
      </c>
      <c r="AA98" s="56" t="s">
        <v>219</v>
      </c>
      <c r="AB98" s="13">
        <v>43556</v>
      </c>
      <c r="AC98" s="13">
        <v>43830</v>
      </c>
      <c r="AD98" s="67">
        <v>0</v>
      </c>
      <c r="AE98" s="56" t="s">
        <v>29</v>
      </c>
      <c r="AF98" s="56" t="s">
        <v>25</v>
      </c>
      <c r="AG98" s="56" t="s">
        <v>1137</v>
      </c>
      <c r="AH98" s="56" t="s">
        <v>168</v>
      </c>
      <c r="AI98" s="3"/>
    </row>
    <row r="99" spans="1:35" ht="51" x14ac:dyDescent="0.25">
      <c r="A99" s="5"/>
      <c r="B99" s="236"/>
      <c r="C99" s="56"/>
      <c r="D99" s="223"/>
      <c r="E99" s="235" t="s">
        <v>1103</v>
      </c>
      <c r="F99" s="56" t="s">
        <v>1171</v>
      </c>
      <c r="G99" s="235" t="s">
        <v>1139</v>
      </c>
      <c r="H99" s="223" t="s">
        <v>1223</v>
      </c>
      <c r="I99" s="223" t="s">
        <v>658</v>
      </c>
      <c r="J99" s="223" t="s">
        <v>214</v>
      </c>
      <c r="K99" s="223" t="s">
        <v>1085</v>
      </c>
      <c r="L99" s="234">
        <v>0.1</v>
      </c>
      <c r="M99" s="223" t="s">
        <v>21</v>
      </c>
      <c r="N99" s="223" t="s">
        <v>22</v>
      </c>
      <c r="O99" s="244">
        <v>0.6</v>
      </c>
      <c r="P99" s="244">
        <v>0.75</v>
      </c>
      <c r="Q99" s="244">
        <v>0.9</v>
      </c>
      <c r="R99" s="244">
        <v>1</v>
      </c>
      <c r="S99" s="223" t="s">
        <v>426</v>
      </c>
      <c r="T99" s="223" t="s">
        <v>419</v>
      </c>
      <c r="U99" s="223" t="s">
        <v>405</v>
      </c>
      <c r="V99" s="25" t="s">
        <v>215</v>
      </c>
      <c r="W99" s="64">
        <v>0.2</v>
      </c>
      <c r="X99" s="25" t="s">
        <v>445</v>
      </c>
      <c r="Y99" s="56">
        <v>4</v>
      </c>
      <c r="Z99" s="56" t="s">
        <v>189</v>
      </c>
      <c r="AA99" s="56" t="s">
        <v>190</v>
      </c>
      <c r="AB99" s="30">
        <v>43497</v>
      </c>
      <c r="AC99" s="13">
        <v>43830</v>
      </c>
      <c r="AD99" s="67"/>
      <c r="AE99" s="56"/>
      <c r="AF99" s="223" t="s">
        <v>1190</v>
      </c>
      <c r="AG99" s="56" t="s">
        <v>1140</v>
      </c>
      <c r="AH99" s="223" t="s">
        <v>66</v>
      </c>
      <c r="AI99" s="3"/>
    </row>
    <row r="100" spans="1:35" ht="25.5" x14ac:dyDescent="0.25">
      <c r="A100" s="5"/>
      <c r="B100" s="236"/>
      <c r="C100" s="56"/>
      <c r="D100" s="223"/>
      <c r="E100" s="236"/>
      <c r="F100" s="235" t="s">
        <v>1173</v>
      </c>
      <c r="G100" s="236"/>
      <c r="H100" s="223"/>
      <c r="I100" s="223"/>
      <c r="J100" s="223"/>
      <c r="K100" s="223"/>
      <c r="L100" s="234">
        <v>0.1</v>
      </c>
      <c r="M100" s="223"/>
      <c r="N100" s="223"/>
      <c r="O100" s="244"/>
      <c r="P100" s="244"/>
      <c r="Q100" s="244"/>
      <c r="R100" s="244"/>
      <c r="S100" s="223"/>
      <c r="T100" s="223"/>
      <c r="U100" s="223"/>
      <c r="V100" s="25" t="s">
        <v>443</v>
      </c>
      <c r="W100" s="64">
        <v>0.2</v>
      </c>
      <c r="X100" s="69" t="s">
        <v>887</v>
      </c>
      <c r="Y100" s="56">
        <v>6</v>
      </c>
      <c r="Z100" s="56" t="s">
        <v>189</v>
      </c>
      <c r="AA100" s="56" t="s">
        <v>190</v>
      </c>
      <c r="AB100" s="13">
        <v>43497</v>
      </c>
      <c r="AC100" s="13">
        <v>43830</v>
      </c>
      <c r="AD100" s="67"/>
      <c r="AE100" s="56"/>
      <c r="AF100" s="223"/>
      <c r="AG100" s="56" t="s">
        <v>1141</v>
      </c>
      <c r="AH100" s="223"/>
      <c r="AI100" s="3"/>
    </row>
    <row r="101" spans="1:35" ht="51" x14ac:dyDescent="0.25">
      <c r="A101" s="5"/>
      <c r="B101" s="236"/>
      <c r="C101" s="56"/>
      <c r="D101" s="223"/>
      <c r="E101" s="236"/>
      <c r="F101" s="236"/>
      <c r="G101" s="236"/>
      <c r="H101" s="223"/>
      <c r="I101" s="223"/>
      <c r="J101" s="223"/>
      <c r="K101" s="223"/>
      <c r="L101" s="234">
        <v>0.1</v>
      </c>
      <c r="M101" s="223"/>
      <c r="N101" s="223"/>
      <c r="O101" s="244"/>
      <c r="P101" s="244"/>
      <c r="Q101" s="244"/>
      <c r="R101" s="244"/>
      <c r="S101" s="223"/>
      <c r="T101" s="223"/>
      <c r="U101" s="223"/>
      <c r="V101" s="25" t="s">
        <v>444</v>
      </c>
      <c r="W101" s="64">
        <v>0.2</v>
      </c>
      <c r="X101" s="69" t="s">
        <v>446</v>
      </c>
      <c r="Y101" s="56">
        <v>6</v>
      </c>
      <c r="Z101" s="56" t="s">
        <v>189</v>
      </c>
      <c r="AA101" s="56" t="s">
        <v>190</v>
      </c>
      <c r="AB101" s="13">
        <v>43497</v>
      </c>
      <c r="AC101" s="13">
        <v>43830</v>
      </c>
      <c r="AD101" s="67"/>
      <c r="AE101" s="56"/>
      <c r="AF101" s="223"/>
      <c r="AG101" s="56" t="s">
        <v>1140</v>
      </c>
      <c r="AH101" s="223"/>
      <c r="AI101" s="3"/>
    </row>
    <row r="102" spans="1:35" ht="38.25" x14ac:dyDescent="0.25">
      <c r="A102" s="5"/>
      <c r="B102" s="236"/>
      <c r="C102" s="56"/>
      <c r="D102" s="223"/>
      <c r="E102" s="237"/>
      <c r="F102" s="237"/>
      <c r="G102" s="237"/>
      <c r="H102" s="223"/>
      <c r="I102" s="223"/>
      <c r="J102" s="223"/>
      <c r="K102" s="223"/>
      <c r="L102" s="234">
        <v>0.1</v>
      </c>
      <c r="M102" s="223"/>
      <c r="N102" s="223"/>
      <c r="O102" s="244"/>
      <c r="P102" s="244"/>
      <c r="Q102" s="244"/>
      <c r="R102" s="244"/>
      <c r="S102" s="223"/>
      <c r="T102" s="223"/>
      <c r="U102" s="223"/>
      <c r="V102" s="25" t="s">
        <v>216</v>
      </c>
      <c r="W102" s="64">
        <v>0.4</v>
      </c>
      <c r="X102" s="69" t="s">
        <v>447</v>
      </c>
      <c r="Y102" s="56">
        <v>4</v>
      </c>
      <c r="Z102" s="56" t="s">
        <v>189</v>
      </c>
      <c r="AA102" s="56" t="s">
        <v>190</v>
      </c>
      <c r="AB102" s="13">
        <v>43497</v>
      </c>
      <c r="AC102" s="13">
        <v>43830</v>
      </c>
      <c r="AD102" s="67"/>
      <c r="AE102" s="56"/>
      <c r="AF102" s="223"/>
      <c r="AG102" s="56" t="s">
        <v>1140</v>
      </c>
      <c r="AH102" s="223"/>
      <c r="AI102" s="3"/>
    </row>
    <row r="103" spans="1:35" ht="25.5" customHeight="1" x14ac:dyDescent="0.25">
      <c r="A103" s="5"/>
      <c r="B103" s="236"/>
      <c r="C103" s="56"/>
      <c r="D103" s="223"/>
      <c r="E103" s="235" t="s">
        <v>1104</v>
      </c>
      <c r="F103" s="235" t="s">
        <v>1174</v>
      </c>
      <c r="G103" s="223" t="s">
        <v>33</v>
      </c>
      <c r="H103" s="223" t="s">
        <v>1233</v>
      </c>
      <c r="I103" s="223" t="s">
        <v>659</v>
      </c>
      <c r="J103" s="223" t="s">
        <v>406</v>
      </c>
      <c r="K103" s="223" t="s">
        <v>1085</v>
      </c>
      <c r="L103" s="234">
        <f>+(1/10)/4</f>
        <v>2.5000000000000001E-2</v>
      </c>
      <c r="M103" s="244" t="s">
        <v>21</v>
      </c>
      <c r="N103" s="244">
        <v>0.75</v>
      </c>
      <c r="O103" s="244">
        <v>1</v>
      </c>
      <c r="P103" s="244">
        <v>1</v>
      </c>
      <c r="Q103" s="244">
        <v>1</v>
      </c>
      <c r="R103" s="244">
        <v>1</v>
      </c>
      <c r="S103" s="223" t="s">
        <v>426</v>
      </c>
      <c r="T103" s="223" t="s">
        <v>425</v>
      </c>
      <c r="U103" s="223" t="s">
        <v>187</v>
      </c>
      <c r="V103" s="69" t="s">
        <v>448</v>
      </c>
      <c r="W103" s="71">
        <v>0.33333333333333331</v>
      </c>
      <c r="X103" s="69" t="s">
        <v>449</v>
      </c>
      <c r="Y103" s="56">
        <v>12</v>
      </c>
      <c r="Z103" s="56" t="s">
        <v>191</v>
      </c>
      <c r="AA103" s="56" t="s">
        <v>192</v>
      </c>
      <c r="AB103" s="13">
        <v>43466</v>
      </c>
      <c r="AC103" s="13">
        <v>43830</v>
      </c>
      <c r="AD103" s="67"/>
      <c r="AE103" s="56"/>
      <c r="AF103" s="223" t="s">
        <v>1190</v>
      </c>
      <c r="AG103" s="235" t="s">
        <v>1140</v>
      </c>
      <c r="AH103" s="223" t="s">
        <v>168</v>
      </c>
      <c r="AI103" s="3"/>
    </row>
    <row r="104" spans="1:35" ht="38.25" x14ac:dyDescent="0.25">
      <c r="A104" s="5"/>
      <c r="B104" s="236"/>
      <c r="C104" s="56"/>
      <c r="D104" s="223"/>
      <c r="E104" s="236"/>
      <c r="F104" s="236"/>
      <c r="G104" s="223"/>
      <c r="H104" s="223"/>
      <c r="I104" s="223"/>
      <c r="J104" s="223"/>
      <c r="K104" s="223"/>
      <c r="L104" s="234"/>
      <c r="M104" s="244"/>
      <c r="N104" s="244"/>
      <c r="O104" s="244"/>
      <c r="P104" s="244"/>
      <c r="Q104" s="244"/>
      <c r="R104" s="244"/>
      <c r="S104" s="223"/>
      <c r="T104" s="223"/>
      <c r="U104" s="223"/>
      <c r="V104" s="69" t="s">
        <v>407</v>
      </c>
      <c r="W104" s="71">
        <v>0.33333333333333331</v>
      </c>
      <c r="X104" s="69" t="s">
        <v>409</v>
      </c>
      <c r="Y104" s="56">
        <v>9</v>
      </c>
      <c r="Z104" s="56" t="s">
        <v>191</v>
      </c>
      <c r="AA104" s="56" t="s">
        <v>192</v>
      </c>
      <c r="AB104" s="13">
        <v>43540</v>
      </c>
      <c r="AC104" s="13">
        <v>43830</v>
      </c>
      <c r="AD104" s="67"/>
      <c r="AE104" s="56"/>
      <c r="AF104" s="223"/>
      <c r="AG104" s="236"/>
      <c r="AH104" s="223"/>
      <c r="AI104" s="3"/>
    </row>
    <row r="105" spans="1:35" ht="38.25" x14ac:dyDescent="0.25">
      <c r="A105" s="5"/>
      <c r="B105" s="236"/>
      <c r="C105" s="56"/>
      <c r="D105" s="223"/>
      <c r="E105" s="236"/>
      <c r="F105" s="236"/>
      <c r="G105" s="223"/>
      <c r="H105" s="223"/>
      <c r="I105" s="223"/>
      <c r="J105" s="223"/>
      <c r="K105" s="223"/>
      <c r="L105" s="234"/>
      <c r="M105" s="244"/>
      <c r="N105" s="244"/>
      <c r="O105" s="244"/>
      <c r="P105" s="244"/>
      <c r="Q105" s="244"/>
      <c r="R105" s="244"/>
      <c r="S105" s="223"/>
      <c r="T105" s="223"/>
      <c r="U105" s="223"/>
      <c r="V105" s="69" t="s">
        <v>408</v>
      </c>
      <c r="W105" s="71">
        <v>0.33333333333333331</v>
      </c>
      <c r="X105" s="69" t="s">
        <v>410</v>
      </c>
      <c r="Y105" s="56">
        <v>9</v>
      </c>
      <c r="Z105" s="56" t="s">
        <v>191</v>
      </c>
      <c r="AA105" s="56" t="s">
        <v>192</v>
      </c>
      <c r="AB105" s="13">
        <v>43540</v>
      </c>
      <c r="AC105" s="13">
        <v>43830</v>
      </c>
      <c r="AD105" s="67"/>
      <c r="AE105" s="56"/>
      <c r="AF105" s="223"/>
      <c r="AG105" s="237"/>
      <c r="AH105" s="223"/>
      <c r="AI105" s="3"/>
    </row>
    <row r="106" spans="1:35" ht="51" customHeight="1" x14ac:dyDescent="0.25">
      <c r="A106" s="5"/>
      <c r="B106" s="236"/>
      <c r="C106" s="56"/>
      <c r="D106" s="223"/>
      <c r="E106" s="236"/>
      <c r="F106" s="236"/>
      <c r="G106" s="223" t="s">
        <v>33</v>
      </c>
      <c r="H106" s="223" t="s">
        <v>1233</v>
      </c>
      <c r="I106" s="223" t="s">
        <v>660</v>
      </c>
      <c r="J106" s="223" t="s">
        <v>411</v>
      </c>
      <c r="K106" s="223" t="s">
        <v>1085</v>
      </c>
      <c r="L106" s="234">
        <f>+(1/10)/4</f>
        <v>2.5000000000000001E-2</v>
      </c>
      <c r="M106" s="244" t="s">
        <v>21</v>
      </c>
      <c r="N106" s="244">
        <v>0.65</v>
      </c>
      <c r="O106" s="244">
        <v>0.8</v>
      </c>
      <c r="P106" s="244">
        <v>0.8</v>
      </c>
      <c r="Q106" s="244">
        <v>0.8</v>
      </c>
      <c r="R106" s="244">
        <v>0.9</v>
      </c>
      <c r="S106" s="223" t="s">
        <v>426</v>
      </c>
      <c r="T106" s="223" t="s">
        <v>425</v>
      </c>
      <c r="U106" s="223" t="s">
        <v>450</v>
      </c>
      <c r="V106" s="69" t="s">
        <v>412</v>
      </c>
      <c r="W106" s="64">
        <v>0.5</v>
      </c>
      <c r="X106" s="69" t="s">
        <v>413</v>
      </c>
      <c r="Y106" s="56">
        <v>2</v>
      </c>
      <c r="Z106" s="56" t="s">
        <v>191</v>
      </c>
      <c r="AA106" s="56" t="s">
        <v>192</v>
      </c>
      <c r="AB106" s="13">
        <v>43466</v>
      </c>
      <c r="AC106" s="13">
        <v>43830</v>
      </c>
      <c r="AD106" s="67"/>
      <c r="AE106" s="56"/>
      <c r="AF106" s="235" t="s">
        <v>1190</v>
      </c>
      <c r="AG106" s="56" t="s">
        <v>1140</v>
      </c>
      <c r="AH106" s="56" t="s">
        <v>168</v>
      </c>
      <c r="AI106" s="3"/>
    </row>
    <row r="107" spans="1:35" ht="38.25" x14ac:dyDescent="0.25">
      <c r="A107" s="5"/>
      <c r="B107" s="236"/>
      <c r="C107" s="56"/>
      <c r="D107" s="223"/>
      <c r="E107" s="236"/>
      <c r="F107" s="236"/>
      <c r="G107" s="223"/>
      <c r="H107" s="223"/>
      <c r="I107" s="223"/>
      <c r="J107" s="223"/>
      <c r="K107" s="223"/>
      <c r="L107" s="234"/>
      <c r="M107" s="244"/>
      <c r="N107" s="244"/>
      <c r="O107" s="244"/>
      <c r="P107" s="244"/>
      <c r="Q107" s="244"/>
      <c r="R107" s="244"/>
      <c r="S107" s="223"/>
      <c r="T107" s="223"/>
      <c r="U107" s="223"/>
      <c r="V107" s="69" t="s">
        <v>1193</v>
      </c>
      <c r="W107" s="64">
        <v>0.5</v>
      </c>
      <c r="X107" s="69" t="s">
        <v>451</v>
      </c>
      <c r="Y107" s="56">
        <v>12</v>
      </c>
      <c r="Z107" s="56" t="s">
        <v>191</v>
      </c>
      <c r="AA107" s="56" t="s">
        <v>192</v>
      </c>
      <c r="AB107" s="13">
        <v>43466</v>
      </c>
      <c r="AC107" s="13">
        <v>43830</v>
      </c>
      <c r="AD107" s="67"/>
      <c r="AE107" s="56"/>
      <c r="AF107" s="237"/>
      <c r="AG107" s="56" t="s">
        <v>1140</v>
      </c>
      <c r="AH107" s="56" t="s">
        <v>168</v>
      </c>
      <c r="AI107" s="3"/>
    </row>
    <row r="108" spans="1:35" ht="25.5" x14ac:dyDescent="0.25">
      <c r="A108" s="5"/>
      <c r="B108" s="236"/>
      <c r="C108" s="56"/>
      <c r="D108" s="223"/>
      <c r="E108" s="236"/>
      <c r="F108" s="236"/>
      <c r="G108" s="223" t="s">
        <v>1143</v>
      </c>
      <c r="H108" s="223" t="s">
        <v>1233</v>
      </c>
      <c r="I108" s="223" t="s">
        <v>661</v>
      </c>
      <c r="J108" s="223" t="s">
        <v>188</v>
      </c>
      <c r="K108" s="223" t="s">
        <v>1085</v>
      </c>
      <c r="L108" s="234">
        <f>+(1/10)/4</f>
        <v>2.5000000000000001E-2</v>
      </c>
      <c r="M108" s="244" t="s">
        <v>21</v>
      </c>
      <c r="N108" s="244">
        <v>0.81</v>
      </c>
      <c r="O108" s="244">
        <v>1</v>
      </c>
      <c r="P108" s="244">
        <v>1</v>
      </c>
      <c r="Q108" s="244">
        <v>1</v>
      </c>
      <c r="R108" s="244">
        <v>1</v>
      </c>
      <c r="S108" s="223" t="s">
        <v>426</v>
      </c>
      <c r="T108" s="223" t="s">
        <v>425</v>
      </c>
      <c r="U108" s="223" t="s">
        <v>454</v>
      </c>
      <c r="V108" s="69" t="s">
        <v>452</v>
      </c>
      <c r="W108" s="64">
        <v>0.5</v>
      </c>
      <c r="X108" s="69" t="s">
        <v>687</v>
      </c>
      <c r="Y108" s="56">
        <v>1</v>
      </c>
      <c r="Z108" s="56" t="s">
        <v>191</v>
      </c>
      <c r="AA108" s="56" t="s">
        <v>192</v>
      </c>
      <c r="AB108" s="13">
        <v>43554</v>
      </c>
      <c r="AC108" s="13">
        <v>43830</v>
      </c>
      <c r="AD108" s="67"/>
      <c r="AE108" s="56"/>
      <c r="AF108" s="223" t="s">
        <v>1190</v>
      </c>
      <c r="AG108" s="223" t="s">
        <v>1142</v>
      </c>
      <c r="AH108" s="223" t="s">
        <v>168</v>
      </c>
      <c r="AI108" s="3"/>
    </row>
    <row r="109" spans="1:35" ht="38.25" x14ac:dyDescent="0.25">
      <c r="A109" s="5"/>
      <c r="B109" s="236"/>
      <c r="C109" s="56"/>
      <c r="D109" s="223"/>
      <c r="E109" s="236"/>
      <c r="F109" s="237"/>
      <c r="G109" s="223"/>
      <c r="H109" s="223"/>
      <c r="I109" s="223"/>
      <c r="J109" s="223"/>
      <c r="K109" s="223"/>
      <c r="L109" s="234"/>
      <c r="M109" s="244"/>
      <c r="N109" s="244"/>
      <c r="O109" s="244"/>
      <c r="P109" s="244"/>
      <c r="Q109" s="244"/>
      <c r="R109" s="244"/>
      <c r="S109" s="223"/>
      <c r="T109" s="223"/>
      <c r="U109" s="223"/>
      <c r="V109" s="69" t="s">
        <v>453</v>
      </c>
      <c r="W109" s="64">
        <v>0.5</v>
      </c>
      <c r="X109" s="69" t="s">
        <v>688</v>
      </c>
      <c r="Y109" s="56">
        <v>1</v>
      </c>
      <c r="Z109" s="56" t="s">
        <v>191</v>
      </c>
      <c r="AA109" s="56" t="s">
        <v>192</v>
      </c>
      <c r="AB109" s="13">
        <v>43585</v>
      </c>
      <c r="AC109" s="13">
        <v>43830</v>
      </c>
      <c r="AD109" s="67"/>
      <c r="AE109" s="56"/>
      <c r="AF109" s="223"/>
      <c r="AG109" s="223"/>
      <c r="AH109" s="223"/>
      <c r="AI109" s="3"/>
    </row>
    <row r="110" spans="1:35" ht="38.25" x14ac:dyDescent="0.25">
      <c r="A110" s="5"/>
      <c r="B110" s="236"/>
      <c r="C110" s="56"/>
      <c r="D110" s="223"/>
      <c r="E110" s="236"/>
      <c r="F110" s="223" t="s">
        <v>1171</v>
      </c>
      <c r="G110" s="235" t="s">
        <v>1144</v>
      </c>
      <c r="H110" s="223" t="s">
        <v>1223</v>
      </c>
      <c r="I110" s="223" t="s">
        <v>662</v>
      </c>
      <c r="J110" s="223" t="s">
        <v>663</v>
      </c>
      <c r="K110" s="223" t="s">
        <v>1085</v>
      </c>
      <c r="L110" s="234">
        <f>+(1/10)/4</f>
        <v>2.5000000000000001E-2</v>
      </c>
      <c r="M110" s="223" t="s">
        <v>21</v>
      </c>
      <c r="N110" s="223" t="s">
        <v>22</v>
      </c>
      <c r="O110" s="244">
        <v>0.9</v>
      </c>
      <c r="P110" s="244">
        <v>0.9</v>
      </c>
      <c r="Q110" s="244">
        <v>0.9</v>
      </c>
      <c r="R110" s="244">
        <v>0.9</v>
      </c>
      <c r="S110" s="223" t="s">
        <v>426</v>
      </c>
      <c r="T110" s="56" t="s">
        <v>414</v>
      </c>
      <c r="U110" s="244" t="s">
        <v>217</v>
      </c>
      <c r="V110" s="69" t="s">
        <v>416</v>
      </c>
      <c r="W110" s="64">
        <v>0.5</v>
      </c>
      <c r="X110" s="69" t="s">
        <v>417</v>
      </c>
      <c r="Y110" s="56">
        <v>11</v>
      </c>
      <c r="Z110" s="56" t="s">
        <v>193</v>
      </c>
      <c r="AA110" s="56" t="s">
        <v>192</v>
      </c>
      <c r="AB110" s="13">
        <v>43497</v>
      </c>
      <c r="AC110" s="13">
        <v>43830</v>
      </c>
      <c r="AD110" s="67"/>
      <c r="AE110" s="56"/>
      <c r="AF110" s="223" t="s">
        <v>1190</v>
      </c>
      <c r="AG110" s="56">
        <v>5</v>
      </c>
      <c r="AH110" s="223" t="s">
        <v>66</v>
      </c>
      <c r="AI110" s="3"/>
    </row>
    <row r="111" spans="1:35" ht="38.25" x14ac:dyDescent="0.25">
      <c r="A111" s="5"/>
      <c r="B111" s="236"/>
      <c r="C111" s="56"/>
      <c r="D111" s="223"/>
      <c r="E111" s="237"/>
      <c r="F111" s="223"/>
      <c r="G111" s="237"/>
      <c r="H111" s="223"/>
      <c r="I111" s="223"/>
      <c r="J111" s="223"/>
      <c r="K111" s="223"/>
      <c r="L111" s="234"/>
      <c r="M111" s="223"/>
      <c r="N111" s="223"/>
      <c r="O111" s="244"/>
      <c r="P111" s="244"/>
      <c r="Q111" s="244"/>
      <c r="R111" s="244"/>
      <c r="S111" s="223"/>
      <c r="T111" s="56" t="s">
        <v>415</v>
      </c>
      <c r="U111" s="244"/>
      <c r="V111" s="69" t="s">
        <v>418</v>
      </c>
      <c r="W111" s="64">
        <v>0.5</v>
      </c>
      <c r="X111" s="69" t="s">
        <v>194</v>
      </c>
      <c r="Y111" s="56">
        <v>11</v>
      </c>
      <c r="Z111" s="56" t="s">
        <v>193</v>
      </c>
      <c r="AA111" s="56" t="s">
        <v>190</v>
      </c>
      <c r="AB111" s="13">
        <v>43497</v>
      </c>
      <c r="AC111" s="13">
        <v>43830</v>
      </c>
      <c r="AD111" s="67"/>
      <c r="AE111" s="56"/>
      <c r="AF111" s="223"/>
      <c r="AG111" s="56">
        <v>16</v>
      </c>
      <c r="AH111" s="223"/>
      <c r="AI111" s="3"/>
    </row>
    <row r="112" spans="1:35" ht="51" x14ac:dyDescent="0.25">
      <c r="A112" s="5"/>
      <c r="B112" s="236"/>
      <c r="C112" s="56"/>
      <c r="D112" s="223"/>
      <c r="E112" s="223" t="s">
        <v>1098</v>
      </c>
      <c r="F112" s="235" t="s">
        <v>1171</v>
      </c>
      <c r="G112" s="235" t="s">
        <v>1145</v>
      </c>
      <c r="H112" s="223" t="s">
        <v>1233</v>
      </c>
      <c r="I112" s="223" t="s">
        <v>335</v>
      </c>
      <c r="J112" s="223" t="s">
        <v>336</v>
      </c>
      <c r="K112" s="223" t="s">
        <v>1085</v>
      </c>
      <c r="L112" s="234">
        <v>0.15</v>
      </c>
      <c r="M112" s="223" t="s">
        <v>21</v>
      </c>
      <c r="N112" s="223" t="s">
        <v>337</v>
      </c>
      <c r="O112" s="244">
        <v>0.8</v>
      </c>
      <c r="P112" s="251">
        <v>0.85</v>
      </c>
      <c r="Q112" s="251">
        <v>0.9</v>
      </c>
      <c r="R112" s="251">
        <v>0.9</v>
      </c>
      <c r="S112" s="223" t="s">
        <v>338</v>
      </c>
      <c r="T112" s="223" t="s">
        <v>339</v>
      </c>
      <c r="U112" s="282" t="s">
        <v>559</v>
      </c>
      <c r="V112" s="74" t="s">
        <v>342</v>
      </c>
      <c r="W112" s="75">
        <v>0.25</v>
      </c>
      <c r="X112" s="74" t="s">
        <v>340</v>
      </c>
      <c r="Y112" s="70">
        <v>30</v>
      </c>
      <c r="Z112" s="70" t="s">
        <v>343</v>
      </c>
      <c r="AA112" s="70" t="s">
        <v>344</v>
      </c>
      <c r="AB112" s="21">
        <v>43514</v>
      </c>
      <c r="AC112" s="21">
        <v>43830</v>
      </c>
      <c r="AD112" s="47">
        <v>1118000</v>
      </c>
      <c r="AE112" s="56" t="s">
        <v>345</v>
      </c>
      <c r="AF112" s="56" t="s">
        <v>1190</v>
      </c>
      <c r="AG112" s="223" t="s">
        <v>1065</v>
      </c>
      <c r="AH112" s="282" t="s">
        <v>1045</v>
      </c>
      <c r="AI112" s="3"/>
    </row>
    <row r="113" spans="1:36" ht="63.75" x14ac:dyDescent="0.25">
      <c r="A113" s="5"/>
      <c r="B113" s="236"/>
      <c r="C113" s="56"/>
      <c r="D113" s="223"/>
      <c r="E113" s="223"/>
      <c r="F113" s="236"/>
      <c r="G113" s="236"/>
      <c r="H113" s="223"/>
      <c r="I113" s="223"/>
      <c r="J113" s="223"/>
      <c r="K113" s="223"/>
      <c r="L113" s="234">
        <v>0.15</v>
      </c>
      <c r="M113" s="223"/>
      <c r="N113" s="223"/>
      <c r="O113" s="244"/>
      <c r="P113" s="251"/>
      <c r="Q113" s="251"/>
      <c r="R113" s="251"/>
      <c r="S113" s="223"/>
      <c r="T113" s="223"/>
      <c r="U113" s="282"/>
      <c r="V113" s="74" t="s">
        <v>348</v>
      </c>
      <c r="W113" s="75">
        <v>0.25</v>
      </c>
      <c r="X113" s="17" t="s">
        <v>592</v>
      </c>
      <c r="Y113" s="56">
        <v>10</v>
      </c>
      <c r="Z113" s="70" t="s">
        <v>347</v>
      </c>
      <c r="AA113" s="70" t="s">
        <v>349</v>
      </c>
      <c r="AB113" s="21">
        <v>43535</v>
      </c>
      <c r="AC113" s="21">
        <v>43830</v>
      </c>
      <c r="AD113" s="67">
        <v>0</v>
      </c>
      <c r="AE113" s="56" t="s">
        <v>29</v>
      </c>
      <c r="AF113" s="54" t="s">
        <v>25</v>
      </c>
      <c r="AG113" s="223"/>
      <c r="AH113" s="282"/>
      <c r="AI113" s="3"/>
    </row>
    <row r="114" spans="1:36" ht="51" customHeight="1" x14ac:dyDescent="0.25">
      <c r="A114" s="5"/>
      <c r="B114" s="236"/>
      <c r="C114" s="56"/>
      <c r="D114" s="223"/>
      <c r="E114" s="223"/>
      <c r="F114" s="236"/>
      <c r="G114" s="236"/>
      <c r="H114" s="223"/>
      <c r="I114" s="223"/>
      <c r="J114" s="223"/>
      <c r="K114" s="223"/>
      <c r="L114" s="234">
        <v>0.15</v>
      </c>
      <c r="M114" s="223"/>
      <c r="N114" s="223"/>
      <c r="O114" s="244"/>
      <c r="P114" s="251"/>
      <c r="Q114" s="251"/>
      <c r="R114" s="251"/>
      <c r="S114" s="223"/>
      <c r="T114" s="223"/>
      <c r="U114" s="282"/>
      <c r="V114" s="74" t="s">
        <v>558</v>
      </c>
      <c r="W114" s="75">
        <v>0.25</v>
      </c>
      <c r="X114" s="17" t="s">
        <v>593</v>
      </c>
      <c r="Y114" s="56">
        <v>2</v>
      </c>
      <c r="Z114" s="70" t="s">
        <v>594</v>
      </c>
      <c r="AA114" s="56" t="s">
        <v>595</v>
      </c>
      <c r="AB114" s="21">
        <v>43535</v>
      </c>
      <c r="AC114" s="21">
        <v>43830</v>
      </c>
      <c r="AD114" s="67">
        <v>0</v>
      </c>
      <c r="AE114" s="56" t="s">
        <v>596</v>
      </c>
      <c r="AF114" s="56" t="s">
        <v>1190</v>
      </c>
      <c r="AG114" s="223"/>
      <c r="AH114" s="282"/>
      <c r="AJ114" s="93"/>
    </row>
    <row r="115" spans="1:36" ht="64.5" customHeight="1" x14ac:dyDescent="0.25">
      <c r="A115" s="5"/>
      <c r="B115" s="236"/>
      <c r="C115" s="56"/>
      <c r="D115" s="223"/>
      <c r="E115" s="223"/>
      <c r="F115" s="236"/>
      <c r="G115" s="237"/>
      <c r="H115" s="223"/>
      <c r="I115" s="223"/>
      <c r="J115" s="223"/>
      <c r="K115" s="223"/>
      <c r="L115" s="234">
        <v>0.15</v>
      </c>
      <c r="M115" s="223"/>
      <c r="N115" s="223"/>
      <c r="O115" s="244"/>
      <c r="P115" s="251"/>
      <c r="Q115" s="251"/>
      <c r="R115" s="251"/>
      <c r="S115" s="223"/>
      <c r="T115" s="223"/>
      <c r="U115" s="282"/>
      <c r="V115" s="74" t="s">
        <v>576</v>
      </c>
      <c r="W115" s="75">
        <v>0.25</v>
      </c>
      <c r="X115" s="17" t="s">
        <v>341</v>
      </c>
      <c r="Y115" s="70">
        <v>1</v>
      </c>
      <c r="Z115" s="70" t="s">
        <v>350</v>
      </c>
      <c r="AA115" s="70" t="s">
        <v>346</v>
      </c>
      <c r="AB115" s="21">
        <v>43542</v>
      </c>
      <c r="AC115" s="21">
        <v>43830</v>
      </c>
      <c r="AD115" s="67">
        <v>850000</v>
      </c>
      <c r="AE115" s="56" t="s">
        <v>351</v>
      </c>
      <c r="AF115" s="53" t="s">
        <v>1215</v>
      </c>
      <c r="AG115" s="223"/>
      <c r="AH115" s="282"/>
      <c r="AI115" s="283"/>
      <c r="AJ115" s="284"/>
    </row>
    <row r="116" spans="1:36" ht="63.75" x14ac:dyDescent="0.25">
      <c r="A116" s="5"/>
      <c r="B116" s="236"/>
      <c r="C116" s="56"/>
      <c r="D116" s="223"/>
      <c r="E116" s="223"/>
      <c r="F116" s="236"/>
      <c r="G116" s="223" t="s">
        <v>1071</v>
      </c>
      <c r="H116" s="223" t="s">
        <v>1225</v>
      </c>
      <c r="I116" s="223" t="s">
        <v>571</v>
      </c>
      <c r="J116" s="223" t="s">
        <v>570</v>
      </c>
      <c r="K116" s="223" t="s">
        <v>1085</v>
      </c>
      <c r="L116" s="234">
        <v>0.1</v>
      </c>
      <c r="M116" s="223" t="s">
        <v>21</v>
      </c>
      <c r="N116" s="244">
        <v>0.8</v>
      </c>
      <c r="O116" s="245">
        <v>0.8</v>
      </c>
      <c r="P116" s="245">
        <v>0.8</v>
      </c>
      <c r="Q116" s="245">
        <v>0.8</v>
      </c>
      <c r="R116" s="245">
        <v>0.8</v>
      </c>
      <c r="S116" s="223" t="s">
        <v>118</v>
      </c>
      <c r="T116" s="223" t="s">
        <v>119</v>
      </c>
      <c r="U116" s="223" t="s">
        <v>565</v>
      </c>
      <c r="V116" s="25" t="s">
        <v>560</v>
      </c>
      <c r="W116" s="71">
        <v>0.16666666666666666</v>
      </c>
      <c r="X116" s="69" t="s">
        <v>572</v>
      </c>
      <c r="Y116" s="60">
        <v>11</v>
      </c>
      <c r="Z116" s="56" t="s">
        <v>118</v>
      </c>
      <c r="AA116" s="56" t="s">
        <v>134</v>
      </c>
      <c r="AB116" s="23">
        <v>43497</v>
      </c>
      <c r="AC116" s="23">
        <v>43830</v>
      </c>
      <c r="AD116" s="228">
        <v>1452213000</v>
      </c>
      <c r="AE116" s="223" t="s">
        <v>128</v>
      </c>
      <c r="AF116" s="223" t="s">
        <v>1190</v>
      </c>
      <c r="AG116" s="219" t="s">
        <v>1075</v>
      </c>
      <c r="AH116" s="56" t="s">
        <v>125</v>
      </c>
      <c r="AI116" s="3"/>
    </row>
    <row r="117" spans="1:36" ht="51" x14ac:dyDescent="0.25">
      <c r="A117" s="5"/>
      <c r="B117" s="236"/>
      <c r="C117" s="56"/>
      <c r="D117" s="223"/>
      <c r="E117" s="223"/>
      <c r="F117" s="236"/>
      <c r="G117" s="223"/>
      <c r="H117" s="223"/>
      <c r="I117" s="223"/>
      <c r="J117" s="223"/>
      <c r="K117" s="223"/>
      <c r="L117" s="234">
        <v>0.1</v>
      </c>
      <c r="M117" s="223"/>
      <c r="N117" s="244"/>
      <c r="O117" s="245"/>
      <c r="P117" s="245"/>
      <c r="Q117" s="245"/>
      <c r="R117" s="245"/>
      <c r="S117" s="223"/>
      <c r="T117" s="223"/>
      <c r="U117" s="223"/>
      <c r="V117" s="25" t="s">
        <v>888</v>
      </c>
      <c r="W117" s="71">
        <v>0.16666666666666666</v>
      </c>
      <c r="X117" s="69" t="s">
        <v>562</v>
      </c>
      <c r="Y117" s="60">
        <v>11</v>
      </c>
      <c r="Z117" s="56" t="s">
        <v>118</v>
      </c>
      <c r="AA117" s="56" t="s">
        <v>129</v>
      </c>
      <c r="AB117" s="23">
        <v>43497</v>
      </c>
      <c r="AC117" s="23">
        <v>43830</v>
      </c>
      <c r="AD117" s="228"/>
      <c r="AE117" s="223"/>
      <c r="AF117" s="223"/>
      <c r="AG117" s="219"/>
      <c r="AH117" s="56" t="s">
        <v>125</v>
      </c>
      <c r="AI117" s="3"/>
    </row>
    <row r="118" spans="1:36" ht="38.25" x14ac:dyDescent="0.25">
      <c r="A118" s="5"/>
      <c r="B118" s="236"/>
      <c r="C118" s="56"/>
      <c r="D118" s="223"/>
      <c r="E118" s="223"/>
      <c r="F118" s="236"/>
      <c r="G118" s="223"/>
      <c r="H118" s="223"/>
      <c r="I118" s="223"/>
      <c r="J118" s="223"/>
      <c r="K118" s="223"/>
      <c r="L118" s="234">
        <v>0.1</v>
      </c>
      <c r="M118" s="223"/>
      <c r="N118" s="244"/>
      <c r="O118" s="245"/>
      <c r="P118" s="245"/>
      <c r="Q118" s="245"/>
      <c r="R118" s="245"/>
      <c r="S118" s="223"/>
      <c r="T118" s="223"/>
      <c r="U118" s="223"/>
      <c r="V118" s="25" t="s">
        <v>561</v>
      </c>
      <c r="W118" s="71">
        <v>0.16666666666666666</v>
      </c>
      <c r="X118" s="69" t="s">
        <v>562</v>
      </c>
      <c r="Y118" s="60">
        <v>11</v>
      </c>
      <c r="Z118" s="56" t="s">
        <v>118</v>
      </c>
      <c r="AA118" s="56" t="s">
        <v>130</v>
      </c>
      <c r="AB118" s="23">
        <v>43497</v>
      </c>
      <c r="AC118" s="23">
        <v>43830</v>
      </c>
      <c r="AD118" s="228"/>
      <c r="AE118" s="223"/>
      <c r="AF118" s="223"/>
      <c r="AG118" s="219"/>
      <c r="AH118" s="56" t="s">
        <v>125</v>
      </c>
      <c r="AI118" s="3"/>
    </row>
    <row r="119" spans="1:36" ht="38.25" x14ac:dyDescent="0.25">
      <c r="A119" s="5"/>
      <c r="B119" s="236"/>
      <c r="C119" s="56"/>
      <c r="D119" s="223"/>
      <c r="E119" s="223"/>
      <c r="F119" s="236"/>
      <c r="G119" s="223"/>
      <c r="H119" s="223"/>
      <c r="I119" s="223"/>
      <c r="J119" s="223"/>
      <c r="K119" s="223"/>
      <c r="L119" s="234">
        <v>0.1</v>
      </c>
      <c r="M119" s="223"/>
      <c r="N119" s="244"/>
      <c r="O119" s="245"/>
      <c r="P119" s="245"/>
      <c r="Q119" s="245"/>
      <c r="R119" s="245"/>
      <c r="S119" s="223"/>
      <c r="T119" s="223"/>
      <c r="U119" s="223"/>
      <c r="V119" s="25" t="s">
        <v>889</v>
      </c>
      <c r="W119" s="71">
        <v>0.16666666666666666</v>
      </c>
      <c r="X119" s="69" t="s">
        <v>562</v>
      </c>
      <c r="Y119" s="60">
        <v>11</v>
      </c>
      <c r="Z119" s="56" t="s">
        <v>118</v>
      </c>
      <c r="AA119" s="56" t="s">
        <v>131</v>
      </c>
      <c r="AB119" s="23">
        <v>43497</v>
      </c>
      <c r="AC119" s="23">
        <v>43830</v>
      </c>
      <c r="AD119" s="228"/>
      <c r="AE119" s="223"/>
      <c r="AF119" s="223"/>
      <c r="AG119" s="219"/>
      <c r="AH119" s="56" t="s">
        <v>125</v>
      </c>
      <c r="AI119" s="3"/>
    </row>
    <row r="120" spans="1:36" ht="63.75" x14ac:dyDescent="0.25">
      <c r="A120" s="5"/>
      <c r="B120" s="236"/>
      <c r="C120" s="56"/>
      <c r="D120" s="223"/>
      <c r="E120" s="223"/>
      <c r="F120" s="236"/>
      <c r="G120" s="223"/>
      <c r="H120" s="223"/>
      <c r="I120" s="223"/>
      <c r="J120" s="223"/>
      <c r="K120" s="223"/>
      <c r="L120" s="234">
        <v>0.1</v>
      </c>
      <c r="M120" s="223"/>
      <c r="N120" s="244"/>
      <c r="O120" s="245"/>
      <c r="P120" s="245"/>
      <c r="Q120" s="245"/>
      <c r="R120" s="245"/>
      <c r="S120" s="223"/>
      <c r="T120" s="223"/>
      <c r="U120" s="223"/>
      <c r="V120" s="25" t="s">
        <v>563</v>
      </c>
      <c r="W120" s="71">
        <v>0.16666666666666666</v>
      </c>
      <c r="X120" s="69" t="s">
        <v>562</v>
      </c>
      <c r="Y120" s="60">
        <v>11</v>
      </c>
      <c r="Z120" s="56" t="s">
        <v>118</v>
      </c>
      <c r="AA120" s="56" t="s">
        <v>132</v>
      </c>
      <c r="AB120" s="23">
        <v>43497</v>
      </c>
      <c r="AC120" s="23">
        <v>43830</v>
      </c>
      <c r="AD120" s="228"/>
      <c r="AE120" s="223"/>
      <c r="AF120" s="223"/>
      <c r="AG120" s="219"/>
      <c r="AH120" s="56" t="s">
        <v>125</v>
      </c>
      <c r="AI120" s="3"/>
    </row>
    <row r="121" spans="1:36" ht="63.75" x14ac:dyDescent="0.25">
      <c r="A121" s="5"/>
      <c r="B121" s="236"/>
      <c r="C121" s="56"/>
      <c r="D121" s="223"/>
      <c r="E121" s="223"/>
      <c r="F121" s="237"/>
      <c r="G121" s="223"/>
      <c r="H121" s="223"/>
      <c r="I121" s="223"/>
      <c r="J121" s="223"/>
      <c r="K121" s="223"/>
      <c r="L121" s="234">
        <v>0.1</v>
      </c>
      <c r="M121" s="223"/>
      <c r="N121" s="244"/>
      <c r="O121" s="245"/>
      <c r="P121" s="245"/>
      <c r="Q121" s="245"/>
      <c r="R121" s="245"/>
      <c r="S121" s="223"/>
      <c r="T121" s="223"/>
      <c r="U121" s="223"/>
      <c r="V121" s="25" t="s">
        <v>564</v>
      </c>
      <c r="W121" s="71">
        <v>0.16666666666666666</v>
      </c>
      <c r="X121" s="69" t="s">
        <v>562</v>
      </c>
      <c r="Y121" s="60">
        <v>11</v>
      </c>
      <c r="Z121" s="56" t="s">
        <v>118</v>
      </c>
      <c r="AA121" s="56" t="s">
        <v>133</v>
      </c>
      <c r="AB121" s="23">
        <v>43497</v>
      </c>
      <c r="AC121" s="23">
        <v>43830</v>
      </c>
      <c r="AD121" s="228"/>
      <c r="AE121" s="223"/>
      <c r="AF121" s="223"/>
      <c r="AG121" s="219"/>
      <c r="AH121" s="56" t="s">
        <v>125</v>
      </c>
      <c r="AI121" s="3"/>
    </row>
    <row r="122" spans="1:36" ht="25.5" customHeight="1" x14ac:dyDescent="0.25">
      <c r="B122" s="236"/>
      <c r="C122" s="25"/>
      <c r="D122" s="223"/>
      <c r="E122" s="223" t="s">
        <v>1105</v>
      </c>
      <c r="F122" s="223" t="s">
        <v>1171</v>
      </c>
      <c r="G122" s="223" t="s">
        <v>1117</v>
      </c>
      <c r="H122" s="223" t="s">
        <v>1231</v>
      </c>
      <c r="I122" s="223" t="s">
        <v>624</v>
      </c>
      <c r="J122" s="223" t="s">
        <v>334</v>
      </c>
      <c r="K122" s="223" t="s">
        <v>1085</v>
      </c>
      <c r="L122" s="234">
        <v>0.05</v>
      </c>
      <c r="M122" s="223" t="s">
        <v>21</v>
      </c>
      <c r="N122" s="245">
        <v>0</v>
      </c>
      <c r="O122" s="244">
        <v>0.25</v>
      </c>
      <c r="P122" s="244">
        <v>0.5</v>
      </c>
      <c r="Q122" s="244">
        <v>0.75</v>
      </c>
      <c r="R122" s="244">
        <v>1</v>
      </c>
      <c r="S122" s="253" t="s">
        <v>143</v>
      </c>
      <c r="T122" s="223" t="s">
        <v>144</v>
      </c>
      <c r="U122" s="263" t="s">
        <v>319</v>
      </c>
      <c r="V122" s="31" t="s">
        <v>625</v>
      </c>
      <c r="W122" s="86">
        <v>9.0909090909090912E-2</v>
      </c>
      <c r="X122" s="31" t="s">
        <v>928</v>
      </c>
      <c r="Y122" s="68">
        <v>1</v>
      </c>
      <c r="Z122" s="68" t="s">
        <v>143</v>
      </c>
      <c r="AA122" s="263" t="s">
        <v>144</v>
      </c>
      <c r="AB122" s="28">
        <v>43556</v>
      </c>
      <c r="AC122" s="28">
        <v>43616</v>
      </c>
      <c r="AD122" s="277" t="s">
        <v>228</v>
      </c>
      <c r="AE122" s="223" t="s">
        <v>229</v>
      </c>
      <c r="AF122" s="223" t="s">
        <v>1209</v>
      </c>
      <c r="AG122" s="223">
        <v>11</v>
      </c>
      <c r="AH122" s="263" t="s">
        <v>1038</v>
      </c>
    </row>
    <row r="123" spans="1:36" x14ac:dyDescent="0.25">
      <c r="B123" s="236"/>
      <c r="C123" s="25"/>
      <c r="D123" s="223"/>
      <c r="E123" s="223"/>
      <c r="F123" s="223"/>
      <c r="G123" s="223"/>
      <c r="H123" s="223"/>
      <c r="I123" s="223"/>
      <c r="J123" s="223"/>
      <c r="K123" s="223"/>
      <c r="L123" s="234"/>
      <c r="M123" s="223"/>
      <c r="N123" s="253"/>
      <c r="O123" s="223"/>
      <c r="P123" s="244"/>
      <c r="Q123" s="244"/>
      <c r="R123" s="244"/>
      <c r="S123" s="253"/>
      <c r="T123" s="223"/>
      <c r="U123" s="263"/>
      <c r="V123" s="31" t="s">
        <v>626</v>
      </c>
      <c r="W123" s="86">
        <v>9.0909090909090912E-2</v>
      </c>
      <c r="X123" s="31" t="s">
        <v>929</v>
      </c>
      <c r="Y123" s="68">
        <v>1</v>
      </c>
      <c r="Z123" s="68" t="s">
        <v>143</v>
      </c>
      <c r="AA123" s="263"/>
      <c r="AB123" s="28">
        <v>43556</v>
      </c>
      <c r="AC123" s="28">
        <v>43616</v>
      </c>
      <c r="AD123" s="279"/>
      <c r="AE123" s="223"/>
      <c r="AF123" s="223"/>
      <c r="AG123" s="223"/>
      <c r="AH123" s="263"/>
    </row>
    <row r="124" spans="1:36" ht="25.5" x14ac:dyDescent="0.25">
      <c r="B124" s="236"/>
      <c r="C124" s="25"/>
      <c r="D124" s="223"/>
      <c r="E124" s="223"/>
      <c r="F124" s="223"/>
      <c r="G124" s="223"/>
      <c r="H124" s="223"/>
      <c r="I124" s="223"/>
      <c r="J124" s="223"/>
      <c r="K124" s="223"/>
      <c r="L124" s="234"/>
      <c r="M124" s="223"/>
      <c r="N124" s="253"/>
      <c r="O124" s="223"/>
      <c r="P124" s="244"/>
      <c r="Q124" s="244"/>
      <c r="R124" s="244"/>
      <c r="S124" s="253"/>
      <c r="T124" s="223"/>
      <c r="U124" s="263"/>
      <c r="V124" s="31" t="s">
        <v>930</v>
      </c>
      <c r="W124" s="86">
        <v>9.0909090909090912E-2</v>
      </c>
      <c r="X124" s="31" t="s">
        <v>931</v>
      </c>
      <c r="Y124" s="68">
        <v>1</v>
      </c>
      <c r="Z124" s="68" t="s">
        <v>143</v>
      </c>
      <c r="AA124" s="263"/>
      <c r="AB124" s="13">
        <v>43586</v>
      </c>
      <c r="AC124" s="13">
        <v>43646</v>
      </c>
      <c r="AD124" s="279"/>
      <c r="AE124" s="223"/>
      <c r="AF124" s="223"/>
      <c r="AG124" s="223"/>
      <c r="AH124" s="263"/>
    </row>
    <row r="125" spans="1:36" ht="38.25" x14ac:dyDescent="0.25">
      <c r="B125" s="236"/>
      <c r="C125" s="25"/>
      <c r="D125" s="223"/>
      <c r="E125" s="223"/>
      <c r="F125" s="223"/>
      <c r="G125" s="223"/>
      <c r="H125" s="223"/>
      <c r="I125" s="223"/>
      <c r="J125" s="223"/>
      <c r="K125" s="223"/>
      <c r="L125" s="234"/>
      <c r="M125" s="223"/>
      <c r="N125" s="253"/>
      <c r="O125" s="223"/>
      <c r="P125" s="244"/>
      <c r="Q125" s="244"/>
      <c r="R125" s="244"/>
      <c r="S125" s="253"/>
      <c r="T125" s="223"/>
      <c r="U125" s="263"/>
      <c r="V125" s="31" t="s">
        <v>932</v>
      </c>
      <c r="W125" s="86">
        <v>9.0909090909090912E-2</v>
      </c>
      <c r="X125" s="31" t="s">
        <v>933</v>
      </c>
      <c r="Y125" s="68">
        <v>1</v>
      </c>
      <c r="Z125" s="68" t="s">
        <v>143</v>
      </c>
      <c r="AA125" s="263"/>
      <c r="AB125" s="13">
        <v>43617</v>
      </c>
      <c r="AC125" s="13">
        <v>43677</v>
      </c>
      <c r="AD125" s="279"/>
      <c r="AE125" s="223"/>
      <c r="AF125" s="223"/>
      <c r="AG125" s="223"/>
      <c r="AH125" s="263"/>
    </row>
    <row r="126" spans="1:36" ht="25.5" x14ac:dyDescent="0.25">
      <c r="B126" s="236"/>
      <c r="C126" s="25"/>
      <c r="D126" s="223"/>
      <c r="E126" s="223"/>
      <c r="F126" s="223"/>
      <c r="G126" s="223"/>
      <c r="H126" s="223"/>
      <c r="I126" s="223"/>
      <c r="J126" s="223"/>
      <c r="K126" s="223"/>
      <c r="L126" s="234"/>
      <c r="M126" s="223"/>
      <c r="N126" s="253"/>
      <c r="O126" s="223"/>
      <c r="P126" s="244"/>
      <c r="Q126" s="244"/>
      <c r="R126" s="244"/>
      <c r="S126" s="253"/>
      <c r="T126" s="223"/>
      <c r="U126" s="263"/>
      <c r="V126" s="31" t="s">
        <v>934</v>
      </c>
      <c r="W126" s="86">
        <v>9.0909090909090912E-2</v>
      </c>
      <c r="X126" s="31" t="s">
        <v>935</v>
      </c>
      <c r="Y126" s="68">
        <v>1</v>
      </c>
      <c r="Z126" s="68" t="s">
        <v>143</v>
      </c>
      <c r="AA126" s="263"/>
      <c r="AB126" s="13">
        <v>43617</v>
      </c>
      <c r="AC126" s="13">
        <v>43677</v>
      </c>
      <c r="AD126" s="279"/>
      <c r="AE126" s="223"/>
      <c r="AF126" s="223"/>
      <c r="AG126" s="223"/>
      <c r="AH126" s="263"/>
    </row>
    <row r="127" spans="1:36" ht="25.5" x14ac:dyDescent="0.25">
      <c r="B127" s="236"/>
      <c r="C127" s="25"/>
      <c r="D127" s="223"/>
      <c r="E127" s="223"/>
      <c r="F127" s="223"/>
      <c r="G127" s="223"/>
      <c r="H127" s="223"/>
      <c r="I127" s="223"/>
      <c r="J127" s="223"/>
      <c r="K127" s="223"/>
      <c r="L127" s="234"/>
      <c r="M127" s="223"/>
      <c r="N127" s="253"/>
      <c r="O127" s="223"/>
      <c r="P127" s="244"/>
      <c r="Q127" s="244"/>
      <c r="R127" s="244"/>
      <c r="S127" s="253"/>
      <c r="T127" s="223"/>
      <c r="U127" s="263"/>
      <c r="V127" s="31" t="s">
        <v>936</v>
      </c>
      <c r="W127" s="86">
        <v>9.0909090909090912E-2</v>
      </c>
      <c r="X127" s="31" t="s">
        <v>937</v>
      </c>
      <c r="Y127" s="68">
        <v>1</v>
      </c>
      <c r="Z127" s="68" t="s">
        <v>143</v>
      </c>
      <c r="AA127" s="263"/>
      <c r="AB127" s="13">
        <v>43617</v>
      </c>
      <c r="AC127" s="13">
        <v>43677</v>
      </c>
      <c r="AD127" s="279"/>
      <c r="AE127" s="223"/>
      <c r="AF127" s="223"/>
      <c r="AG127" s="223"/>
      <c r="AH127" s="263"/>
    </row>
    <row r="128" spans="1:36" ht="25.5" x14ac:dyDescent="0.25">
      <c r="B128" s="236"/>
      <c r="C128" s="25"/>
      <c r="D128" s="223"/>
      <c r="E128" s="223"/>
      <c r="F128" s="223"/>
      <c r="G128" s="223"/>
      <c r="H128" s="223"/>
      <c r="I128" s="223"/>
      <c r="J128" s="223"/>
      <c r="K128" s="223"/>
      <c r="L128" s="234"/>
      <c r="M128" s="223"/>
      <c r="N128" s="253"/>
      <c r="O128" s="223"/>
      <c r="P128" s="244"/>
      <c r="Q128" s="244"/>
      <c r="R128" s="244"/>
      <c r="S128" s="253"/>
      <c r="T128" s="223"/>
      <c r="U128" s="263"/>
      <c r="V128" s="31" t="s">
        <v>938</v>
      </c>
      <c r="W128" s="86">
        <v>9.0909090909090912E-2</v>
      </c>
      <c r="X128" s="31" t="s">
        <v>939</v>
      </c>
      <c r="Y128" s="68">
        <v>1</v>
      </c>
      <c r="Z128" s="68" t="s">
        <v>143</v>
      </c>
      <c r="AA128" s="263"/>
      <c r="AB128" s="13">
        <v>43647</v>
      </c>
      <c r="AC128" s="13">
        <v>43708</v>
      </c>
      <c r="AD128" s="279"/>
      <c r="AE128" s="223"/>
      <c r="AF128" s="223"/>
      <c r="AG128" s="223"/>
      <c r="AH128" s="263"/>
    </row>
    <row r="129" spans="2:34" ht="25.5" x14ac:dyDescent="0.25">
      <c r="B129" s="236"/>
      <c r="C129" s="25"/>
      <c r="D129" s="223"/>
      <c r="E129" s="223"/>
      <c r="F129" s="223"/>
      <c r="G129" s="223"/>
      <c r="H129" s="223"/>
      <c r="I129" s="223"/>
      <c r="J129" s="223"/>
      <c r="K129" s="223"/>
      <c r="L129" s="234"/>
      <c r="M129" s="223"/>
      <c r="N129" s="253"/>
      <c r="O129" s="223"/>
      <c r="P129" s="244"/>
      <c r="Q129" s="244"/>
      <c r="R129" s="244"/>
      <c r="S129" s="253"/>
      <c r="T129" s="223"/>
      <c r="U129" s="263"/>
      <c r="V129" s="31" t="s">
        <v>940</v>
      </c>
      <c r="W129" s="86">
        <v>9.0909090909090912E-2</v>
      </c>
      <c r="X129" s="31" t="s">
        <v>941</v>
      </c>
      <c r="Y129" s="68">
        <v>1</v>
      </c>
      <c r="Z129" s="68" t="s">
        <v>143</v>
      </c>
      <c r="AA129" s="263"/>
      <c r="AB129" s="13">
        <v>43647</v>
      </c>
      <c r="AC129" s="13">
        <v>43708</v>
      </c>
      <c r="AD129" s="279"/>
      <c r="AE129" s="223"/>
      <c r="AF129" s="223"/>
      <c r="AG129" s="223"/>
      <c r="AH129" s="263"/>
    </row>
    <row r="130" spans="2:34" ht="25.5" x14ac:dyDescent="0.25">
      <c r="B130" s="236"/>
      <c r="C130" s="25"/>
      <c r="D130" s="223"/>
      <c r="E130" s="223"/>
      <c r="F130" s="223"/>
      <c r="G130" s="223"/>
      <c r="H130" s="223"/>
      <c r="I130" s="223"/>
      <c r="J130" s="223"/>
      <c r="K130" s="223"/>
      <c r="L130" s="234"/>
      <c r="M130" s="223"/>
      <c r="N130" s="253"/>
      <c r="O130" s="223"/>
      <c r="P130" s="244"/>
      <c r="Q130" s="244"/>
      <c r="R130" s="244"/>
      <c r="S130" s="253"/>
      <c r="T130" s="223"/>
      <c r="U130" s="263"/>
      <c r="V130" s="31" t="s">
        <v>942</v>
      </c>
      <c r="W130" s="86">
        <v>9.0909090909090912E-2</v>
      </c>
      <c r="X130" s="31" t="s">
        <v>943</v>
      </c>
      <c r="Y130" s="68">
        <v>1</v>
      </c>
      <c r="Z130" s="68" t="s">
        <v>143</v>
      </c>
      <c r="AA130" s="263"/>
      <c r="AB130" s="13">
        <v>43647</v>
      </c>
      <c r="AC130" s="13">
        <v>43708</v>
      </c>
      <c r="AD130" s="279"/>
      <c r="AE130" s="223"/>
      <c r="AF130" s="223"/>
      <c r="AG130" s="223"/>
      <c r="AH130" s="263"/>
    </row>
    <row r="131" spans="2:34" ht="25.5" x14ac:dyDescent="0.25">
      <c r="B131" s="236"/>
      <c r="C131" s="25"/>
      <c r="D131" s="223"/>
      <c r="E131" s="223"/>
      <c r="F131" s="223"/>
      <c r="G131" s="223"/>
      <c r="H131" s="223"/>
      <c r="I131" s="223"/>
      <c r="J131" s="223"/>
      <c r="K131" s="223"/>
      <c r="L131" s="234"/>
      <c r="M131" s="223"/>
      <c r="N131" s="253"/>
      <c r="O131" s="223"/>
      <c r="P131" s="244"/>
      <c r="Q131" s="244"/>
      <c r="R131" s="244"/>
      <c r="S131" s="253"/>
      <c r="T131" s="223"/>
      <c r="U131" s="263"/>
      <c r="V131" s="31" t="s">
        <v>944</v>
      </c>
      <c r="W131" s="86">
        <v>9.0909090909090912E-2</v>
      </c>
      <c r="X131" s="31" t="s">
        <v>320</v>
      </c>
      <c r="Y131" s="68">
        <v>1</v>
      </c>
      <c r="Z131" s="68" t="s">
        <v>143</v>
      </c>
      <c r="AA131" s="263"/>
      <c r="AB131" s="13">
        <v>43678</v>
      </c>
      <c r="AC131" s="13">
        <v>43708</v>
      </c>
      <c r="AD131" s="279"/>
      <c r="AE131" s="223"/>
      <c r="AF131" s="223"/>
      <c r="AG131" s="223"/>
      <c r="AH131" s="263"/>
    </row>
    <row r="132" spans="2:34" ht="25.5" x14ac:dyDescent="0.25">
      <c r="B132" s="236"/>
      <c r="C132" s="25"/>
      <c r="D132" s="223"/>
      <c r="E132" s="223"/>
      <c r="F132" s="223"/>
      <c r="G132" s="223"/>
      <c r="H132" s="223"/>
      <c r="I132" s="223"/>
      <c r="J132" s="223"/>
      <c r="K132" s="223"/>
      <c r="L132" s="234"/>
      <c r="M132" s="223"/>
      <c r="N132" s="253"/>
      <c r="O132" s="223"/>
      <c r="P132" s="244"/>
      <c r="Q132" s="244"/>
      <c r="R132" s="244"/>
      <c r="S132" s="253"/>
      <c r="T132" s="223"/>
      <c r="U132" s="263"/>
      <c r="V132" s="31" t="s">
        <v>945</v>
      </c>
      <c r="W132" s="86">
        <v>9.0909090909090912E-2</v>
      </c>
      <c r="X132" s="31" t="s">
        <v>946</v>
      </c>
      <c r="Y132" s="68">
        <v>1</v>
      </c>
      <c r="Z132" s="68" t="s">
        <v>143</v>
      </c>
      <c r="AA132" s="263"/>
      <c r="AB132" s="13">
        <v>43678</v>
      </c>
      <c r="AC132" s="13">
        <v>43738</v>
      </c>
      <c r="AD132" s="278"/>
      <c r="AE132" s="223"/>
      <c r="AF132" s="223"/>
      <c r="AG132" s="223"/>
      <c r="AH132" s="263"/>
    </row>
    <row r="133" spans="2:34" ht="25.5" customHeight="1" x14ac:dyDescent="0.25">
      <c r="B133" s="236"/>
      <c r="C133" s="25"/>
      <c r="D133" s="223"/>
      <c r="E133" s="223"/>
      <c r="F133" s="223"/>
      <c r="G133" s="235" t="s">
        <v>34</v>
      </c>
      <c r="H133" s="223" t="s">
        <v>1231</v>
      </c>
      <c r="I133" s="223" t="s">
        <v>352</v>
      </c>
      <c r="J133" s="223" t="s">
        <v>1152</v>
      </c>
      <c r="K133" s="223" t="s">
        <v>1085</v>
      </c>
      <c r="L133" s="234">
        <v>0.1</v>
      </c>
      <c r="M133" s="223" t="s">
        <v>21</v>
      </c>
      <c r="N133" s="245">
        <v>0</v>
      </c>
      <c r="O133" s="244">
        <v>0.25</v>
      </c>
      <c r="P133" s="244">
        <v>0.5</v>
      </c>
      <c r="Q133" s="244">
        <v>0.75</v>
      </c>
      <c r="R133" s="244">
        <v>1</v>
      </c>
      <c r="S133" s="253" t="s">
        <v>143</v>
      </c>
      <c r="T133" s="223" t="s">
        <v>144</v>
      </c>
      <c r="U133" s="267" t="s">
        <v>225</v>
      </c>
      <c r="V133" s="27" t="s">
        <v>628</v>
      </c>
      <c r="W133" s="87">
        <v>2.2727272727272728E-2</v>
      </c>
      <c r="X133" s="17" t="s">
        <v>947</v>
      </c>
      <c r="Y133" s="68">
        <v>1</v>
      </c>
      <c r="Z133" s="70" t="s">
        <v>143</v>
      </c>
      <c r="AA133" s="267" t="s">
        <v>144</v>
      </c>
      <c r="AB133" s="28">
        <v>43497</v>
      </c>
      <c r="AC133" s="28">
        <v>43524</v>
      </c>
      <c r="AD133" s="277" t="s">
        <v>228</v>
      </c>
      <c r="AE133" s="235" t="s">
        <v>229</v>
      </c>
      <c r="AF133" s="235" t="s">
        <v>1209</v>
      </c>
      <c r="AG133" s="235">
        <v>11</v>
      </c>
      <c r="AH133" s="267" t="s">
        <v>1038</v>
      </c>
    </row>
    <row r="134" spans="2:34" x14ac:dyDescent="0.25">
      <c r="B134" s="236"/>
      <c r="C134" s="25"/>
      <c r="D134" s="223"/>
      <c r="E134" s="223"/>
      <c r="F134" s="223"/>
      <c r="G134" s="236"/>
      <c r="H134" s="223"/>
      <c r="I134" s="223"/>
      <c r="J134" s="223"/>
      <c r="K134" s="223"/>
      <c r="L134" s="234"/>
      <c r="M134" s="223"/>
      <c r="N134" s="245"/>
      <c r="O134" s="244"/>
      <c r="P134" s="244"/>
      <c r="Q134" s="244"/>
      <c r="R134" s="244"/>
      <c r="S134" s="253"/>
      <c r="T134" s="223"/>
      <c r="U134" s="268"/>
      <c r="V134" s="27" t="s">
        <v>629</v>
      </c>
      <c r="W134" s="87">
        <v>2.2727272727272728E-2</v>
      </c>
      <c r="X134" s="17" t="s">
        <v>226</v>
      </c>
      <c r="Y134" s="68">
        <v>1</v>
      </c>
      <c r="Z134" s="72" t="s">
        <v>143</v>
      </c>
      <c r="AA134" s="268"/>
      <c r="AB134" s="28">
        <v>43497</v>
      </c>
      <c r="AC134" s="28">
        <v>43555</v>
      </c>
      <c r="AD134" s="279"/>
      <c r="AE134" s="236"/>
      <c r="AF134" s="236"/>
      <c r="AG134" s="236"/>
      <c r="AH134" s="268"/>
    </row>
    <row r="135" spans="2:34" ht="25.5" x14ac:dyDescent="0.25">
      <c r="B135" s="236"/>
      <c r="C135" s="25"/>
      <c r="D135" s="223"/>
      <c r="E135" s="223"/>
      <c r="F135" s="223"/>
      <c r="G135" s="236"/>
      <c r="H135" s="223"/>
      <c r="I135" s="223"/>
      <c r="J135" s="223"/>
      <c r="K135" s="223"/>
      <c r="L135" s="234"/>
      <c r="M135" s="223"/>
      <c r="N135" s="245"/>
      <c r="O135" s="244"/>
      <c r="P135" s="244"/>
      <c r="Q135" s="244"/>
      <c r="R135" s="244"/>
      <c r="S135" s="253"/>
      <c r="T135" s="223"/>
      <c r="U135" s="268"/>
      <c r="V135" s="27" t="s">
        <v>627</v>
      </c>
      <c r="W135" s="87">
        <v>2.2727272727272728E-2</v>
      </c>
      <c r="X135" s="17" t="s">
        <v>227</v>
      </c>
      <c r="Y135" s="68">
        <v>7</v>
      </c>
      <c r="Z135" s="72" t="s">
        <v>143</v>
      </c>
      <c r="AA135" s="268"/>
      <c r="AB135" s="28">
        <v>43556</v>
      </c>
      <c r="AC135" s="28">
        <v>43769</v>
      </c>
      <c r="AD135" s="279"/>
      <c r="AE135" s="236"/>
      <c r="AF135" s="236"/>
      <c r="AG135" s="236"/>
      <c r="AH135" s="268"/>
    </row>
    <row r="136" spans="2:34" ht="25.5" x14ac:dyDescent="0.25">
      <c r="B136" s="236"/>
      <c r="C136" s="25"/>
      <c r="D136" s="223"/>
      <c r="E136" s="223"/>
      <c r="F136" s="223"/>
      <c r="G136" s="236"/>
      <c r="H136" s="223"/>
      <c r="I136" s="223"/>
      <c r="J136" s="223"/>
      <c r="K136" s="223"/>
      <c r="L136" s="234"/>
      <c r="M136" s="223"/>
      <c r="N136" s="245"/>
      <c r="O136" s="244"/>
      <c r="P136" s="244"/>
      <c r="Q136" s="244"/>
      <c r="R136" s="244"/>
      <c r="S136" s="253"/>
      <c r="T136" s="223"/>
      <c r="U136" s="268"/>
      <c r="V136" s="15" t="s">
        <v>948</v>
      </c>
      <c r="W136" s="87">
        <v>2.2727272727272728E-2</v>
      </c>
      <c r="X136" s="25" t="s">
        <v>949</v>
      </c>
      <c r="Y136" s="60">
        <v>1</v>
      </c>
      <c r="Z136" s="60" t="s">
        <v>143</v>
      </c>
      <c r="AA136" s="268"/>
      <c r="AB136" s="28">
        <v>43556</v>
      </c>
      <c r="AC136" s="28">
        <v>43616</v>
      </c>
      <c r="AD136" s="279"/>
      <c r="AE136" s="236"/>
      <c r="AF136" s="236"/>
      <c r="AG136" s="236"/>
      <c r="AH136" s="268"/>
    </row>
    <row r="137" spans="2:34" ht="38.25" x14ac:dyDescent="0.25">
      <c r="B137" s="236"/>
      <c r="C137" s="25"/>
      <c r="D137" s="223"/>
      <c r="E137" s="223"/>
      <c r="F137" s="223"/>
      <c r="G137" s="236"/>
      <c r="H137" s="223"/>
      <c r="I137" s="223"/>
      <c r="J137" s="223"/>
      <c r="K137" s="223"/>
      <c r="L137" s="234"/>
      <c r="M137" s="223"/>
      <c r="N137" s="245"/>
      <c r="O137" s="244"/>
      <c r="P137" s="244"/>
      <c r="Q137" s="244"/>
      <c r="R137" s="244"/>
      <c r="S137" s="253"/>
      <c r="T137" s="223"/>
      <c r="U137" s="268"/>
      <c r="V137" s="27" t="s">
        <v>950</v>
      </c>
      <c r="W137" s="87">
        <v>2.2727272727272728E-2</v>
      </c>
      <c r="X137" s="17" t="s">
        <v>951</v>
      </c>
      <c r="Y137" s="68">
        <v>1</v>
      </c>
      <c r="Z137" s="72" t="s">
        <v>143</v>
      </c>
      <c r="AA137" s="268"/>
      <c r="AB137" s="28">
        <v>43556</v>
      </c>
      <c r="AC137" s="28">
        <v>43616</v>
      </c>
      <c r="AD137" s="279"/>
      <c r="AE137" s="236"/>
      <c r="AF137" s="236"/>
      <c r="AG137" s="236"/>
      <c r="AH137" s="268"/>
    </row>
    <row r="138" spans="2:34" ht="38.25" x14ac:dyDescent="0.25">
      <c r="B138" s="236"/>
      <c r="C138" s="25"/>
      <c r="D138" s="223"/>
      <c r="E138" s="223"/>
      <c r="F138" s="223"/>
      <c r="G138" s="236"/>
      <c r="H138" s="223"/>
      <c r="I138" s="223"/>
      <c r="J138" s="223"/>
      <c r="K138" s="223"/>
      <c r="L138" s="234"/>
      <c r="M138" s="223"/>
      <c r="N138" s="245"/>
      <c r="O138" s="244"/>
      <c r="P138" s="244"/>
      <c r="Q138" s="244"/>
      <c r="R138" s="244"/>
      <c r="S138" s="253"/>
      <c r="T138" s="223"/>
      <c r="U138" s="268"/>
      <c r="V138" s="27" t="s">
        <v>952</v>
      </c>
      <c r="W138" s="87">
        <v>2.2727272727272728E-2</v>
      </c>
      <c r="X138" s="17" t="s">
        <v>953</v>
      </c>
      <c r="Y138" s="68">
        <v>1</v>
      </c>
      <c r="Z138" s="72" t="s">
        <v>143</v>
      </c>
      <c r="AA138" s="268"/>
      <c r="AB138" s="28">
        <v>43556</v>
      </c>
      <c r="AC138" s="28">
        <v>43616</v>
      </c>
      <c r="AD138" s="279"/>
      <c r="AE138" s="236"/>
      <c r="AF138" s="236"/>
      <c r="AG138" s="236"/>
      <c r="AH138" s="268"/>
    </row>
    <row r="139" spans="2:34" ht="51" x14ac:dyDescent="0.25">
      <c r="B139" s="236"/>
      <c r="C139" s="25"/>
      <c r="D139" s="223"/>
      <c r="E139" s="223"/>
      <c r="F139" s="223"/>
      <c r="G139" s="236"/>
      <c r="H139" s="223"/>
      <c r="I139" s="223"/>
      <c r="J139" s="223"/>
      <c r="K139" s="223"/>
      <c r="L139" s="234"/>
      <c r="M139" s="223"/>
      <c r="N139" s="245"/>
      <c r="O139" s="244"/>
      <c r="P139" s="244"/>
      <c r="Q139" s="244"/>
      <c r="R139" s="244"/>
      <c r="S139" s="253"/>
      <c r="T139" s="223"/>
      <c r="U139" s="268"/>
      <c r="V139" s="27" t="s">
        <v>954</v>
      </c>
      <c r="W139" s="87">
        <v>2.2727272727272728E-2</v>
      </c>
      <c r="X139" s="17" t="s">
        <v>955</v>
      </c>
      <c r="Y139" s="68">
        <v>1</v>
      </c>
      <c r="Z139" s="72" t="s">
        <v>143</v>
      </c>
      <c r="AA139" s="268"/>
      <c r="AB139" s="28">
        <v>43586</v>
      </c>
      <c r="AC139" s="28">
        <v>43677</v>
      </c>
      <c r="AD139" s="279"/>
      <c r="AE139" s="236"/>
      <c r="AF139" s="236"/>
      <c r="AG139" s="236"/>
      <c r="AH139" s="268"/>
    </row>
    <row r="140" spans="2:34" ht="38.25" x14ac:dyDescent="0.25">
      <c r="B140" s="236"/>
      <c r="C140" s="25"/>
      <c r="D140" s="223"/>
      <c r="E140" s="223"/>
      <c r="F140" s="223"/>
      <c r="G140" s="236"/>
      <c r="H140" s="223"/>
      <c r="I140" s="223"/>
      <c r="J140" s="223"/>
      <c r="K140" s="223"/>
      <c r="L140" s="234"/>
      <c r="M140" s="223"/>
      <c r="N140" s="245"/>
      <c r="O140" s="244"/>
      <c r="P140" s="244"/>
      <c r="Q140" s="244"/>
      <c r="R140" s="244"/>
      <c r="S140" s="253"/>
      <c r="T140" s="223"/>
      <c r="U140" s="268"/>
      <c r="V140" s="27" t="s">
        <v>956</v>
      </c>
      <c r="W140" s="87">
        <v>2.2727272727272728E-2</v>
      </c>
      <c r="X140" s="17" t="s">
        <v>957</v>
      </c>
      <c r="Y140" s="68">
        <v>1</v>
      </c>
      <c r="Z140" s="72" t="s">
        <v>143</v>
      </c>
      <c r="AA140" s="268"/>
      <c r="AB140" s="28">
        <v>43647</v>
      </c>
      <c r="AC140" s="28">
        <v>43677</v>
      </c>
      <c r="AD140" s="279"/>
      <c r="AE140" s="236"/>
      <c r="AF140" s="236"/>
      <c r="AG140" s="236"/>
      <c r="AH140" s="268"/>
    </row>
    <row r="141" spans="2:34" ht="51" x14ac:dyDescent="0.25">
      <c r="B141" s="236"/>
      <c r="C141" s="25"/>
      <c r="D141" s="223"/>
      <c r="E141" s="223"/>
      <c r="F141" s="223"/>
      <c r="G141" s="236"/>
      <c r="H141" s="223"/>
      <c r="I141" s="223"/>
      <c r="J141" s="223"/>
      <c r="K141" s="223"/>
      <c r="L141" s="234"/>
      <c r="M141" s="223"/>
      <c r="N141" s="245"/>
      <c r="O141" s="244"/>
      <c r="P141" s="244"/>
      <c r="Q141" s="244"/>
      <c r="R141" s="244"/>
      <c r="S141" s="253"/>
      <c r="T141" s="223"/>
      <c r="U141" s="268"/>
      <c r="V141" s="27" t="s">
        <v>958</v>
      </c>
      <c r="W141" s="87">
        <v>2.2727272727272728E-2</v>
      </c>
      <c r="X141" s="17" t="s">
        <v>959</v>
      </c>
      <c r="Y141" s="68">
        <v>1</v>
      </c>
      <c r="Z141" s="72" t="s">
        <v>143</v>
      </c>
      <c r="AA141" s="268"/>
      <c r="AB141" s="28">
        <v>43556</v>
      </c>
      <c r="AC141" s="28">
        <v>43677</v>
      </c>
      <c r="AD141" s="279"/>
      <c r="AE141" s="236"/>
      <c r="AF141" s="236"/>
      <c r="AG141" s="236"/>
      <c r="AH141" s="268"/>
    </row>
    <row r="142" spans="2:34" x14ac:dyDescent="0.25">
      <c r="B142" s="236"/>
      <c r="C142" s="25"/>
      <c r="D142" s="223"/>
      <c r="E142" s="223"/>
      <c r="F142" s="223"/>
      <c r="G142" s="236"/>
      <c r="H142" s="223"/>
      <c r="I142" s="223"/>
      <c r="J142" s="223"/>
      <c r="K142" s="223"/>
      <c r="L142" s="234"/>
      <c r="M142" s="223"/>
      <c r="N142" s="245"/>
      <c r="O142" s="244"/>
      <c r="P142" s="244"/>
      <c r="Q142" s="244"/>
      <c r="R142" s="244"/>
      <c r="S142" s="253"/>
      <c r="T142" s="223"/>
      <c r="U142" s="268"/>
      <c r="V142" s="27" t="s">
        <v>960</v>
      </c>
      <c r="W142" s="87">
        <v>2.2727272727272728E-2</v>
      </c>
      <c r="X142" s="17" t="s">
        <v>961</v>
      </c>
      <c r="Y142" s="68">
        <v>1</v>
      </c>
      <c r="Z142" s="72" t="s">
        <v>143</v>
      </c>
      <c r="AA142" s="268"/>
      <c r="AB142" s="28">
        <v>43556</v>
      </c>
      <c r="AC142" s="28">
        <v>43677</v>
      </c>
      <c r="AD142" s="279"/>
      <c r="AE142" s="236"/>
      <c r="AF142" s="236"/>
      <c r="AG142" s="236"/>
      <c r="AH142" s="268"/>
    </row>
    <row r="143" spans="2:34" ht="114.75" x14ac:dyDescent="0.25">
      <c r="B143" s="236"/>
      <c r="C143" s="25"/>
      <c r="D143" s="223"/>
      <c r="E143" s="223"/>
      <c r="F143" s="223"/>
      <c r="G143" s="236"/>
      <c r="H143" s="223"/>
      <c r="I143" s="223"/>
      <c r="J143" s="223"/>
      <c r="K143" s="223"/>
      <c r="L143" s="234"/>
      <c r="M143" s="223"/>
      <c r="N143" s="245"/>
      <c r="O143" s="244"/>
      <c r="P143" s="244"/>
      <c r="Q143" s="244"/>
      <c r="R143" s="244"/>
      <c r="S143" s="253"/>
      <c r="T143" s="223"/>
      <c r="U143" s="268"/>
      <c r="V143" s="27" t="s">
        <v>962</v>
      </c>
      <c r="W143" s="87">
        <v>2.2727272727272728E-2</v>
      </c>
      <c r="X143" s="17" t="s">
        <v>963</v>
      </c>
      <c r="Y143" s="68">
        <v>1</v>
      </c>
      <c r="Z143" s="72" t="s">
        <v>143</v>
      </c>
      <c r="AA143" s="268"/>
      <c r="AB143" s="28">
        <v>43617</v>
      </c>
      <c r="AC143" s="28">
        <v>43677</v>
      </c>
      <c r="AD143" s="279"/>
      <c r="AE143" s="236"/>
      <c r="AF143" s="236"/>
      <c r="AG143" s="236"/>
      <c r="AH143" s="268"/>
    </row>
    <row r="144" spans="2:34" ht="38.25" x14ac:dyDescent="0.25">
      <c r="B144" s="236"/>
      <c r="C144" s="25"/>
      <c r="D144" s="223"/>
      <c r="E144" s="223"/>
      <c r="F144" s="223"/>
      <c r="G144" s="236"/>
      <c r="H144" s="223"/>
      <c r="I144" s="223"/>
      <c r="J144" s="223"/>
      <c r="K144" s="223"/>
      <c r="L144" s="234"/>
      <c r="M144" s="223"/>
      <c r="N144" s="245"/>
      <c r="O144" s="244"/>
      <c r="P144" s="244"/>
      <c r="Q144" s="244"/>
      <c r="R144" s="244"/>
      <c r="S144" s="253"/>
      <c r="T144" s="223"/>
      <c r="U144" s="268"/>
      <c r="V144" s="27" t="s">
        <v>964</v>
      </c>
      <c r="W144" s="87">
        <v>2.2727272727272728E-2</v>
      </c>
      <c r="X144" s="17" t="s">
        <v>965</v>
      </c>
      <c r="Y144" s="68">
        <v>2</v>
      </c>
      <c r="Z144" s="72" t="s">
        <v>143</v>
      </c>
      <c r="AA144" s="268"/>
      <c r="AB144" s="28">
        <v>43586</v>
      </c>
      <c r="AC144" s="28">
        <v>43708</v>
      </c>
      <c r="AD144" s="279"/>
      <c r="AE144" s="236"/>
      <c r="AF144" s="236"/>
      <c r="AG144" s="236"/>
      <c r="AH144" s="268"/>
    </row>
    <row r="145" spans="2:34" ht="38.25" x14ac:dyDescent="0.25">
      <c r="B145" s="236"/>
      <c r="C145" s="25"/>
      <c r="D145" s="223"/>
      <c r="E145" s="223"/>
      <c r="F145" s="223"/>
      <c r="G145" s="236"/>
      <c r="H145" s="223"/>
      <c r="I145" s="223"/>
      <c r="J145" s="223"/>
      <c r="K145" s="223"/>
      <c r="L145" s="234"/>
      <c r="M145" s="223"/>
      <c r="N145" s="245"/>
      <c r="O145" s="244"/>
      <c r="P145" s="244"/>
      <c r="Q145" s="244"/>
      <c r="R145" s="244"/>
      <c r="S145" s="253"/>
      <c r="T145" s="223"/>
      <c r="U145" s="268"/>
      <c r="V145" s="27" t="s">
        <v>966</v>
      </c>
      <c r="W145" s="87">
        <v>2.2727272727272728E-2</v>
      </c>
      <c r="X145" s="17" t="s">
        <v>967</v>
      </c>
      <c r="Y145" s="68">
        <v>1</v>
      </c>
      <c r="Z145" s="72" t="s">
        <v>143</v>
      </c>
      <c r="AA145" s="268"/>
      <c r="AB145" s="28">
        <v>43617</v>
      </c>
      <c r="AC145" s="28">
        <v>43677</v>
      </c>
      <c r="AD145" s="279"/>
      <c r="AE145" s="236"/>
      <c r="AF145" s="236"/>
      <c r="AG145" s="236"/>
      <c r="AH145" s="268"/>
    </row>
    <row r="146" spans="2:34" ht="38.25" x14ac:dyDescent="0.25">
      <c r="B146" s="236"/>
      <c r="C146" s="25"/>
      <c r="D146" s="223"/>
      <c r="E146" s="223"/>
      <c r="F146" s="223"/>
      <c r="G146" s="236"/>
      <c r="H146" s="223"/>
      <c r="I146" s="223"/>
      <c r="J146" s="223"/>
      <c r="K146" s="223"/>
      <c r="L146" s="234"/>
      <c r="M146" s="223"/>
      <c r="N146" s="245"/>
      <c r="O146" s="244"/>
      <c r="P146" s="244"/>
      <c r="Q146" s="244"/>
      <c r="R146" s="244"/>
      <c r="S146" s="253"/>
      <c r="T146" s="223"/>
      <c r="U146" s="268"/>
      <c r="V146" s="27" t="s">
        <v>968</v>
      </c>
      <c r="W146" s="87">
        <v>2.2727272727272728E-2</v>
      </c>
      <c r="X146" s="17" t="s">
        <v>969</v>
      </c>
      <c r="Y146" s="68">
        <v>1</v>
      </c>
      <c r="Z146" s="72" t="s">
        <v>143</v>
      </c>
      <c r="AA146" s="268"/>
      <c r="AB146" s="28">
        <v>43647</v>
      </c>
      <c r="AC146" s="28">
        <v>43708</v>
      </c>
      <c r="AD146" s="279"/>
      <c r="AE146" s="236"/>
      <c r="AF146" s="236"/>
      <c r="AG146" s="236"/>
      <c r="AH146" s="268"/>
    </row>
    <row r="147" spans="2:34" ht="25.5" x14ac:dyDescent="0.25">
      <c r="B147" s="236"/>
      <c r="C147" s="25"/>
      <c r="D147" s="223"/>
      <c r="E147" s="223"/>
      <c r="F147" s="223"/>
      <c r="G147" s="236"/>
      <c r="H147" s="223"/>
      <c r="I147" s="223"/>
      <c r="J147" s="223"/>
      <c r="K147" s="223"/>
      <c r="L147" s="234"/>
      <c r="M147" s="223"/>
      <c r="N147" s="245"/>
      <c r="O147" s="244"/>
      <c r="P147" s="244"/>
      <c r="Q147" s="244"/>
      <c r="R147" s="244"/>
      <c r="S147" s="253"/>
      <c r="T147" s="223"/>
      <c r="U147" s="268"/>
      <c r="V147" s="27" t="s">
        <v>970</v>
      </c>
      <c r="W147" s="87">
        <v>2.2727272727272728E-2</v>
      </c>
      <c r="X147" s="17" t="s">
        <v>971</v>
      </c>
      <c r="Y147" s="68">
        <v>1</v>
      </c>
      <c r="Z147" s="72" t="s">
        <v>143</v>
      </c>
      <c r="AA147" s="268"/>
      <c r="AB147" s="28">
        <v>43678</v>
      </c>
      <c r="AC147" s="28">
        <v>43708</v>
      </c>
      <c r="AD147" s="279"/>
      <c r="AE147" s="236"/>
      <c r="AF147" s="236"/>
      <c r="AG147" s="236"/>
      <c r="AH147" s="268"/>
    </row>
    <row r="148" spans="2:34" ht="51" x14ac:dyDescent="0.25">
      <c r="B148" s="236"/>
      <c r="C148" s="25"/>
      <c r="D148" s="223"/>
      <c r="E148" s="223"/>
      <c r="F148" s="223"/>
      <c r="G148" s="236"/>
      <c r="H148" s="223"/>
      <c r="I148" s="223"/>
      <c r="J148" s="223"/>
      <c r="K148" s="223"/>
      <c r="L148" s="234"/>
      <c r="M148" s="223"/>
      <c r="N148" s="245"/>
      <c r="O148" s="244"/>
      <c r="P148" s="244"/>
      <c r="Q148" s="244"/>
      <c r="R148" s="244"/>
      <c r="S148" s="253"/>
      <c r="T148" s="223"/>
      <c r="U148" s="268"/>
      <c r="V148" s="27" t="s">
        <v>972</v>
      </c>
      <c r="W148" s="87">
        <v>2.2727272727272728E-2</v>
      </c>
      <c r="X148" s="17" t="s">
        <v>973</v>
      </c>
      <c r="Y148" s="68">
        <v>1</v>
      </c>
      <c r="Z148" s="72" t="s">
        <v>143</v>
      </c>
      <c r="AA148" s="268"/>
      <c r="AB148" s="28">
        <v>43586</v>
      </c>
      <c r="AC148" s="28">
        <v>43677</v>
      </c>
      <c r="AD148" s="279"/>
      <c r="AE148" s="236"/>
      <c r="AF148" s="236"/>
      <c r="AG148" s="236"/>
      <c r="AH148" s="268"/>
    </row>
    <row r="149" spans="2:34" ht="51" x14ac:dyDescent="0.25">
      <c r="B149" s="236"/>
      <c r="C149" s="25"/>
      <c r="D149" s="223"/>
      <c r="E149" s="223"/>
      <c r="F149" s="223"/>
      <c r="G149" s="236"/>
      <c r="H149" s="223"/>
      <c r="I149" s="223"/>
      <c r="J149" s="223"/>
      <c r="K149" s="223"/>
      <c r="L149" s="234"/>
      <c r="M149" s="223"/>
      <c r="N149" s="245"/>
      <c r="O149" s="244"/>
      <c r="P149" s="244"/>
      <c r="Q149" s="244"/>
      <c r="R149" s="244"/>
      <c r="S149" s="253"/>
      <c r="T149" s="223"/>
      <c r="U149" s="268"/>
      <c r="V149" s="27" t="s">
        <v>974</v>
      </c>
      <c r="W149" s="87">
        <v>2.2727272727272728E-2</v>
      </c>
      <c r="X149" s="17" t="s">
        <v>975</v>
      </c>
      <c r="Y149" s="68">
        <v>1</v>
      </c>
      <c r="Z149" s="72" t="s">
        <v>143</v>
      </c>
      <c r="AA149" s="268"/>
      <c r="AB149" s="28">
        <v>43617</v>
      </c>
      <c r="AC149" s="28">
        <v>43677</v>
      </c>
      <c r="AD149" s="279"/>
      <c r="AE149" s="236"/>
      <c r="AF149" s="236"/>
      <c r="AG149" s="236"/>
      <c r="AH149" s="268"/>
    </row>
    <row r="150" spans="2:34" ht="38.25" x14ac:dyDescent="0.25">
      <c r="B150" s="236"/>
      <c r="C150" s="25"/>
      <c r="D150" s="223"/>
      <c r="E150" s="223"/>
      <c r="F150" s="223"/>
      <c r="G150" s="236"/>
      <c r="H150" s="223"/>
      <c r="I150" s="223"/>
      <c r="J150" s="223"/>
      <c r="K150" s="223"/>
      <c r="L150" s="234"/>
      <c r="M150" s="223"/>
      <c r="N150" s="245"/>
      <c r="O150" s="244"/>
      <c r="P150" s="244"/>
      <c r="Q150" s="244"/>
      <c r="R150" s="244"/>
      <c r="S150" s="253"/>
      <c r="T150" s="223"/>
      <c r="U150" s="268"/>
      <c r="V150" s="27" t="s">
        <v>976</v>
      </c>
      <c r="W150" s="87">
        <v>2.2727272727272728E-2</v>
      </c>
      <c r="X150" s="17" t="s">
        <v>977</v>
      </c>
      <c r="Y150" s="68">
        <v>1</v>
      </c>
      <c r="Z150" s="72" t="s">
        <v>143</v>
      </c>
      <c r="AA150" s="268"/>
      <c r="AB150" s="28">
        <v>43617</v>
      </c>
      <c r="AC150" s="28">
        <v>43708</v>
      </c>
      <c r="AD150" s="279"/>
      <c r="AE150" s="236"/>
      <c r="AF150" s="236"/>
      <c r="AG150" s="236"/>
      <c r="AH150" s="268"/>
    </row>
    <row r="151" spans="2:34" ht="63.75" x14ac:dyDescent="0.25">
      <c r="B151" s="236"/>
      <c r="C151" s="25"/>
      <c r="D151" s="223"/>
      <c r="E151" s="223"/>
      <c r="F151" s="223"/>
      <c r="G151" s="236"/>
      <c r="H151" s="223"/>
      <c r="I151" s="223"/>
      <c r="J151" s="223"/>
      <c r="K151" s="223"/>
      <c r="L151" s="234"/>
      <c r="M151" s="223"/>
      <c r="N151" s="245"/>
      <c r="O151" s="244"/>
      <c r="P151" s="244"/>
      <c r="Q151" s="244"/>
      <c r="R151" s="244"/>
      <c r="S151" s="253"/>
      <c r="T151" s="223"/>
      <c r="U151" s="268"/>
      <c r="V151" s="27" t="s">
        <v>978</v>
      </c>
      <c r="W151" s="87">
        <v>2.2727272727272728E-2</v>
      </c>
      <c r="X151" s="17" t="s">
        <v>979</v>
      </c>
      <c r="Y151" s="68">
        <v>1</v>
      </c>
      <c r="Z151" s="72" t="s">
        <v>143</v>
      </c>
      <c r="AA151" s="268"/>
      <c r="AB151" s="28">
        <v>43647</v>
      </c>
      <c r="AC151" s="28">
        <v>43708</v>
      </c>
      <c r="AD151" s="279"/>
      <c r="AE151" s="236"/>
      <c r="AF151" s="236"/>
      <c r="AG151" s="236"/>
      <c r="AH151" s="268"/>
    </row>
    <row r="152" spans="2:34" ht="38.25" x14ac:dyDescent="0.25">
      <c r="B152" s="236"/>
      <c r="C152" s="25"/>
      <c r="D152" s="223"/>
      <c r="E152" s="223"/>
      <c r="F152" s="223"/>
      <c r="G152" s="236"/>
      <c r="H152" s="223"/>
      <c r="I152" s="223"/>
      <c r="J152" s="223"/>
      <c r="K152" s="223"/>
      <c r="L152" s="234"/>
      <c r="M152" s="223"/>
      <c r="N152" s="245"/>
      <c r="O152" s="244"/>
      <c r="P152" s="244"/>
      <c r="Q152" s="244"/>
      <c r="R152" s="244"/>
      <c r="S152" s="253"/>
      <c r="T152" s="223"/>
      <c r="U152" s="268"/>
      <c r="V152" s="27" t="s">
        <v>980</v>
      </c>
      <c r="W152" s="87">
        <v>2.2727272727272728E-2</v>
      </c>
      <c r="X152" s="17" t="s">
        <v>981</v>
      </c>
      <c r="Y152" s="68">
        <v>1</v>
      </c>
      <c r="Z152" s="72" t="s">
        <v>143</v>
      </c>
      <c r="AA152" s="268"/>
      <c r="AB152" s="28">
        <v>43647</v>
      </c>
      <c r="AC152" s="28">
        <v>43708</v>
      </c>
      <c r="AD152" s="279"/>
      <c r="AE152" s="236"/>
      <c r="AF152" s="236"/>
      <c r="AG152" s="236"/>
      <c r="AH152" s="268"/>
    </row>
    <row r="153" spans="2:34" ht="38.25" x14ac:dyDescent="0.25">
      <c r="B153" s="236"/>
      <c r="C153" s="25"/>
      <c r="D153" s="223"/>
      <c r="E153" s="223"/>
      <c r="F153" s="223"/>
      <c r="G153" s="236"/>
      <c r="H153" s="223"/>
      <c r="I153" s="223"/>
      <c r="J153" s="223"/>
      <c r="K153" s="223"/>
      <c r="L153" s="234"/>
      <c r="M153" s="223"/>
      <c r="N153" s="245"/>
      <c r="O153" s="244"/>
      <c r="P153" s="244"/>
      <c r="Q153" s="244"/>
      <c r="R153" s="244"/>
      <c r="S153" s="253"/>
      <c r="T153" s="223"/>
      <c r="U153" s="268"/>
      <c r="V153" s="27" t="s">
        <v>982</v>
      </c>
      <c r="W153" s="87">
        <v>2.2727272727272728E-2</v>
      </c>
      <c r="X153" s="17" t="s">
        <v>983</v>
      </c>
      <c r="Y153" s="68">
        <v>1</v>
      </c>
      <c r="Z153" s="72" t="s">
        <v>143</v>
      </c>
      <c r="AA153" s="268"/>
      <c r="AB153" s="28">
        <v>43678</v>
      </c>
      <c r="AC153" s="28">
        <v>43738</v>
      </c>
      <c r="AD153" s="279"/>
      <c r="AE153" s="236"/>
      <c r="AF153" s="236"/>
      <c r="AG153" s="236"/>
      <c r="AH153" s="268"/>
    </row>
    <row r="154" spans="2:34" ht="38.25" x14ac:dyDescent="0.25">
      <c r="B154" s="236"/>
      <c r="C154" s="25"/>
      <c r="D154" s="223"/>
      <c r="E154" s="223"/>
      <c r="F154" s="223"/>
      <c r="G154" s="236"/>
      <c r="H154" s="223"/>
      <c r="I154" s="223"/>
      <c r="J154" s="223"/>
      <c r="K154" s="223"/>
      <c r="L154" s="234"/>
      <c r="M154" s="223"/>
      <c r="N154" s="245"/>
      <c r="O154" s="244"/>
      <c r="P154" s="244"/>
      <c r="Q154" s="244"/>
      <c r="R154" s="244"/>
      <c r="S154" s="253"/>
      <c r="T154" s="223"/>
      <c r="U154" s="268"/>
      <c r="V154" s="27" t="s">
        <v>984</v>
      </c>
      <c r="W154" s="87">
        <v>2.2727272727272728E-2</v>
      </c>
      <c r="X154" s="17" t="s">
        <v>985</v>
      </c>
      <c r="Y154" s="68">
        <v>1</v>
      </c>
      <c r="Z154" s="72" t="s">
        <v>143</v>
      </c>
      <c r="AA154" s="268"/>
      <c r="AB154" s="28">
        <v>43678</v>
      </c>
      <c r="AC154" s="28">
        <v>43738</v>
      </c>
      <c r="AD154" s="279"/>
      <c r="AE154" s="236"/>
      <c r="AF154" s="236"/>
      <c r="AG154" s="236"/>
      <c r="AH154" s="268"/>
    </row>
    <row r="155" spans="2:34" ht="51" x14ac:dyDescent="0.25">
      <c r="B155" s="236"/>
      <c r="C155" s="25"/>
      <c r="D155" s="223"/>
      <c r="E155" s="223"/>
      <c r="F155" s="223"/>
      <c r="G155" s="236"/>
      <c r="H155" s="223"/>
      <c r="I155" s="223"/>
      <c r="J155" s="223"/>
      <c r="K155" s="223"/>
      <c r="L155" s="234"/>
      <c r="M155" s="223"/>
      <c r="N155" s="245"/>
      <c r="O155" s="244"/>
      <c r="P155" s="244"/>
      <c r="Q155" s="244"/>
      <c r="R155" s="244"/>
      <c r="S155" s="253"/>
      <c r="T155" s="223"/>
      <c r="U155" s="268"/>
      <c r="V155" s="27" t="s">
        <v>986</v>
      </c>
      <c r="W155" s="87">
        <v>2.2727272727272728E-2</v>
      </c>
      <c r="X155" s="17" t="s">
        <v>987</v>
      </c>
      <c r="Y155" s="68">
        <v>1</v>
      </c>
      <c r="Z155" s="72" t="s">
        <v>143</v>
      </c>
      <c r="AA155" s="268"/>
      <c r="AB155" s="28">
        <v>43678</v>
      </c>
      <c r="AC155" s="28">
        <v>43738</v>
      </c>
      <c r="AD155" s="279"/>
      <c r="AE155" s="236"/>
      <c r="AF155" s="236"/>
      <c r="AG155" s="236"/>
      <c r="AH155" s="268"/>
    </row>
    <row r="156" spans="2:34" ht="38.25" x14ac:dyDescent="0.25">
      <c r="B156" s="236"/>
      <c r="C156" s="25"/>
      <c r="D156" s="223"/>
      <c r="E156" s="223"/>
      <c r="F156" s="223"/>
      <c r="G156" s="236"/>
      <c r="H156" s="223"/>
      <c r="I156" s="223"/>
      <c r="J156" s="223"/>
      <c r="K156" s="223"/>
      <c r="L156" s="234"/>
      <c r="M156" s="223"/>
      <c r="N156" s="245"/>
      <c r="O156" s="244"/>
      <c r="P156" s="244"/>
      <c r="Q156" s="244"/>
      <c r="R156" s="244"/>
      <c r="S156" s="253"/>
      <c r="T156" s="223"/>
      <c r="U156" s="268"/>
      <c r="V156" s="27" t="s">
        <v>988</v>
      </c>
      <c r="W156" s="87">
        <v>2.2727272727272728E-2</v>
      </c>
      <c r="X156" s="17" t="s">
        <v>989</v>
      </c>
      <c r="Y156" s="68">
        <v>1</v>
      </c>
      <c r="Z156" s="72" t="s">
        <v>143</v>
      </c>
      <c r="AA156" s="268"/>
      <c r="AB156" s="28">
        <v>43678</v>
      </c>
      <c r="AC156" s="28">
        <v>43738</v>
      </c>
      <c r="AD156" s="279"/>
      <c r="AE156" s="236"/>
      <c r="AF156" s="236"/>
      <c r="AG156" s="236"/>
      <c r="AH156" s="268"/>
    </row>
    <row r="157" spans="2:34" ht="127.5" x14ac:dyDescent="0.25">
      <c r="B157" s="236"/>
      <c r="C157" s="25"/>
      <c r="D157" s="223"/>
      <c r="E157" s="223"/>
      <c r="F157" s="223"/>
      <c r="G157" s="236"/>
      <c r="H157" s="223"/>
      <c r="I157" s="223"/>
      <c r="J157" s="223"/>
      <c r="K157" s="223"/>
      <c r="L157" s="234"/>
      <c r="M157" s="223"/>
      <c r="N157" s="245"/>
      <c r="O157" s="244"/>
      <c r="P157" s="244"/>
      <c r="Q157" s="244"/>
      <c r="R157" s="244"/>
      <c r="S157" s="253"/>
      <c r="T157" s="223"/>
      <c r="U157" s="268"/>
      <c r="V157" s="27" t="s">
        <v>990</v>
      </c>
      <c r="W157" s="87">
        <v>2.2727272727272728E-2</v>
      </c>
      <c r="X157" s="17" t="s">
        <v>991</v>
      </c>
      <c r="Y157" s="68">
        <v>1</v>
      </c>
      <c r="Z157" s="72" t="s">
        <v>143</v>
      </c>
      <c r="AA157" s="268"/>
      <c r="AB157" s="28">
        <v>43678</v>
      </c>
      <c r="AC157" s="28">
        <v>43769</v>
      </c>
      <c r="AD157" s="279"/>
      <c r="AE157" s="236"/>
      <c r="AF157" s="236"/>
      <c r="AG157" s="236"/>
      <c r="AH157" s="268"/>
    </row>
    <row r="158" spans="2:34" ht="51" x14ac:dyDescent="0.25">
      <c r="B158" s="236"/>
      <c r="C158" s="25"/>
      <c r="D158" s="223"/>
      <c r="E158" s="223"/>
      <c r="F158" s="223"/>
      <c r="G158" s="236"/>
      <c r="H158" s="223"/>
      <c r="I158" s="223"/>
      <c r="J158" s="223"/>
      <c r="K158" s="223"/>
      <c r="L158" s="234"/>
      <c r="M158" s="223"/>
      <c r="N158" s="245"/>
      <c r="O158" s="244"/>
      <c r="P158" s="244"/>
      <c r="Q158" s="244"/>
      <c r="R158" s="244"/>
      <c r="S158" s="253"/>
      <c r="T158" s="223"/>
      <c r="U158" s="268"/>
      <c r="V158" s="27" t="s">
        <v>992</v>
      </c>
      <c r="W158" s="87">
        <v>2.2727272727272728E-2</v>
      </c>
      <c r="X158" s="17" t="s">
        <v>993</v>
      </c>
      <c r="Y158" s="68">
        <v>1</v>
      </c>
      <c r="Z158" s="72" t="s">
        <v>143</v>
      </c>
      <c r="AA158" s="268"/>
      <c r="AB158" s="28">
        <v>43739</v>
      </c>
      <c r="AC158" s="28">
        <v>43769</v>
      </c>
      <c r="AD158" s="279"/>
      <c r="AE158" s="236"/>
      <c r="AF158" s="236"/>
      <c r="AG158" s="236"/>
      <c r="AH158" s="268"/>
    </row>
    <row r="159" spans="2:34" ht="38.25" x14ac:dyDescent="0.25">
      <c r="B159" s="236"/>
      <c r="C159" s="25"/>
      <c r="D159" s="223"/>
      <c r="E159" s="223"/>
      <c r="F159" s="223"/>
      <c r="G159" s="236"/>
      <c r="H159" s="223"/>
      <c r="I159" s="223"/>
      <c r="J159" s="223"/>
      <c r="K159" s="223"/>
      <c r="L159" s="234"/>
      <c r="M159" s="223"/>
      <c r="N159" s="245"/>
      <c r="O159" s="244"/>
      <c r="P159" s="244"/>
      <c r="Q159" s="244"/>
      <c r="R159" s="244"/>
      <c r="S159" s="253"/>
      <c r="T159" s="223"/>
      <c r="U159" s="268"/>
      <c r="V159" s="27" t="s">
        <v>994</v>
      </c>
      <c r="W159" s="87">
        <v>2.2727272727272728E-2</v>
      </c>
      <c r="X159" s="17" t="s">
        <v>995</v>
      </c>
      <c r="Y159" s="68">
        <v>1</v>
      </c>
      <c r="Z159" s="72" t="s">
        <v>143</v>
      </c>
      <c r="AA159" s="268"/>
      <c r="AB159" s="28">
        <v>43739</v>
      </c>
      <c r="AC159" s="28">
        <v>43769</v>
      </c>
      <c r="AD159" s="279"/>
      <c r="AE159" s="236"/>
      <c r="AF159" s="236"/>
      <c r="AG159" s="236"/>
      <c r="AH159" s="268"/>
    </row>
    <row r="160" spans="2:34" ht="51" x14ac:dyDescent="0.25">
      <c r="B160" s="236"/>
      <c r="C160" s="25"/>
      <c r="D160" s="223"/>
      <c r="E160" s="223"/>
      <c r="F160" s="223"/>
      <c r="G160" s="236"/>
      <c r="H160" s="223"/>
      <c r="I160" s="223"/>
      <c r="J160" s="223"/>
      <c r="K160" s="223"/>
      <c r="L160" s="234"/>
      <c r="M160" s="223"/>
      <c r="N160" s="245"/>
      <c r="O160" s="244"/>
      <c r="P160" s="244"/>
      <c r="Q160" s="244"/>
      <c r="R160" s="244"/>
      <c r="S160" s="253"/>
      <c r="T160" s="223"/>
      <c r="U160" s="268"/>
      <c r="V160" s="27" t="s">
        <v>996</v>
      </c>
      <c r="W160" s="87">
        <v>2.2727272727272728E-2</v>
      </c>
      <c r="X160" s="17" t="s">
        <v>997</v>
      </c>
      <c r="Y160" s="68">
        <v>1</v>
      </c>
      <c r="Z160" s="72" t="s">
        <v>143</v>
      </c>
      <c r="AA160" s="268"/>
      <c r="AB160" s="28">
        <v>43586</v>
      </c>
      <c r="AC160" s="28">
        <v>43677</v>
      </c>
      <c r="AD160" s="279"/>
      <c r="AE160" s="236"/>
      <c r="AF160" s="236"/>
      <c r="AG160" s="236"/>
      <c r="AH160" s="268"/>
    </row>
    <row r="161" spans="2:34" ht="38.25" x14ac:dyDescent="0.25">
      <c r="B161" s="236"/>
      <c r="C161" s="25"/>
      <c r="D161" s="223"/>
      <c r="E161" s="223"/>
      <c r="F161" s="223"/>
      <c r="G161" s="236"/>
      <c r="H161" s="223"/>
      <c r="I161" s="223"/>
      <c r="J161" s="223"/>
      <c r="K161" s="223"/>
      <c r="L161" s="234"/>
      <c r="M161" s="223"/>
      <c r="N161" s="245"/>
      <c r="O161" s="244"/>
      <c r="P161" s="244"/>
      <c r="Q161" s="244"/>
      <c r="R161" s="244"/>
      <c r="S161" s="253"/>
      <c r="T161" s="223"/>
      <c r="U161" s="268"/>
      <c r="V161" s="27" t="s">
        <v>998</v>
      </c>
      <c r="W161" s="87">
        <v>2.2727272727272728E-2</v>
      </c>
      <c r="X161" s="17" t="s">
        <v>999</v>
      </c>
      <c r="Y161" s="68">
        <v>1</v>
      </c>
      <c r="Z161" s="72" t="s">
        <v>143</v>
      </c>
      <c r="AA161" s="268"/>
      <c r="AB161" s="28">
        <v>43586</v>
      </c>
      <c r="AC161" s="28">
        <v>43677</v>
      </c>
      <c r="AD161" s="279"/>
      <c r="AE161" s="236"/>
      <c r="AF161" s="236"/>
      <c r="AG161" s="236"/>
      <c r="AH161" s="268"/>
    </row>
    <row r="162" spans="2:34" ht="51" x14ac:dyDescent="0.25">
      <c r="B162" s="236"/>
      <c r="C162" s="25"/>
      <c r="D162" s="223"/>
      <c r="E162" s="223"/>
      <c r="F162" s="223"/>
      <c r="G162" s="236"/>
      <c r="H162" s="223"/>
      <c r="I162" s="223"/>
      <c r="J162" s="223"/>
      <c r="K162" s="223"/>
      <c r="L162" s="234"/>
      <c r="M162" s="223"/>
      <c r="N162" s="245"/>
      <c r="O162" s="244"/>
      <c r="P162" s="244"/>
      <c r="Q162" s="244"/>
      <c r="R162" s="244"/>
      <c r="S162" s="253"/>
      <c r="T162" s="223"/>
      <c r="U162" s="268"/>
      <c r="V162" s="27" t="s">
        <v>1000</v>
      </c>
      <c r="W162" s="87">
        <v>2.2727272727272728E-2</v>
      </c>
      <c r="X162" s="17" t="s">
        <v>1001</v>
      </c>
      <c r="Y162" s="68">
        <v>1</v>
      </c>
      <c r="Z162" s="72" t="s">
        <v>143</v>
      </c>
      <c r="AA162" s="268"/>
      <c r="AB162" s="28">
        <v>43586</v>
      </c>
      <c r="AC162" s="28">
        <v>43677</v>
      </c>
      <c r="AD162" s="279"/>
      <c r="AE162" s="236"/>
      <c r="AF162" s="236"/>
      <c r="AG162" s="236"/>
      <c r="AH162" s="268"/>
    </row>
    <row r="163" spans="2:34" ht="38.25" x14ac:dyDescent="0.25">
      <c r="B163" s="236"/>
      <c r="C163" s="25"/>
      <c r="D163" s="223"/>
      <c r="E163" s="223"/>
      <c r="F163" s="223"/>
      <c r="G163" s="236"/>
      <c r="H163" s="223"/>
      <c r="I163" s="223"/>
      <c r="J163" s="223"/>
      <c r="K163" s="223"/>
      <c r="L163" s="234"/>
      <c r="M163" s="223"/>
      <c r="N163" s="245"/>
      <c r="O163" s="244"/>
      <c r="P163" s="244"/>
      <c r="Q163" s="244"/>
      <c r="R163" s="244"/>
      <c r="S163" s="253"/>
      <c r="T163" s="223"/>
      <c r="U163" s="268"/>
      <c r="V163" s="27" t="s">
        <v>1002</v>
      </c>
      <c r="W163" s="87">
        <v>2.2727272727272728E-2</v>
      </c>
      <c r="X163" s="17" t="s">
        <v>1003</v>
      </c>
      <c r="Y163" s="68">
        <v>1</v>
      </c>
      <c r="Z163" s="72" t="s">
        <v>143</v>
      </c>
      <c r="AA163" s="268"/>
      <c r="AB163" s="28">
        <v>43586</v>
      </c>
      <c r="AC163" s="28">
        <v>43677</v>
      </c>
      <c r="AD163" s="279"/>
      <c r="AE163" s="236"/>
      <c r="AF163" s="236"/>
      <c r="AG163" s="236"/>
      <c r="AH163" s="268"/>
    </row>
    <row r="164" spans="2:34" ht="38.25" x14ac:dyDescent="0.25">
      <c r="B164" s="236"/>
      <c r="C164" s="25"/>
      <c r="D164" s="223"/>
      <c r="E164" s="223"/>
      <c r="F164" s="223"/>
      <c r="G164" s="236"/>
      <c r="H164" s="223"/>
      <c r="I164" s="223"/>
      <c r="J164" s="223"/>
      <c r="K164" s="223"/>
      <c r="L164" s="234"/>
      <c r="M164" s="223"/>
      <c r="N164" s="245"/>
      <c r="O164" s="244"/>
      <c r="P164" s="244"/>
      <c r="Q164" s="244"/>
      <c r="R164" s="244"/>
      <c r="S164" s="253"/>
      <c r="T164" s="223"/>
      <c r="U164" s="268"/>
      <c r="V164" s="27" t="s">
        <v>1004</v>
      </c>
      <c r="W164" s="87">
        <v>2.2727272727272728E-2</v>
      </c>
      <c r="X164" s="17" t="s">
        <v>1005</v>
      </c>
      <c r="Y164" s="68">
        <v>1</v>
      </c>
      <c r="Z164" s="72" t="s">
        <v>143</v>
      </c>
      <c r="AA164" s="268"/>
      <c r="AB164" s="28">
        <v>43586</v>
      </c>
      <c r="AC164" s="28">
        <v>43677</v>
      </c>
      <c r="AD164" s="279"/>
      <c r="AE164" s="236"/>
      <c r="AF164" s="236"/>
      <c r="AG164" s="236"/>
      <c r="AH164" s="268"/>
    </row>
    <row r="165" spans="2:34" ht="38.25" x14ac:dyDescent="0.25">
      <c r="B165" s="236"/>
      <c r="C165" s="25"/>
      <c r="D165" s="223"/>
      <c r="E165" s="223"/>
      <c r="F165" s="223"/>
      <c r="G165" s="236"/>
      <c r="H165" s="223"/>
      <c r="I165" s="223"/>
      <c r="J165" s="223"/>
      <c r="K165" s="223"/>
      <c r="L165" s="234"/>
      <c r="M165" s="223"/>
      <c r="N165" s="245"/>
      <c r="O165" s="244"/>
      <c r="P165" s="244"/>
      <c r="Q165" s="244"/>
      <c r="R165" s="244"/>
      <c r="S165" s="253"/>
      <c r="T165" s="223"/>
      <c r="U165" s="268"/>
      <c r="V165" s="27" t="s">
        <v>1006</v>
      </c>
      <c r="W165" s="87">
        <v>2.2727272727272728E-2</v>
      </c>
      <c r="X165" s="17" t="s">
        <v>1007</v>
      </c>
      <c r="Y165" s="68">
        <v>1</v>
      </c>
      <c r="Z165" s="72" t="s">
        <v>143</v>
      </c>
      <c r="AA165" s="268"/>
      <c r="AB165" s="28">
        <v>43586</v>
      </c>
      <c r="AC165" s="28">
        <v>43677</v>
      </c>
      <c r="AD165" s="279"/>
      <c r="AE165" s="236"/>
      <c r="AF165" s="236"/>
      <c r="AG165" s="236"/>
      <c r="AH165" s="268"/>
    </row>
    <row r="166" spans="2:34" ht="51" x14ac:dyDescent="0.25">
      <c r="B166" s="236"/>
      <c r="C166" s="25"/>
      <c r="D166" s="223"/>
      <c r="E166" s="223"/>
      <c r="F166" s="223"/>
      <c r="G166" s="236"/>
      <c r="H166" s="223"/>
      <c r="I166" s="223"/>
      <c r="J166" s="223"/>
      <c r="K166" s="223"/>
      <c r="L166" s="234"/>
      <c r="M166" s="223"/>
      <c r="N166" s="245"/>
      <c r="O166" s="244"/>
      <c r="P166" s="244"/>
      <c r="Q166" s="244"/>
      <c r="R166" s="244"/>
      <c r="S166" s="253"/>
      <c r="T166" s="223"/>
      <c r="U166" s="268"/>
      <c r="V166" s="27" t="s">
        <v>1008</v>
      </c>
      <c r="W166" s="87">
        <v>2.2727272727272728E-2</v>
      </c>
      <c r="X166" s="17" t="s">
        <v>1009</v>
      </c>
      <c r="Y166" s="68">
        <v>1</v>
      </c>
      <c r="Z166" s="72" t="s">
        <v>143</v>
      </c>
      <c r="AA166" s="268"/>
      <c r="AB166" s="28">
        <v>43586</v>
      </c>
      <c r="AC166" s="28">
        <v>43677</v>
      </c>
      <c r="AD166" s="279"/>
      <c r="AE166" s="236"/>
      <c r="AF166" s="236"/>
      <c r="AG166" s="236"/>
      <c r="AH166" s="268"/>
    </row>
    <row r="167" spans="2:34" ht="38.25" x14ac:dyDescent="0.25">
      <c r="B167" s="236"/>
      <c r="C167" s="25"/>
      <c r="D167" s="223"/>
      <c r="E167" s="223"/>
      <c r="F167" s="223"/>
      <c r="G167" s="236"/>
      <c r="H167" s="223"/>
      <c r="I167" s="223"/>
      <c r="J167" s="223"/>
      <c r="K167" s="223"/>
      <c r="L167" s="234"/>
      <c r="M167" s="223"/>
      <c r="N167" s="245"/>
      <c r="O167" s="244"/>
      <c r="P167" s="244"/>
      <c r="Q167" s="244"/>
      <c r="R167" s="244"/>
      <c r="S167" s="253"/>
      <c r="T167" s="223"/>
      <c r="U167" s="268"/>
      <c r="V167" s="27" t="s">
        <v>1010</v>
      </c>
      <c r="W167" s="87">
        <v>2.2727272727272728E-2</v>
      </c>
      <c r="X167" s="17" t="s">
        <v>1011</v>
      </c>
      <c r="Y167" s="68">
        <v>1</v>
      </c>
      <c r="Z167" s="72" t="s">
        <v>143</v>
      </c>
      <c r="AA167" s="268"/>
      <c r="AB167" s="28">
        <v>43586</v>
      </c>
      <c r="AC167" s="28">
        <v>43677</v>
      </c>
      <c r="AD167" s="279"/>
      <c r="AE167" s="236"/>
      <c r="AF167" s="236"/>
      <c r="AG167" s="236"/>
      <c r="AH167" s="268"/>
    </row>
    <row r="168" spans="2:34" ht="114.75" x14ac:dyDescent="0.25">
      <c r="B168" s="236"/>
      <c r="C168" s="25"/>
      <c r="D168" s="223"/>
      <c r="E168" s="223"/>
      <c r="F168" s="223"/>
      <c r="G168" s="236"/>
      <c r="H168" s="223"/>
      <c r="I168" s="223"/>
      <c r="J168" s="223"/>
      <c r="K168" s="223"/>
      <c r="L168" s="234"/>
      <c r="M168" s="223"/>
      <c r="N168" s="245"/>
      <c r="O168" s="244"/>
      <c r="P168" s="244"/>
      <c r="Q168" s="244"/>
      <c r="R168" s="244"/>
      <c r="S168" s="253"/>
      <c r="T168" s="223"/>
      <c r="U168" s="268"/>
      <c r="V168" s="27" t="s">
        <v>1012</v>
      </c>
      <c r="W168" s="87">
        <v>2.2727272727272728E-2</v>
      </c>
      <c r="X168" s="17" t="s">
        <v>1013</v>
      </c>
      <c r="Y168" s="68">
        <v>1</v>
      </c>
      <c r="Z168" s="72" t="s">
        <v>143</v>
      </c>
      <c r="AA168" s="268"/>
      <c r="AB168" s="28">
        <v>43617</v>
      </c>
      <c r="AC168" s="28">
        <v>43708</v>
      </c>
      <c r="AD168" s="279"/>
      <c r="AE168" s="236"/>
      <c r="AF168" s="236"/>
      <c r="AG168" s="236"/>
      <c r="AH168" s="268"/>
    </row>
    <row r="169" spans="2:34" ht="63.75" x14ac:dyDescent="0.25">
      <c r="B169" s="236"/>
      <c r="C169" s="25"/>
      <c r="D169" s="223"/>
      <c r="E169" s="223"/>
      <c r="F169" s="223"/>
      <c r="G169" s="236"/>
      <c r="H169" s="223"/>
      <c r="I169" s="223"/>
      <c r="J169" s="223"/>
      <c r="K169" s="223"/>
      <c r="L169" s="234"/>
      <c r="M169" s="223"/>
      <c r="N169" s="245"/>
      <c r="O169" s="244"/>
      <c r="P169" s="244"/>
      <c r="Q169" s="244"/>
      <c r="R169" s="244"/>
      <c r="S169" s="253"/>
      <c r="T169" s="223"/>
      <c r="U169" s="268"/>
      <c r="V169" s="27" t="s">
        <v>1014</v>
      </c>
      <c r="W169" s="87">
        <v>2.2727272727272728E-2</v>
      </c>
      <c r="X169" s="17" t="s">
        <v>1015</v>
      </c>
      <c r="Y169" s="68">
        <v>1</v>
      </c>
      <c r="Z169" s="72" t="s">
        <v>143</v>
      </c>
      <c r="AA169" s="268"/>
      <c r="AB169" s="28">
        <v>43617</v>
      </c>
      <c r="AC169" s="28">
        <v>43708</v>
      </c>
      <c r="AD169" s="279"/>
      <c r="AE169" s="236"/>
      <c r="AF169" s="236"/>
      <c r="AG169" s="236"/>
      <c r="AH169" s="268"/>
    </row>
    <row r="170" spans="2:34" ht="38.25" x14ac:dyDescent="0.25">
      <c r="B170" s="236"/>
      <c r="C170" s="25"/>
      <c r="D170" s="223"/>
      <c r="E170" s="223"/>
      <c r="F170" s="223"/>
      <c r="G170" s="236"/>
      <c r="H170" s="223"/>
      <c r="I170" s="223"/>
      <c r="J170" s="223"/>
      <c r="K170" s="223"/>
      <c r="L170" s="234"/>
      <c r="M170" s="223"/>
      <c r="N170" s="245"/>
      <c r="O170" s="244"/>
      <c r="P170" s="244"/>
      <c r="Q170" s="244"/>
      <c r="R170" s="244"/>
      <c r="S170" s="253"/>
      <c r="T170" s="223"/>
      <c r="U170" s="268"/>
      <c r="V170" s="27" t="s">
        <v>1016</v>
      </c>
      <c r="W170" s="87">
        <v>2.2727272727272728E-2</v>
      </c>
      <c r="X170" s="17" t="s">
        <v>1017</v>
      </c>
      <c r="Y170" s="68">
        <v>1</v>
      </c>
      <c r="Z170" s="72" t="s">
        <v>143</v>
      </c>
      <c r="AA170" s="268"/>
      <c r="AB170" s="28">
        <v>43617</v>
      </c>
      <c r="AC170" s="28">
        <v>43708</v>
      </c>
      <c r="AD170" s="279"/>
      <c r="AE170" s="236"/>
      <c r="AF170" s="236"/>
      <c r="AG170" s="236"/>
      <c r="AH170" s="268"/>
    </row>
    <row r="171" spans="2:34" ht="38.25" x14ac:dyDescent="0.25">
      <c r="B171" s="236"/>
      <c r="C171" s="25"/>
      <c r="D171" s="223"/>
      <c r="E171" s="223"/>
      <c r="F171" s="223"/>
      <c r="G171" s="236"/>
      <c r="H171" s="223"/>
      <c r="I171" s="223"/>
      <c r="J171" s="223"/>
      <c r="K171" s="223"/>
      <c r="L171" s="234"/>
      <c r="M171" s="223"/>
      <c r="N171" s="245"/>
      <c r="O171" s="244"/>
      <c r="P171" s="244"/>
      <c r="Q171" s="244"/>
      <c r="R171" s="244"/>
      <c r="S171" s="253"/>
      <c r="T171" s="223"/>
      <c r="U171" s="268"/>
      <c r="V171" s="27" t="s">
        <v>1018</v>
      </c>
      <c r="W171" s="87">
        <v>2.2727272727272728E-2</v>
      </c>
      <c r="X171" s="17" t="s">
        <v>1019</v>
      </c>
      <c r="Y171" s="68">
        <v>1</v>
      </c>
      <c r="Z171" s="72" t="s">
        <v>143</v>
      </c>
      <c r="AA171" s="268"/>
      <c r="AB171" s="28">
        <v>43617</v>
      </c>
      <c r="AC171" s="28">
        <v>43708</v>
      </c>
      <c r="AD171" s="279"/>
      <c r="AE171" s="236"/>
      <c r="AF171" s="236"/>
      <c r="AG171" s="236"/>
      <c r="AH171" s="268"/>
    </row>
    <row r="172" spans="2:34" ht="63.75" x14ac:dyDescent="0.25">
      <c r="B172" s="236"/>
      <c r="C172" s="25"/>
      <c r="D172" s="223"/>
      <c r="E172" s="223"/>
      <c r="F172" s="223"/>
      <c r="G172" s="236"/>
      <c r="H172" s="223"/>
      <c r="I172" s="223"/>
      <c r="J172" s="223"/>
      <c r="K172" s="223"/>
      <c r="L172" s="234"/>
      <c r="M172" s="223"/>
      <c r="N172" s="245"/>
      <c r="O172" s="244"/>
      <c r="P172" s="244"/>
      <c r="Q172" s="244"/>
      <c r="R172" s="244"/>
      <c r="S172" s="253"/>
      <c r="T172" s="223"/>
      <c r="U172" s="268"/>
      <c r="V172" s="27" t="s">
        <v>1020</v>
      </c>
      <c r="W172" s="87">
        <v>2.2727272727272728E-2</v>
      </c>
      <c r="X172" s="17" t="s">
        <v>1021</v>
      </c>
      <c r="Y172" s="68">
        <v>1</v>
      </c>
      <c r="Z172" s="72" t="s">
        <v>143</v>
      </c>
      <c r="AA172" s="268"/>
      <c r="AB172" s="28">
        <v>43647</v>
      </c>
      <c r="AC172" s="28">
        <v>43738</v>
      </c>
      <c r="AD172" s="279"/>
      <c r="AE172" s="236"/>
      <c r="AF172" s="236"/>
      <c r="AG172" s="236"/>
      <c r="AH172" s="268"/>
    </row>
    <row r="173" spans="2:34" ht="89.25" x14ac:dyDescent="0.25">
      <c r="B173" s="236"/>
      <c r="C173" s="25"/>
      <c r="D173" s="223"/>
      <c r="E173" s="223"/>
      <c r="F173" s="223"/>
      <c r="G173" s="236"/>
      <c r="H173" s="223"/>
      <c r="I173" s="223"/>
      <c r="J173" s="223"/>
      <c r="K173" s="223"/>
      <c r="L173" s="234"/>
      <c r="M173" s="223"/>
      <c r="N173" s="245"/>
      <c r="O173" s="244"/>
      <c r="P173" s="244"/>
      <c r="Q173" s="244"/>
      <c r="R173" s="244"/>
      <c r="S173" s="253"/>
      <c r="T173" s="223"/>
      <c r="U173" s="268"/>
      <c r="V173" s="27" t="s">
        <v>1022</v>
      </c>
      <c r="W173" s="87">
        <v>2.2727272727272728E-2</v>
      </c>
      <c r="X173" s="17" t="s">
        <v>1023</v>
      </c>
      <c r="Y173" s="68">
        <v>1</v>
      </c>
      <c r="Z173" s="72" t="s">
        <v>143</v>
      </c>
      <c r="AA173" s="268"/>
      <c r="AB173" s="28">
        <v>43647</v>
      </c>
      <c r="AC173" s="28">
        <v>43677</v>
      </c>
      <c r="AD173" s="279"/>
      <c r="AE173" s="236"/>
      <c r="AF173" s="236"/>
      <c r="AG173" s="236"/>
      <c r="AH173" s="268"/>
    </row>
    <row r="174" spans="2:34" ht="102" x14ac:dyDescent="0.25">
      <c r="B174" s="236"/>
      <c r="C174" s="25"/>
      <c r="D174" s="223"/>
      <c r="E174" s="223"/>
      <c r="F174" s="223"/>
      <c r="G174" s="236"/>
      <c r="H174" s="223"/>
      <c r="I174" s="223"/>
      <c r="J174" s="223"/>
      <c r="K174" s="223"/>
      <c r="L174" s="234"/>
      <c r="M174" s="223"/>
      <c r="N174" s="245"/>
      <c r="O174" s="244"/>
      <c r="P174" s="244"/>
      <c r="Q174" s="244"/>
      <c r="R174" s="244"/>
      <c r="S174" s="253"/>
      <c r="T174" s="223"/>
      <c r="U174" s="268"/>
      <c r="V174" s="27" t="s">
        <v>1024</v>
      </c>
      <c r="W174" s="87">
        <v>2.2727272727272728E-2</v>
      </c>
      <c r="X174" s="17" t="s">
        <v>1025</v>
      </c>
      <c r="Y174" s="68">
        <v>1</v>
      </c>
      <c r="Z174" s="72" t="s">
        <v>143</v>
      </c>
      <c r="AA174" s="268"/>
      <c r="AB174" s="28">
        <v>43647</v>
      </c>
      <c r="AC174" s="28">
        <v>43738</v>
      </c>
      <c r="AD174" s="279"/>
      <c r="AE174" s="236"/>
      <c r="AF174" s="236"/>
      <c r="AG174" s="236"/>
      <c r="AH174" s="268"/>
    </row>
    <row r="175" spans="2:34" ht="102" x14ac:dyDescent="0.25">
      <c r="B175" s="236"/>
      <c r="C175" s="25"/>
      <c r="D175" s="223"/>
      <c r="E175" s="223"/>
      <c r="F175" s="223"/>
      <c r="G175" s="236"/>
      <c r="H175" s="223"/>
      <c r="I175" s="223"/>
      <c r="J175" s="223"/>
      <c r="K175" s="223"/>
      <c r="L175" s="234"/>
      <c r="M175" s="223"/>
      <c r="N175" s="245"/>
      <c r="O175" s="244"/>
      <c r="P175" s="244"/>
      <c r="Q175" s="244"/>
      <c r="R175" s="244"/>
      <c r="S175" s="253"/>
      <c r="T175" s="223"/>
      <c r="U175" s="268"/>
      <c r="V175" s="27" t="s">
        <v>1026</v>
      </c>
      <c r="W175" s="87">
        <v>2.2727272727272728E-2</v>
      </c>
      <c r="X175" s="17" t="s">
        <v>1027</v>
      </c>
      <c r="Y175" s="68">
        <v>1</v>
      </c>
      <c r="Z175" s="72" t="s">
        <v>143</v>
      </c>
      <c r="AA175" s="268"/>
      <c r="AB175" s="28">
        <v>43647</v>
      </c>
      <c r="AC175" s="28">
        <v>43738</v>
      </c>
      <c r="AD175" s="279"/>
      <c r="AE175" s="236"/>
      <c r="AF175" s="236"/>
      <c r="AG175" s="236"/>
      <c r="AH175" s="268"/>
    </row>
    <row r="176" spans="2:34" x14ac:dyDescent="0.25">
      <c r="B176" s="236"/>
      <c r="C176" s="25"/>
      <c r="D176" s="223"/>
      <c r="E176" s="223"/>
      <c r="F176" s="223"/>
      <c r="G176" s="236"/>
      <c r="H176" s="223"/>
      <c r="I176" s="223"/>
      <c r="J176" s="223"/>
      <c r="K176" s="223"/>
      <c r="L176" s="234"/>
      <c r="M176" s="223"/>
      <c r="N176" s="245"/>
      <c r="O176" s="244"/>
      <c r="P176" s="244"/>
      <c r="Q176" s="244"/>
      <c r="R176" s="244"/>
      <c r="S176" s="253"/>
      <c r="T176" s="223"/>
      <c r="U176" s="268"/>
      <c r="V176" s="27" t="s">
        <v>1028</v>
      </c>
      <c r="W176" s="87">
        <v>2.2727272727272728E-2</v>
      </c>
      <c r="X176" s="17" t="s">
        <v>1029</v>
      </c>
      <c r="Y176" s="68">
        <v>1</v>
      </c>
      <c r="Z176" s="72" t="s">
        <v>143</v>
      </c>
      <c r="AA176" s="268"/>
      <c r="AB176" s="28">
        <v>43739</v>
      </c>
      <c r="AC176" s="28">
        <v>43769</v>
      </c>
      <c r="AD176" s="279"/>
      <c r="AE176" s="236"/>
      <c r="AF176" s="236"/>
      <c r="AG176" s="236"/>
      <c r="AH176" s="268"/>
    </row>
    <row r="177" spans="1:35" ht="38.25" x14ac:dyDescent="0.25">
      <c r="B177" s="236"/>
      <c r="C177" s="25"/>
      <c r="D177" s="223"/>
      <c r="E177" s="223"/>
      <c r="F177" s="223"/>
      <c r="G177" s="236"/>
      <c r="H177" s="223"/>
      <c r="I177" s="223"/>
      <c r="J177" s="223"/>
      <c r="K177" s="223"/>
      <c r="L177" s="234"/>
      <c r="M177" s="223"/>
      <c r="N177" s="245"/>
      <c r="O177" s="244"/>
      <c r="P177" s="244"/>
      <c r="Q177" s="244"/>
      <c r="R177" s="244"/>
      <c r="S177" s="253"/>
      <c r="T177" s="223"/>
      <c r="U177" s="263" t="s">
        <v>1030</v>
      </c>
      <c r="V177" s="27" t="s">
        <v>1031</v>
      </c>
      <c r="W177" s="85">
        <v>0.5</v>
      </c>
      <c r="X177" s="17" t="s">
        <v>1032</v>
      </c>
      <c r="Y177" s="68">
        <v>1</v>
      </c>
      <c r="Z177" s="72" t="s">
        <v>143</v>
      </c>
      <c r="AA177" s="263" t="s">
        <v>144</v>
      </c>
      <c r="AB177" s="28">
        <v>43678</v>
      </c>
      <c r="AC177" s="28">
        <v>43769</v>
      </c>
      <c r="AD177" s="277" t="s">
        <v>1036</v>
      </c>
      <c r="AE177" s="235" t="s">
        <v>1037</v>
      </c>
      <c r="AF177" s="235" t="s">
        <v>1209</v>
      </c>
      <c r="AG177" s="235">
        <v>11</v>
      </c>
      <c r="AH177" s="267" t="s">
        <v>1038</v>
      </c>
    </row>
    <row r="178" spans="1:35" ht="38.25" x14ac:dyDescent="0.25">
      <c r="B178" s="237"/>
      <c r="C178" s="25"/>
      <c r="D178" s="223"/>
      <c r="E178" s="223"/>
      <c r="F178" s="223"/>
      <c r="G178" s="237"/>
      <c r="H178" s="223"/>
      <c r="I178" s="223"/>
      <c r="J178" s="223"/>
      <c r="K178" s="223"/>
      <c r="L178" s="234"/>
      <c r="M178" s="223"/>
      <c r="N178" s="245"/>
      <c r="O178" s="244"/>
      <c r="P178" s="244"/>
      <c r="Q178" s="244"/>
      <c r="R178" s="244"/>
      <c r="S178" s="253"/>
      <c r="T178" s="223"/>
      <c r="U178" s="263"/>
      <c r="V178" s="27" t="s">
        <v>1033</v>
      </c>
      <c r="W178" s="85">
        <v>0.5</v>
      </c>
      <c r="X178" s="17" t="s">
        <v>1034</v>
      </c>
      <c r="Y178" s="68">
        <v>2</v>
      </c>
      <c r="Z178" s="72" t="s">
        <v>143</v>
      </c>
      <c r="AA178" s="263"/>
      <c r="AB178" s="28">
        <v>43770</v>
      </c>
      <c r="AC178" s="28">
        <v>43830</v>
      </c>
      <c r="AD178" s="278"/>
      <c r="AE178" s="237"/>
      <c r="AF178" s="237"/>
      <c r="AG178" s="237"/>
      <c r="AH178" s="269"/>
    </row>
    <row r="179" spans="1:35" ht="48.75" customHeight="1" x14ac:dyDescent="0.25">
      <c r="A179" s="5"/>
      <c r="B179" s="235" t="s">
        <v>31</v>
      </c>
      <c r="C179" s="223" t="s">
        <v>32</v>
      </c>
      <c r="D179" s="223" t="s">
        <v>61</v>
      </c>
      <c r="E179" s="223" t="s">
        <v>1106</v>
      </c>
      <c r="F179" s="223" t="s">
        <v>1171</v>
      </c>
      <c r="G179" s="223" t="s">
        <v>1146</v>
      </c>
      <c r="H179" s="223" t="s">
        <v>1232</v>
      </c>
      <c r="I179" s="223" t="s">
        <v>567</v>
      </c>
      <c r="J179" s="223" t="s">
        <v>422</v>
      </c>
      <c r="K179" s="223" t="s">
        <v>1085</v>
      </c>
      <c r="L179" s="234">
        <v>0.3</v>
      </c>
      <c r="M179" s="223" t="s">
        <v>21</v>
      </c>
      <c r="N179" s="244">
        <v>0</v>
      </c>
      <c r="O179" s="276">
        <v>0.01</v>
      </c>
      <c r="P179" s="276">
        <v>0.01</v>
      </c>
      <c r="Q179" s="276">
        <v>0.01</v>
      </c>
      <c r="R179" s="276">
        <v>0.01</v>
      </c>
      <c r="S179" s="223" t="s">
        <v>814</v>
      </c>
      <c r="T179" s="223" t="s">
        <v>815</v>
      </c>
      <c r="U179" s="275" t="s">
        <v>62</v>
      </c>
      <c r="V179" s="9" t="s">
        <v>681</v>
      </c>
      <c r="W179" s="83">
        <v>0.5</v>
      </c>
      <c r="X179" s="9" t="s">
        <v>40</v>
      </c>
      <c r="Y179" s="56">
        <v>1</v>
      </c>
      <c r="Z179" s="56" t="s">
        <v>23</v>
      </c>
      <c r="AA179" s="56" t="s">
        <v>104</v>
      </c>
      <c r="AB179" s="13">
        <v>43586</v>
      </c>
      <c r="AC179" s="13">
        <v>43646</v>
      </c>
      <c r="AD179" s="67">
        <v>0</v>
      </c>
      <c r="AE179" s="56" t="s">
        <v>29</v>
      </c>
      <c r="AF179" s="56" t="s">
        <v>25</v>
      </c>
      <c r="AG179" s="56">
        <v>14</v>
      </c>
      <c r="AH179" s="56" t="s">
        <v>25</v>
      </c>
      <c r="AI179" s="3"/>
    </row>
    <row r="180" spans="1:35" ht="48.75" customHeight="1" x14ac:dyDescent="0.25">
      <c r="A180" s="5"/>
      <c r="B180" s="236"/>
      <c r="C180" s="223"/>
      <c r="D180" s="223"/>
      <c r="E180" s="223"/>
      <c r="F180" s="223"/>
      <c r="G180" s="223"/>
      <c r="H180" s="223"/>
      <c r="I180" s="223"/>
      <c r="J180" s="223"/>
      <c r="K180" s="223"/>
      <c r="L180" s="234"/>
      <c r="M180" s="223"/>
      <c r="N180" s="244"/>
      <c r="O180" s="276"/>
      <c r="P180" s="276"/>
      <c r="Q180" s="276"/>
      <c r="R180" s="276"/>
      <c r="S180" s="223"/>
      <c r="T180" s="223"/>
      <c r="U180" s="275"/>
      <c r="V180" s="74" t="s">
        <v>682</v>
      </c>
      <c r="W180" s="75">
        <v>0.5</v>
      </c>
      <c r="X180" s="9" t="s">
        <v>329</v>
      </c>
      <c r="Y180" s="56">
        <v>1</v>
      </c>
      <c r="Z180" s="56" t="s">
        <v>23</v>
      </c>
      <c r="AA180" s="56" t="s">
        <v>104</v>
      </c>
      <c r="AB180" s="13">
        <v>43647</v>
      </c>
      <c r="AC180" s="13">
        <v>43677</v>
      </c>
      <c r="AD180" s="67">
        <v>0</v>
      </c>
      <c r="AE180" s="26" t="s">
        <v>29</v>
      </c>
      <c r="AF180" s="56" t="s">
        <v>25</v>
      </c>
      <c r="AG180" s="56">
        <v>14</v>
      </c>
      <c r="AH180" s="56" t="s">
        <v>25</v>
      </c>
      <c r="AI180" s="3"/>
    </row>
    <row r="181" spans="1:35" ht="63.75" x14ac:dyDescent="0.25">
      <c r="B181" s="236"/>
      <c r="C181" s="25"/>
      <c r="D181" s="223"/>
      <c r="E181" s="223"/>
      <c r="F181" s="223"/>
      <c r="G181" s="223"/>
      <c r="H181" s="223"/>
      <c r="I181" s="223"/>
      <c r="J181" s="223"/>
      <c r="K181" s="223"/>
      <c r="L181" s="234"/>
      <c r="M181" s="223"/>
      <c r="N181" s="244"/>
      <c r="O181" s="276"/>
      <c r="P181" s="276"/>
      <c r="Q181" s="276"/>
      <c r="R181" s="276"/>
      <c r="S181" s="223"/>
      <c r="T181" s="223"/>
      <c r="U181" s="57" t="s">
        <v>72</v>
      </c>
      <c r="V181" s="9" t="s">
        <v>683</v>
      </c>
      <c r="W181" s="83">
        <v>1</v>
      </c>
      <c r="X181" s="9" t="s">
        <v>73</v>
      </c>
      <c r="Y181" s="57">
        <v>1</v>
      </c>
      <c r="Z181" s="56" t="s">
        <v>23</v>
      </c>
      <c r="AA181" s="56" t="s">
        <v>104</v>
      </c>
      <c r="AB181" s="13">
        <v>43647</v>
      </c>
      <c r="AC181" s="13">
        <v>43830</v>
      </c>
      <c r="AD181" s="67">
        <v>0</v>
      </c>
      <c r="AE181" s="26" t="s">
        <v>29</v>
      </c>
      <c r="AF181" s="56" t="s">
        <v>25</v>
      </c>
      <c r="AG181" s="56">
        <v>14</v>
      </c>
      <c r="AH181" s="56" t="s">
        <v>25</v>
      </c>
    </row>
    <row r="182" spans="1:35" ht="46.5" customHeight="1" x14ac:dyDescent="0.25">
      <c r="B182" s="236"/>
      <c r="C182" s="25"/>
      <c r="D182" s="223"/>
      <c r="E182" s="235" t="s">
        <v>1107</v>
      </c>
      <c r="F182" s="223"/>
      <c r="G182" s="223" t="s">
        <v>1147</v>
      </c>
      <c r="H182" s="223"/>
      <c r="I182" s="223"/>
      <c r="J182" s="223"/>
      <c r="K182" s="223"/>
      <c r="L182" s="234"/>
      <c r="M182" s="223"/>
      <c r="N182" s="244"/>
      <c r="O182" s="276"/>
      <c r="P182" s="276"/>
      <c r="Q182" s="276"/>
      <c r="R182" s="276"/>
      <c r="S182" s="223"/>
      <c r="T182" s="223"/>
      <c r="U182" s="223" t="s">
        <v>890</v>
      </c>
      <c r="V182" s="69" t="s">
        <v>646</v>
      </c>
      <c r="W182" s="64">
        <v>0.5</v>
      </c>
      <c r="X182" s="69" t="s">
        <v>891</v>
      </c>
      <c r="Y182" s="60">
        <v>1</v>
      </c>
      <c r="Z182" s="60" t="s">
        <v>146</v>
      </c>
      <c r="AA182" s="56" t="s">
        <v>147</v>
      </c>
      <c r="AB182" s="23">
        <v>43466</v>
      </c>
      <c r="AC182" s="23">
        <v>43524</v>
      </c>
      <c r="AD182" s="47">
        <v>0</v>
      </c>
      <c r="AE182" s="56" t="s">
        <v>196</v>
      </c>
      <c r="AF182" s="60" t="s">
        <v>25</v>
      </c>
      <c r="AG182" s="56" t="s">
        <v>1148</v>
      </c>
      <c r="AH182" s="56" t="s">
        <v>1051</v>
      </c>
    </row>
    <row r="183" spans="1:35" ht="46.5" customHeight="1" x14ac:dyDescent="0.25">
      <c r="B183" s="236"/>
      <c r="C183" s="25"/>
      <c r="D183" s="223"/>
      <c r="E183" s="236"/>
      <c r="F183" s="223"/>
      <c r="G183" s="223"/>
      <c r="H183" s="223"/>
      <c r="I183" s="223"/>
      <c r="J183" s="223"/>
      <c r="K183" s="223"/>
      <c r="L183" s="234"/>
      <c r="M183" s="223"/>
      <c r="N183" s="244"/>
      <c r="O183" s="276"/>
      <c r="P183" s="276"/>
      <c r="Q183" s="276"/>
      <c r="R183" s="276"/>
      <c r="S183" s="223"/>
      <c r="T183" s="223"/>
      <c r="U183" s="223"/>
      <c r="V183" s="69" t="s">
        <v>892</v>
      </c>
      <c r="W183" s="64">
        <v>0.5</v>
      </c>
      <c r="X183" s="69" t="s">
        <v>893</v>
      </c>
      <c r="Y183" s="60">
        <v>4</v>
      </c>
      <c r="Z183" s="60" t="s">
        <v>146</v>
      </c>
      <c r="AA183" s="56" t="s">
        <v>147</v>
      </c>
      <c r="AB183" s="23">
        <v>43497</v>
      </c>
      <c r="AC183" s="23">
        <v>43830</v>
      </c>
      <c r="AD183" s="47">
        <v>0</v>
      </c>
      <c r="AE183" s="56" t="s">
        <v>196</v>
      </c>
      <c r="AF183" s="60" t="s">
        <v>25</v>
      </c>
      <c r="AG183" s="56" t="s">
        <v>1148</v>
      </c>
      <c r="AH183" s="56" t="s">
        <v>1051</v>
      </c>
    </row>
    <row r="184" spans="1:35" ht="25.5" x14ac:dyDescent="0.25">
      <c r="B184" s="236"/>
      <c r="C184" s="25"/>
      <c r="D184" s="223"/>
      <c r="E184" s="223" t="s">
        <v>1108</v>
      </c>
      <c r="F184" s="223"/>
      <c r="G184" s="223"/>
      <c r="H184" s="223"/>
      <c r="I184" s="223"/>
      <c r="J184" s="223"/>
      <c r="K184" s="223"/>
      <c r="L184" s="234"/>
      <c r="M184" s="223"/>
      <c r="N184" s="244"/>
      <c r="O184" s="276"/>
      <c r="P184" s="276"/>
      <c r="Q184" s="276"/>
      <c r="R184" s="276"/>
      <c r="S184" s="223"/>
      <c r="T184" s="223"/>
      <c r="U184" s="223" t="s">
        <v>150</v>
      </c>
      <c r="V184" s="69" t="s">
        <v>647</v>
      </c>
      <c r="W184" s="71">
        <v>0.33333333333333331</v>
      </c>
      <c r="X184" s="69" t="s">
        <v>151</v>
      </c>
      <c r="Y184" s="60">
        <v>4</v>
      </c>
      <c r="Z184" s="60" t="s">
        <v>146</v>
      </c>
      <c r="AA184" s="56" t="s">
        <v>147</v>
      </c>
      <c r="AB184" s="23">
        <v>43525</v>
      </c>
      <c r="AC184" s="23">
        <v>43830</v>
      </c>
      <c r="AD184" s="228">
        <v>210000000</v>
      </c>
      <c r="AE184" s="223" t="s">
        <v>197</v>
      </c>
      <c r="AF184" s="223" t="s">
        <v>1190</v>
      </c>
      <c r="AG184" s="56" t="s">
        <v>1148</v>
      </c>
      <c r="AH184" s="56" t="s">
        <v>1051</v>
      </c>
    </row>
    <row r="185" spans="1:35" ht="38.25" x14ac:dyDescent="0.25">
      <c r="B185" s="236"/>
      <c r="C185" s="25"/>
      <c r="D185" s="223"/>
      <c r="E185" s="223"/>
      <c r="F185" s="223"/>
      <c r="G185" s="223"/>
      <c r="H185" s="223"/>
      <c r="I185" s="223"/>
      <c r="J185" s="223"/>
      <c r="K185" s="223"/>
      <c r="L185" s="234"/>
      <c r="M185" s="223"/>
      <c r="N185" s="244"/>
      <c r="O185" s="276"/>
      <c r="P185" s="276"/>
      <c r="Q185" s="276"/>
      <c r="R185" s="276"/>
      <c r="S185" s="223"/>
      <c r="T185" s="223"/>
      <c r="U185" s="223"/>
      <c r="V185" s="14" t="s">
        <v>648</v>
      </c>
      <c r="W185" s="71">
        <v>0.33333333333333331</v>
      </c>
      <c r="X185" s="69" t="s">
        <v>152</v>
      </c>
      <c r="Y185" s="60">
        <v>4</v>
      </c>
      <c r="Z185" s="60" t="s">
        <v>146</v>
      </c>
      <c r="AA185" s="56" t="s">
        <v>147</v>
      </c>
      <c r="AB185" s="23">
        <v>43497</v>
      </c>
      <c r="AC185" s="23">
        <v>43524</v>
      </c>
      <c r="AD185" s="228"/>
      <c r="AE185" s="223"/>
      <c r="AF185" s="223"/>
      <c r="AG185" s="56" t="s">
        <v>1148</v>
      </c>
      <c r="AH185" s="56" t="s">
        <v>1050</v>
      </c>
    </row>
    <row r="186" spans="1:35" ht="38.25" x14ac:dyDescent="0.25">
      <c r="B186" s="236"/>
      <c r="C186" s="25"/>
      <c r="D186" s="223"/>
      <c r="E186" s="223"/>
      <c r="F186" s="223"/>
      <c r="G186" s="223"/>
      <c r="H186" s="223"/>
      <c r="I186" s="223"/>
      <c r="J186" s="223"/>
      <c r="K186" s="223"/>
      <c r="L186" s="234"/>
      <c r="M186" s="223"/>
      <c r="N186" s="244"/>
      <c r="O186" s="276"/>
      <c r="P186" s="276"/>
      <c r="Q186" s="276"/>
      <c r="R186" s="276"/>
      <c r="S186" s="223"/>
      <c r="T186" s="223"/>
      <c r="U186" s="223"/>
      <c r="V186" s="14" t="s">
        <v>649</v>
      </c>
      <c r="W186" s="71">
        <f>+(0.333333333333333)/3</f>
        <v>0.11111111111111099</v>
      </c>
      <c r="X186" s="69" t="s">
        <v>153</v>
      </c>
      <c r="Y186" s="60">
        <v>1</v>
      </c>
      <c r="Z186" s="60" t="s">
        <v>146</v>
      </c>
      <c r="AA186" s="56" t="s">
        <v>147</v>
      </c>
      <c r="AB186" s="23">
        <v>43497</v>
      </c>
      <c r="AC186" s="23">
        <v>43555</v>
      </c>
      <c r="AD186" s="47">
        <v>0</v>
      </c>
      <c r="AE186" s="56" t="s">
        <v>196</v>
      </c>
      <c r="AF186" s="60" t="s">
        <v>25</v>
      </c>
      <c r="AG186" s="56" t="s">
        <v>1148</v>
      </c>
      <c r="AH186" s="56" t="s">
        <v>1050</v>
      </c>
    </row>
    <row r="187" spans="1:35" ht="51" x14ac:dyDescent="0.25">
      <c r="B187" s="236"/>
      <c r="C187" s="25"/>
      <c r="D187" s="223"/>
      <c r="E187" s="223"/>
      <c r="F187" s="223"/>
      <c r="G187" s="223"/>
      <c r="H187" s="223"/>
      <c r="I187" s="223"/>
      <c r="J187" s="223"/>
      <c r="K187" s="223"/>
      <c r="L187" s="234"/>
      <c r="M187" s="223"/>
      <c r="N187" s="244"/>
      <c r="O187" s="276"/>
      <c r="P187" s="276"/>
      <c r="Q187" s="276"/>
      <c r="R187" s="276"/>
      <c r="S187" s="223"/>
      <c r="T187" s="223"/>
      <c r="U187" s="223"/>
      <c r="V187" s="25" t="s">
        <v>650</v>
      </c>
      <c r="W187" s="71">
        <f>+(0.333333333333333)/3</f>
        <v>0.11111111111111099</v>
      </c>
      <c r="X187" s="69" t="s">
        <v>651</v>
      </c>
      <c r="Y187" s="56">
        <v>6</v>
      </c>
      <c r="Z187" s="56" t="s">
        <v>189</v>
      </c>
      <c r="AA187" s="56" t="s">
        <v>190</v>
      </c>
      <c r="AB187" s="13">
        <v>43497</v>
      </c>
      <c r="AC187" s="13">
        <v>43814</v>
      </c>
      <c r="AD187" s="92">
        <f>9000000*6</f>
        <v>54000000</v>
      </c>
      <c r="AE187" s="24" t="s">
        <v>195</v>
      </c>
      <c r="AF187" s="56" t="s">
        <v>1190</v>
      </c>
      <c r="AG187" s="56" t="s">
        <v>1148</v>
      </c>
      <c r="AH187" s="56" t="s">
        <v>66</v>
      </c>
    </row>
    <row r="188" spans="1:35" ht="25.5" x14ac:dyDescent="0.25">
      <c r="B188" s="236"/>
      <c r="C188" s="25"/>
      <c r="D188" s="223"/>
      <c r="E188" s="223"/>
      <c r="F188" s="223"/>
      <c r="G188" s="223"/>
      <c r="H188" s="223"/>
      <c r="I188" s="223"/>
      <c r="J188" s="223"/>
      <c r="K188" s="223"/>
      <c r="L188" s="234"/>
      <c r="M188" s="223"/>
      <c r="N188" s="244"/>
      <c r="O188" s="276"/>
      <c r="P188" s="276"/>
      <c r="Q188" s="276"/>
      <c r="R188" s="276"/>
      <c r="S188" s="223"/>
      <c r="T188" s="223"/>
      <c r="U188" s="223"/>
      <c r="V188" s="270" t="s">
        <v>652</v>
      </c>
      <c r="W188" s="280">
        <v>0.1111111111111111</v>
      </c>
      <c r="X188" s="69" t="s">
        <v>154</v>
      </c>
      <c r="Y188" s="60">
        <v>1</v>
      </c>
      <c r="Z188" s="60" t="s">
        <v>146</v>
      </c>
      <c r="AA188" s="56" t="s">
        <v>147</v>
      </c>
      <c r="AB188" s="23">
        <v>43497</v>
      </c>
      <c r="AC188" s="23">
        <v>43830</v>
      </c>
      <c r="AD188" s="271">
        <v>0</v>
      </c>
      <c r="AE188" s="235" t="s">
        <v>196</v>
      </c>
      <c r="AF188" s="273" t="s">
        <v>25</v>
      </c>
      <c r="AG188" s="56" t="s">
        <v>1148</v>
      </c>
      <c r="AH188" s="56" t="s">
        <v>1050</v>
      </c>
    </row>
    <row r="189" spans="1:35" ht="38.25" x14ac:dyDescent="0.25">
      <c r="B189" s="236"/>
      <c r="C189" s="25"/>
      <c r="D189" s="223"/>
      <c r="E189" s="223"/>
      <c r="F189" s="223"/>
      <c r="G189" s="223"/>
      <c r="H189" s="223"/>
      <c r="I189" s="223"/>
      <c r="J189" s="223"/>
      <c r="K189" s="223"/>
      <c r="L189" s="234"/>
      <c r="M189" s="223"/>
      <c r="N189" s="244"/>
      <c r="O189" s="276"/>
      <c r="P189" s="276"/>
      <c r="Q189" s="276"/>
      <c r="R189" s="276"/>
      <c r="S189" s="223"/>
      <c r="T189" s="223"/>
      <c r="U189" s="223"/>
      <c r="V189" s="270"/>
      <c r="W189" s="281"/>
      <c r="X189" s="69" t="s">
        <v>155</v>
      </c>
      <c r="Y189" s="60">
        <v>1</v>
      </c>
      <c r="Z189" s="60" t="s">
        <v>146</v>
      </c>
      <c r="AA189" s="56" t="s">
        <v>147</v>
      </c>
      <c r="AB189" s="23">
        <v>43497</v>
      </c>
      <c r="AC189" s="23">
        <v>43830</v>
      </c>
      <c r="AD189" s="272"/>
      <c r="AE189" s="237"/>
      <c r="AF189" s="274"/>
      <c r="AG189" s="56" t="s">
        <v>1148</v>
      </c>
      <c r="AH189" s="56" t="s">
        <v>1050</v>
      </c>
    </row>
    <row r="190" spans="1:35" ht="25.5" x14ac:dyDescent="0.25">
      <c r="B190" s="236"/>
      <c r="C190" s="25"/>
      <c r="D190" s="223"/>
      <c r="E190" s="223" t="s">
        <v>1109</v>
      </c>
      <c r="F190" s="223" t="s">
        <v>1175</v>
      </c>
      <c r="G190" s="235" t="s">
        <v>1150</v>
      </c>
      <c r="H190" s="223" t="s">
        <v>1234</v>
      </c>
      <c r="I190" s="223" t="s">
        <v>237</v>
      </c>
      <c r="J190" s="223" t="s">
        <v>668</v>
      </c>
      <c r="K190" s="223" t="s">
        <v>1084</v>
      </c>
      <c r="L190" s="234">
        <v>0.3</v>
      </c>
      <c r="M190" s="223" t="s">
        <v>437</v>
      </c>
      <c r="N190" s="223">
        <v>0</v>
      </c>
      <c r="O190" s="253">
        <v>6</v>
      </c>
      <c r="P190" s="223" t="s">
        <v>238</v>
      </c>
      <c r="Q190" s="223" t="s">
        <v>238</v>
      </c>
      <c r="R190" s="223" t="s">
        <v>238</v>
      </c>
      <c r="S190" s="223" t="s">
        <v>821</v>
      </c>
      <c r="T190" s="223" t="s">
        <v>239</v>
      </c>
      <c r="U190" s="223" t="s">
        <v>842</v>
      </c>
      <c r="V190" s="9" t="s">
        <v>703</v>
      </c>
      <c r="W190" s="88">
        <v>0.16666666666666666</v>
      </c>
      <c r="X190" s="69" t="s">
        <v>835</v>
      </c>
      <c r="Y190" s="60">
        <v>1</v>
      </c>
      <c r="Z190" s="60" t="s">
        <v>821</v>
      </c>
      <c r="AA190" s="56" t="s">
        <v>239</v>
      </c>
      <c r="AB190" s="23">
        <v>43525</v>
      </c>
      <c r="AC190" s="23">
        <v>43615</v>
      </c>
      <c r="AD190" s="66"/>
      <c r="AE190" s="56"/>
      <c r="AF190" s="235" t="s">
        <v>1211</v>
      </c>
      <c r="AG190" s="56" t="s">
        <v>1149</v>
      </c>
      <c r="AH190" s="56" t="s">
        <v>66</v>
      </c>
    </row>
    <row r="191" spans="1:35" ht="25.5" x14ac:dyDescent="0.25">
      <c r="B191" s="236"/>
      <c r="C191" s="25"/>
      <c r="D191" s="223"/>
      <c r="E191" s="223"/>
      <c r="F191" s="223"/>
      <c r="G191" s="236"/>
      <c r="H191" s="223"/>
      <c r="I191" s="223"/>
      <c r="J191" s="223"/>
      <c r="K191" s="223"/>
      <c r="L191" s="234"/>
      <c r="M191" s="223"/>
      <c r="N191" s="223"/>
      <c r="O191" s="253"/>
      <c r="P191" s="223"/>
      <c r="Q191" s="223"/>
      <c r="R191" s="223"/>
      <c r="S191" s="223"/>
      <c r="T191" s="223"/>
      <c r="U191" s="223"/>
      <c r="V191" s="9" t="s">
        <v>704</v>
      </c>
      <c r="W191" s="88">
        <v>0.16666666666666666</v>
      </c>
      <c r="X191" s="69" t="s">
        <v>836</v>
      </c>
      <c r="Y191" s="60">
        <v>1</v>
      </c>
      <c r="Z191" s="60" t="s">
        <v>821</v>
      </c>
      <c r="AA191" s="56" t="s">
        <v>239</v>
      </c>
      <c r="AB191" s="23">
        <v>43497</v>
      </c>
      <c r="AC191" s="23">
        <v>43674</v>
      </c>
      <c r="AD191" s="66"/>
      <c r="AE191" s="56"/>
      <c r="AF191" s="236"/>
      <c r="AG191" s="56" t="s">
        <v>1149</v>
      </c>
      <c r="AH191" s="56" t="s">
        <v>66</v>
      </c>
    </row>
    <row r="192" spans="1:35" ht="25.5" x14ac:dyDescent="0.25">
      <c r="B192" s="236"/>
      <c r="C192" s="25"/>
      <c r="D192" s="223"/>
      <c r="E192" s="223"/>
      <c r="F192" s="223"/>
      <c r="G192" s="236"/>
      <c r="H192" s="223"/>
      <c r="I192" s="223"/>
      <c r="J192" s="223"/>
      <c r="K192" s="223"/>
      <c r="L192" s="234"/>
      <c r="M192" s="223"/>
      <c r="N192" s="223"/>
      <c r="O192" s="253"/>
      <c r="P192" s="223"/>
      <c r="Q192" s="223"/>
      <c r="R192" s="223"/>
      <c r="S192" s="223"/>
      <c r="T192" s="223"/>
      <c r="U192" s="223"/>
      <c r="V192" s="9" t="s">
        <v>705</v>
      </c>
      <c r="W192" s="88">
        <v>0.16666666666666666</v>
      </c>
      <c r="X192" s="69" t="s">
        <v>837</v>
      </c>
      <c r="Y192" s="60">
        <v>1</v>
      </c>
      <c r="Z192" s="60" t="s">
        <v>821</v>
      </c>
      <c r="AA192" s="56" t="s">
        <v>239</v>
      </c>
      <c r="AB192" s="23">
        <v>43525</v>
      </c>
      <c r="AC192" s="23">
        <v>43703</v>
      </c>
      <c r="AD192" s="66"/>
      <c r="AE192" s="56"/>
      <c r="AF192" s="236"/>
      <c r="AG192" s="56" t="s">
        <v>1149</v>
      </c>
      <c r="AH192" s="56" t="s">
        <v>66</v>
      </c>
    </row>
    <row r="193" spans="2:34" ht="25.5" x14ac:dyDescent="0.25">
      <c r="B193" s="236"/>
      <c r="C193" s="25"/>
      <c r="D193" s="223"/>
      <c r="E193" s="223"/>
      <c r="F193" s="223"/>
      <c r="G193" s="236"/>
      <c r="H193" s="223"/>
      <c r="I193" s="223"/>
      <c r="J193" s="223"/>
      <c r="K193" s="223"/>
      <c r="L193" s="234"/>
      <c r="M193" s="223"/>
      <c r="N193" s="223"/>
      <c r="O193" s="253"/>
      <c r="P193" s="223"/>
      <c r="Q193" s="223"/>
      <c r="R193" s="223"/>
      <c r="S193" s="223"/>
      <c r="T193" s="223"/>
      <c r="U193" s="223"/>
      <c r="V193" s="9" t="s">
        <v>843</v>
      </c>
      <c r="W193" s="88">
        <v>0.16666666666666666</v>
      </c>
      <c r="X193" s="69" t="s">
        <v>839</v>
      </c>
      <c r="Y193" s="60">
        <v>1</v>
      </c>
      <c r="Z193" s="60" t="s">
        <v>821</v>
      </c>
      <c r="AA193" s="56" t="s">
        <v>239</v>
      </c>
      <c r="AB193" s="23">
        <v>43525</v>
      </c>
      <c r="AC193" s="23">
        <v>43773</v>
      </c>
      <c r="AD193" s="66"/>
      <c r="AE193" s="56"/>
      <c r="AF193" s="236"/>
      <c r="AG193" s="56" t="s">
        <v>1149</v>
      </c>
      <c r="AH193" s="56" t="s">
        <v>66</v>
      </c>
    </row>
    <row r="194" spans="2:34" ht="25.5" x14ac:dyDescent="0.25">
      <c r="B194" s="236"/>
      <c r="C194" s="25"/>
      <c r="D194" s="223"/>
      <c r="E194" s="223"/>
      <c r="F194" s="223"/>
      <c r="G194" s="236"/>
      <c r="H194" s="223"/>
      <c r="I194" s="223"/>
      <c r="J194" s="223"/>
      <c r="K194" s="223"/>
      <c r="L194" s="234"/>
      <c r="M194" s="223"/>
      <c r="N194" s="223"/>
      <c r="O194" s="253"/>
      <c r="P194" s="223"/>
      <c r="Q194" s="223"/>
      <c r="R194" s="223"/>
      <c r="S194" s="223"/>
      <c r="T194" s="223"/>
      <c r="U194" s="223"/>
      <c r="V194" s="9" t="s">
        <v>844</v>
      </c>
      <c r="W194" s="88">
        <v>0.16666666666666666</v>
      </c>
      <c r="X194" s="69" t="s">
        <v>840</v>
      </c>
      <c r="Y194" s="60">
        <v>1</v>
      </c>
      <c r="Z194" s="60" t="s">
        <v>821</v>
      </c>
      <c r="AA194" s="56" t="s">
        <v>239</v>
      </c>
      <c r="AB194" s="23">
        <v>43525</v>
      </c>
      <c r="AC194" s="23">
        <v>43780</v>
      </c>
      <c r="AD194" s="66"/>
      <c r="AE194" s="56"/>
      <c r="AF194" s="236"/>
      <c r="AG194" s="56" t="s">
        <v>1149</v>
      </c>
      <c r="AH194" s="56" t="s">
        <v>66</v>
      </c>
    </row>
    <row r="195" spans="2:34" ht="25.5" x14ac:dyDescent="0.25">
      <c r="B195" s="236"/>
      <c r="C195" s="25"/>
      <c r="D195" s="223"/>
      <c r="E195" s="223"/>
      <c r="F195" s="223"/>
      <c r="G195" s="236"/>
      <c r="H195" s="223"/>
      <c r="I195" s="223"/>
      <c r="J195" s="223"/>
      <c r="K195" s="223"/>
      <c r="L195" s="234"/>
      <c r="M195" s="223"/>
      <c r="N195" s="223"/>
      <c r="O195" s="253"/>
      <c r="P195" s="223"/>
      <c r="Q195" s="223"/>
      <c r="R195" s="223"/>
      <c r="S195" s="223"/>
      <c r="T195" s="223"/>
      <c r="U195" s="223"/>
      <c r="V195" s="9" t="s">
        <v>845</v>
      </c>
      <c r="W195" s="88">
        <v>0.16666666666666666</v>
      </c>
      <c r="X195" s="69" t="s">
        <v>841</v>
      </c>
      <c r="Y195" s="60">
        <v>1</v>
      </c>
      <c r="Z195" s="60" t="s">
        <v>821</v>
      </c>
      <c r="AA195" s="56" t="s">
        <v>239</v>
      </c>
      <c r="AB195" s="23">
        <v>43525</v>
      </c>
      <c r="AC195" s="23">
        <v>43400</v>
      </c>
      <c r="AD195" s="66"/>
      <c r="AE195" s="56"/>
      <c r="AF195" s="237"/>
      <c r="AG195" s="56" t="s">
        <v>1149</v>
      </c>
      <c r="AH195" s="56" t="s">
        <v>66</v>
      </c>
    </row>
    <row r="196" spans="2:34" ht="38.25" x14ac:dyDescent="0.25">
      <c r="B196" s="236"/>
      <c r="C196" s="25"/>
      <c r="D196" s="223"/>
      <c r="E196" s="223" t="s">
        <v>1110</v>
      </c>
      <c r="F196" s="223" t="s">
        <v>1171</v>
      </c>
      <c r="G196" s="223" t="s">
        <v>1147</v>
      </c>
      <c r="H196" s="223" t="s">
        <v>1232</v>
      </c>
      <c r="I196" s="223" t="s">
        <v>574</v>
      </c>
      <c r="J196" s="223" t="s">
        <v>573</v>
      </c>
      <c r="K196" s="223" t="s">
        <v>1085</v>
      </c>
      <c r="L196" s="234">
        <v>0.2</v>
      </c>
      <c r="M196" s="223" t="s">
        <v>21</v>
      </c>
      <c r="N196" s="245">
        <v>0</v>
      </c>
      <c r="O196" s="244">
        <v>0.2</v>
      </c>
      <c r="P196" s="244">
        <v>0.4</v>
      </c>
      <c r="Q196" s="244">
        <v>0.6</v>
      </c>
      <c r="R196" s="244">
        <v>0.8</v>
      </c>
      <c r="S196" s="253" t="s">
        <v>143</v>
      </c>
      <c r="T196" s="223" t="s">
        <v>144</v>
      </c>
      <c r="U196" s="223" t="s">
        <v>220</v>
      </c>
      <c r="V196" s="25" t="s">
        <v>602</v>
      </c>
      <c r="W196" s="71">
        <v>0.33333333333333331</v>
      </c>
      <c r="X196" s="25" t="s">
        <v>221</v>
      </c>
      <c r="Y196" s="56">
        <v>1</v>
      </c>
      <c r="Z196" s="56" t="s">
        <v>1035</v>
      </c>
      <c r="AA196" s="263" t="s">
        <v>145</v>
      </c>
      <c r="AB196" s="28">
        <v>43525</v>
      </c>
      <c r="AC196" s="28">
        <v>43585</v>
      </c>
      <c r="AD196" s="238">
        <v>0</v>
      </c>
      <c r="AE196" s="56" t="s">
        <v>224</v>
      </c>
      <c r="AF196" s="223" t="s">
        <v>25</v>
      </c>
      <c r="AG196" s="223" t="s">
        <v>1078</v>
      </c>
      <c r="AH196" s="223" t="s">
        <v>1038</v>
      </c>
    </row>
    <row r="197" spans="2:34" ht="25.5" x14ac:dyDescent="0.25">
      <c r="B197" s="236"/>
      <c r="C197" s="25"/>
      <c r="D197" s="223"/>
      <c r="E197" s="223"/>
      <c r="F197" s="223"/>
      <c r="G197" s="223"/>
      <c r="H197" s="223"/>
      <c r="I197" s="223"/>
      <c r="J197" s="223"/>
      <c r="K197" s="223"/>
      <c r="L197" s="234"/>
      <c r="M197" s="223"/>
      <c r="N197" s="245"/>
      <c r="O197" s="244"/>
      <c r="P197" s="244"/>
      <c r="Q197" s="244"/>
      <c r="R197" s="244"/>
      <c r="S197" s="253"/>
      <c r="T197" s="223"/>
      <c r="U197" s="223"/>
      <c r="V197" s="25" t="s">
        <v>603</v>
      </c>
      <c r="W197" s="71">
        <v>0.33333333333333331</v>
      </c>
      <c r="X197" s="25" t="s">
        <v>222</v>
      </c>
      <c r="Y197" s="60">
        <v>1</v>
      </c>
      <c r="Z197" s="72" t="s">
        <v>143</v>
      </c>
      <c r="AA197" s="263"/>
      <c r="AB197" s="28">
        <v>43556</v>
      </c>
      <c r="AC197" s="28">
        <v>43646</v>
      </c>
      <c r="AD197" s="238"/>
      <c r="AE197" s="56" t="s">
        <v>224</v>
      </c>
      <c r="AF197" s="223"/>
      <c r="AG197" s="223"/>
      <c r="AH197" s="223"/>
    </row>
    <row r="198" spans="2:34" ht="25.5" x14ac:dyDescent="0.25">
      <c r="B198" s="236"/>
      <c r="C198" s="25"/>
      <c r="D198" s="223"/>
      <c r="E198" s="223"/>
      <c r="F198" s="223"/>
      <c r="G198" s="223"/>
      <c r="H198" s="223"/>
      <c r="I198" s="223"/>
      <c r="J198" s="223"/>
      <c r="K198" s="223"/>
      <c r="L198" s="234"/>
      <c r="M198" s="223"/>
      <c r="N198" s="245"/>
      <c r="O198" s="244"/>
      <c r="P198" s="244"/>
      <c r="Q198" s="244"/>
      <c r="R198" s="244"/>
      <c r="S198" s="253"/>
      <c r="T198" s="223"/>
      <c r="U198" s="223"/>
      <c r="V198" s="25" t="s">
        <v>604</v>
      </c>
      <c r="W198" s="71">
        <v>0.33333333333333331</v>
      </c>
      <c r="X198" s="25" t="s">
        <v>223</v>
      </c>
      <c r="Y198" s="60">
        <v>2</v>
      </c>
      <c r="Z198" s="72" t="s">
        <v>143</v>
      </c>
      <c r="AA198" s="263"/>
      <c r="AB198" s="28">
        <v>43647</v>
      </c>
      <c r="AC198" s="28">
        <v>43830</v>
      </c>
      <c r="AD198" s="238"/>
      <c r="AE198" s="56" t="s">
        <v>224</v>
      </c>
      <c r="AF198" s="223"/>
      <c r="AG198" s="223"/>
      <c r="AH198" s="223"/>
    </row>
    <row r="199" spans="2:34" ht="55.5" customHeight="1" x14ac:dyDescent="0.25">
      <c r="B199" s="236"/>
      <c r="C199" s="25"/>
      <c r="D199" s="223"/>
      <c r="E199" s="223" t="s">
        <v>1104</v>
      </c>
      <c r="F199" s="223"/>
      <c r="G199" s="223" t="s">
        <v>1146</v>
      </c>
      <c r="H199" s="235" t="s">
        <v>1235</v>
      </c>
      <c r="I199" s="223" t="s">
        <v>330</v>
      </c>
      <c r="J199" s="223" t="s">
        <v>185</v>
      </c>
      <c r="K199" s="223" t="s">
        <v>1085</v>
      </c>
      <c r="L199" s="234">
        <v>0.2</v>
      </c>
      <c r="M199" s="223" t="s">
        <v>21</v>
      </c>
      <c r="N199" s="244">
        <v>1</v>
      </c>
      <c r="O199" s="244">
        <v>1</v>
      </c>
      <c r="P199" s="244">
        <v>1</v>
      </c>
      <c r="Q199" s="244">
        <v>1</v>
      </c>
      <c r="R199" s="244">
        <v>1</v>
      </c>
      <c r="S199" s="223" t="s">
        <v>135</v>
      </c>
      <c r="T199" s="223" t="s">
        <v>136</v>
      </c>
      <c r="U199" s="223" t="s">
        <v>575</v>
      </c>
      <c r="V199" s="69" t="s">
        <v>605</v>
      </c>
      <c r="W199" s="71">
        <v>0.33333333333333331</v>
      </c>
      <c r="X199" s="270" t="s">
        <v>331</v>
      </c>
      <c r="Y199" s="253">
        <v>12</v>
      </c>
      <c r="Z199" s="223" t="s">
        <v>186</v>
      </c>
      <c r="AA199" s="223" t="s">
        <v>182</v>
      </c>
      <c r="AB199" s="13">
        <v>43466</v>
      </c>
      <c r="AC199" s="13">
        <v>43830</v>
      </c>
      <c r="AD199" s="238">
        <v>459417600</v>
      </c>
      <c r="AE199" s="223" t="s">
        <v>176</v>
      </c>
      <c r="AF199" s="223" t="s">
        <v>1191</v>
      </c>
      <c r="AG199" s="223">
        <v>14</v>
      </c>
      <c r="AH199" s="223" t="s">
        <v>168</v>
      </c>
    </row>
    <row r="200" spans="2:34" ht="55.5" customHeight="1" x14ac:dyDescent="0.25">
      <c r="B200" s="236"/>
      <c r="C200" s="25"/>
      <c r="D200" s="223"/>
      <c r="E200" s="223"/>
      <c r="F200" s="223"/>
      <c r="G200" s="223"/>
      <c r="H200" s="236"/>
      <c r="I200" s="223"/>
      <c r="J200" s="223"/>
      <c r="K200" s="223"/>
      <c r="L200" s="234"/>
      <c r="M200" s="223"/>
      <c r="N200" s="223"/>
      <c r="O200" s="223"/>
      <c r="P200" s="223"/>
      <c r="Q200" s="223"/>
      <c r="R200" s="223"/>
      <c r="S200" s="223"/>
      <c r="T200" s="223"/>
      <c r="U200" s="223"/>
      <c r="V200" s="69" t="s">
        <v>606</v>
      </c>
      <c r="W200" s="71">
        <v>0.33333333333333331</v>
      </c>
      <c r="X200" s="270"/>
      <c r="Y200" s="253"/>
      <c r="Z200" s="223"/>
      <c r="AA200" s="223"/>
      <c r="AB200" s="13">
        <v>43466</v>
      </c>
      <c r="AC200" s="13">
        <v>43830</v>
      </c>
      <c r="AD200" s="238"/>
      <c r="AE200" s="223"/>
      <c r="AF200" s="223"/>
      <c r="AG200" s="223"/>
      <c r="AH200" s="223"/>
    </row>
    <row r="201" spans="2:34" ht="55.5" customHeight="1" x14ac:dyDescent="0.25">
      <c r="B201" s="237"/>
      <c r="C201" s="25"/>
      <c r="D201" s="223"/>
      <c r="E201" s="223"/>
      <c r="F201" s="223"/>
      <c r="G201" s="223"/>
      <c r="H201" s="237"/>
      <c r="I201" s="223"/>
      <c r="J201" s="223"/>
      <c r="K201" s="223"/>
      <c r="L201" s="234"/>
      <c r="M201" s="223"/>
      <c r="N201" s="223"/>
      <c r="O201" s="223"/>
      <c r="P201" s="223"/>
      <c r="Q201" s="223"/>
      <c r="R201" s="223"/>
      <c r="S201" s="223"/>
      <c r="T201" s="223"/>
      <c r="U201" s="223"/>
      <c r="V201" s="69" t="s">
        <v>607</v>
      </c>
      <c r="W201" s="71">
        <v>0.33333333333333331</v>
      </c>
      <c r="X201" s="69" t="s">
        <v>137</v>
      </c>
      <c r="Y201" s="56">
        <v>1</v>
      </c>
      <c r="Z201" s="223"/>
      <c r="AA201" s="223"/>
      <c r="AB201" s="13">
        <v>43525</v>
      </c>
      <c r="AC201" s="13">
        <v>43768</v>
      </c>
      <c r="AD201" s="238"/>
      <c r="AE201" s="223"/>
      <c r="AF201" s="223"/>
      <c r="AG201" s="223"/>
      <c r="AH201" s="223"/>
    </row>
    <row r="202" spans="2:34" ht="46.5" customHeight="1" x14ac:dyDescent="0.25">
      <c r="B202" s="223" t="s">
        <v>433</v>
      </c>
      <c r="C202" s="31"/>
      <c r="D202" s="223" t="s">
        <v>256</v>
      </c>
      <c r="E202" s="235" t="s">
        <v>1111</v>
      </c>
      <c r="F202" s="235" t="s">
        <v>1176</v>
      </c>
      <c r="G202" s="263" t="s">
        <v>1081</v>
      </c>
      <c r="H202" s="223" t="s">
        <v>1234</v>
      </c>
      <c r="I202" s="223" t="s">
        <v>259</v>
      </c>
      <c r="J202" s="223" t="s">
        <v>669</v>
      </c>
      <c r="K202" s="223" t="s">
        <v>1084</v>
      </c>
      <c r="L202" s="234">
        <v>0.4</v>
      </c>
      <c r="M202" s="266" t="s">
        <v>438</v>
      </c>
      <c r="N202" s="266">
        <v>0</v>
      </c>
      <c r="O202" s="262">
        <v>3</v>
      </c>
      <c r="P202" s="263" t="s">
        <v>238</v>
      </c>
      <c r="Q202" s="263" t="s">
        <v>238</v>
      </c>
      <c r="R202" s="263" t="s">
        <v>238</v>
      </c>
      <c r="S202" s="263" t="s">
        <v>432</v>
      </c>
      <c r="T202" s="263" t="s">
        <v>430</v>
      </c>
      <c r="U202" s="266" t="s">
        <v>262</v>
      </c>
      <c r="V202" s="22" t="s">
        <v>706</v>
      </c>
      <c r="W202" s="71">
        <v>0.4</v>
      </c>
      <c r="X202" s="9" t="s">
        <v>848</v>
      </c>
      <c r="Y202" s="57">
        <v>3</v>
      </c>
      <c r="Z202" s="57" t="s">
        <v>432</v>
      </c>
      <c r="AA202" s="57" t="s">
        <v>853</v>
      </c>
      <c r="AB202" s="13">
        <v>43497</v>
      </c>
      <c r="AC202" s="28">
        <v>43546</v>
      </c>
      <c r="AD202" s="18"/>
      <c r="AE202" s="56"/>
      <c r="AF202" s="235" t="s">
        <v>1212</v>
      </c>
      <c r="AG202" s="57" t="s">
        <v>1082</v>
      </c>
      <c r="AH202" s="56" t="s">
        <v>66</v>
      </c>
    </row>
    <row r="203" spans="2:34" ht="46.5" customHeight="1" x14ac:dyDescent="0.25">
      <c r="B203" s="223"/>
      <c r="C203" s="31"/>
      <c r="D203" s="223"/>
      <c r="E203" s="236"/>
      <c r="F203" s="236"/>
      <c r="G203" s="263"/>
      <c r="H203" s="223"/>
      <c r="I203" s="223"/>
      <c r="J203" s="223"/>
      <c r="K203" s="223"/>
      <c r="L203" s="234"/>
      <c r="M203" s="266"/>
      <c r="N203" s="266"/>
      <c r="O203" s="262"/>
      <c r="P203" s="263"/>
      <c r="Q203" s="263"/>
      <c r="R203" s="263"/>
      <c r="S203" s="263"/>
      <c r="T203" s="263"/>
      <c r="U203" s="266"/>
      <c r="V203" s="22" t="s">
        <v>707</v>
      </c>
      <c r="W203" s="71">
        <v>0.3</v>
      </c>
      <c r="X203" s="9" t="s">
        <v>881</v>
      </c>
      <c r="Y203" s="57">
        <v>3</v>
      </c>
      <c r="Z203" s="57" t="s">
        <v>432</v>
      </c>
      <c r="AA203" s="57" t="s">
        <v>853</v>
      </c>
      <c r="AB203" s="13">
        <v>43497</v>
      </c>
      <c r="AC203" s="28">
        <v>43567</v>
      </c>
      <c r="AD203" s="18"/>
      <c r="AE203" s="56"/>
      <c r="AF203" s="236"/>
      <c r="AG203" s="57" t="s">
        <v>1082</v>
      </c>
      <c r="AH203" s="56" t="s">
        <v>66</v>
      </c>
    </row>
    <row r="204" spans="2:34" ht="46.5" customHeight="1" x14ac:dyDescent="0.25">
      <c r="B204" s="223"/>
      <c r="C204" s="31"/>
      <c r="D204" s="223"/>
      <c r="E204" s="236"/>
      <c r="F204" s="236"/>
      <c r="G204" s="263"/>
      <c r="H204" s="223"/>
      <c r="I204" s="223"/>
      <c r="J204" s="223"/>
      <c r="K204" s="223"/>
      <c r="L204" s="234"/>
      <c r="M204" s="266"/>
      <c r="N204" s="266"/>
      <c r="O204" s="262"/>
      <c r="P204" s="263"/>
      <c r="Q204" s="263"/>
      <c r="R204" s="263"/>
      <c r="S204" s="263"/>
      <c r="T204" s="263"/>
      <c r="U204" s="266"/>
      <c r="V204" s="22" t="s">
        <v>708</v>
      </c>
      <c r="W204" s="71">
        <v>0.3</v>
      </c>
      <c r="X204" s="9" t="s">
        <v>846</v>
      </c>
      <c r="Y204" s="57">
        <v>3</v>
      </c>
      <c r="Z204" s="57" t="s">
        <v>432</v>
      </c>
      <c r="AA204" s="57" t="s">
        <v>853</v>
      </c>
      <c r="AB204" s="13">
        <v>43497</v>
      </c>
      <c r="AC204" s="28">
        <v>43606</v>
      </c>
      <c r="AD204" s="18"/>
      <c r="AE204" s="56"/>
      <c r="AF204" s="237"/>
      <c r="AG204" s="57" t="s">
        <v>1082</v>
      </c>
      <c r="AH204" s="56" t="s">
        <v>66</v>
      </c>
    </row>
    <row r="205" spans="2:34" ht="27" customHeight="1" x14ac:dyDescent="0.25">
      <c r="B205" s="223"/>
      <c r="C205" s="31"/>
      <c r="D205" s="223"/>
      <c r="E205" s="236"/>
      <c r="F205" s="236"/>
      <c r="G205" s="267" t="s">
        <v>1117</v>
      </c>
      <c r="H205" s="223" t="s">
        <v>1236</v>
      </c>
      <c r="I205" s="263" t="s">
        <v>670</v>
      </c>
      <c r="J205" s="263" t="s">
        <v>671</v>
      </c>
      <c r="K205" s="263" t="s">
        <v>1084</v>
      </c>
      <c r="L205" s="264">
        <v>0.6</v>
      </c>
      <c r="M205" s="263" t="s">
        <v>672</v>
      </c>
      <c r="N205" s="262">
        <v>0</v>
      </c>
      <c r="O205" s="265">
        <v>4000</v>
      </c>
      <c r="P205" s="265">
        <v>5000</v>
      </c>
      <c r="Q205" s="265">
        <v>5000</v>
      </c>
      <c r="R205" s="265">
        <v>2000</v>
      </c>
      <c r="S205" s="263" t="s">
        <v>432</v>
      </c>
      <c r="T205" s="263" t="s">
        <v>431</v>
      </c>
      <c r="U205" s="223" t="s">
        <v>263</v>
      </c>
      <c r="V205" s="9" t="s">
        <v>709</v>
      </c>
      <c r="W205" s="88">
        <v>0.33333333333333331</v>
      </c>
      <c r="X205" s="9" t="s">
        <v>847</v>
      </c>
      <c r="Y205" s="57">
        <v>5</v>
      </c>
      <c r="Z205" s="57" t="s">
        <v>432</v>
      </c>
      <c r="AA205" s="57" t="s">
        <v>853</v>
      </c>
      <c r="AB205" s="13">
        <v>43497</v>
      </c>
      <c r="AC205" s="28">
        <v>43829</v>
      </c>
      <c r="AD205" s="18"/>
      <c r="AE205" s="56"/>
      <c r="AF205" s="235" t="s">
        <v>1212</v>
      </c>
      <c r="AG205" s="57">
        <v>2</v>
      </c>
      <c r="AH205" s="56" t="s">
        <v>66</v>
      </c>
    </row>
    <row r="206" spans="2:34" ht="27" customHeight="1" x14ac:dyDescent="0.25">
      <c r="B206" s="223"/>
      <c r="C206" s="31"/>
      <c r="D206" s="223"/>
      <c r="E206" s="236"/>
      <c r="F206" s="236"/>
      <c r="G206" s="268"/>
      <c r="H206" s="223"/>
      <c r="I206" s="263"/>
      <c r="J206" s="263"/>
      <c r="K206" s="263"/>
      <c r="L206" s="264"/>
      <c r="M206" s="263"/>
      <c r="N206" s="262"/>
      <c r="O206" s="265"/>
      <c r="P206" s="265"/>
      <c r="Q206" s="265"/>
      <c r="R206" s="265"/>
      <c r="S206" s="263"/>
      <c r="T206" s="263"/>
      <c r="U206" s="223"/>
      <c r="V206" s="9" t="s">
        <v>710</v>
      </c>
      <c r="W206" s="88">
        <v>0.33333333333333331</v>
      </c>
      <c r="X206" s="9" t="s">
        <v>882</v>
      </c>
      <c r="Y206" s="57">
        <v>1</v>
      </c>
      <c r="Z206" s="57" t="s">
        <v>432</v>
      </c>
      <c r="AA206" s="57" t="s">
        <v>853</v>
      </c>
      <c r="AB206" s="13">
        <v>43497</v>
      </c>
      <c r="AC206" s="28">
        <v>43829</v>
      </c>
      <c r="AD206" s="18"/>
      <c r="AE206" s="56"/>
      <c r="AF206" s="236"/>
      <c r="AG206" s="57">
        <v>2</v>
      </c>
      <c r="AH206" s="56" t="s">
        <v>66</v>
      </c>
    </row>
    <row r="207" spans="2:34" ht="27" customHeight="1" x14ac:dyDescent="0.25">
      <c r="B207" s="223"/>
      <c r="C207" s="31"/>
      <c r="D207" s="223"/>
      <c r="E207" s="237"/>
      <c r="F207" s="237"/>
      <c r="G207" s="269"/>
      <c r="H207" s="223"/>
      <c r="I207" s="263"/>
      <c r="J207" s="263"/>
      <c r="K207" s="263"/>
      <c r="L207" s="264"/>
      <c r="M207" s="263"/>
      <c r="N207" s="262"/>
      <c r="O207" s="265"/>
      <c r="P207" s="265"/>
      <c r="Q207" s="265"/>
      <c r="R207" s="265"/>
      <c r="S207" s="263"/>
      <c r="T207" s="263"/>
      <c r="U207" s="223"/>
      <c r="V207" s="9" t="s">
        <v>711</v>
      </c>
      <c r="W207" s="88">
        <v>0.33333333333333331</v>
      </c>
      <c r="X207" s="9" t="s">
        <v>883</v>
      </c>
      <c r="Y207" s="57">
        <v>5</v>
      </c>
      <c r="Z207" s="57" t="s">
        <v>432</v>
      </c>
      <c r="AA207" s="57" t="s">
        <v>853</v>
      </c>
      <c r="AB207" s="13">
        <v>43497</v>
      </c>
      <c r="AC207" s="28">
        <v>43829</v>
      </c>
      <c r="AD207" s="18"/>
      <c r="AE207" s="56"/>
      <c r="AF207" s="237"/>
      <c r="AG207" s="57">
        <v>2</v>
      </c>
      <c r="AH207" s="56" t="s">
        <v>66</v>
      </c>
    </row>
    <row r="208" spans="2:34" ht="66.75" customHeight="1" x14ac:dyDescent="0.25">
      <c r="B208" s="263" t="s">
        <v>433</v>
      </c>
      <c r="C208" s="31"/>
      <c r="D208" s="263" t="s">
        <v>257</v>
      </c>
      <c r="E208" s="223" t="s">
        <v>1112</v>
      </c>
      <c r="F208" s="223" t="s">
        <v>1176</v>
      </c>
      <c r="G208" s="263" t="s">
        <v>1081</v>
      </c>
      <c r="H208" s="223" t="s">
        <v>1234</v>
      </c>
      <c r="I208" s="223" t="s">
        <v>673</v>
      </c>
      <c r="J208" s="223" t="s">
        <v>674</v>
      </c>
      <c r="K208" s="223" t="s">
        <v>1084</v>
      </c>
      <c r="L208" s="234">
        <v>1</v>
      </c>
      <c r="M208" s="263" t="s">
        <v>439</v>
      </c>
      <c r="N208" s="262">
        <v>0</v>
      </c>
      <c r="O208" s="262">
        <v>2</v>
      </c>
      <c r="P208" s="263" t="s">
        <v>238</v>
      </c>
      <c r="Q208" s="263" t="s">
        <v>238</v>
      </c>
      <c r="R208" s="263" t="s">
        <v>238</v>
      </c>
      <c r="S208" s="263" t="s">
        <v>432</v>
      </c>
      <c r="T208" s="263" t="s">
        <v>430</v>
      </c>
      <c r="U208" s="223" t="s">
        <v>264</v>
      </c>
      <c r="V208" s="22" t="s">
        <v>712</v>
      </c>
      <c r="W208" s="89">
        <v>0.8</v>
      </c>
      <c r="X208" s="9" t="s">
        <v>849</v>
      </c>
      <c r="Y208" s="57">
        <v>2</v>
      </c>
      <c r="Z208" s="57" t="s">
        <v>432</v>
      </c>
      <c r="AA208" s="57" t="s">
        <v>853</v>
      </c>
      <c r="AB208" s="13">
        <v>43497</v>
      </c>
      <c r="AC208" s="28">
        <v>43784</v>
      </c>
      <c r="AD208" s="18"/>
      <c r="AE208" s="56"/>
      <c r="AF208" s="235" t="s">
        <v>1212</v>
      </c>
      <c r="AG208" s="57" t="s">
        <v>1082</v>
      </c>
      <c r="AH208" s="56" t="s">
        <v>66</v>
      </c>
    </row>
    <row r="209" spans="2:34" ht="66.75" customHeight="1" x14ac:dyDescent="0.25">
      <c r="B209" s="263"/>
      <c r="C209" s="31"/>
      <c r="D209" s="263"/>
      <c r="E209" s="223"/>
      <c r="F209" s="223"/>
      <c r="G209" s="263"/>
      <c r="H209" s="223"/>
      <c r="I209" s="223"/>
      <c r="J209" s="223"/>
      <c r="K209" s="223"/>
      <c r="L209" s="234"/>
      <c r="M209" s="263"/>
      <c r="N209" s="262"/>
      <c r="O209" s="262"/>
      <c r="P209" s="263"/>
      <c r="Q209" s="263"/>
      <c r="R209" s="263"/>
      <c r="S209" s="263"/>
      <c r="T209" s="263"/>
      <c r="U209" s="223"/>
      <c r="V209" s="22" t="s">
        <v>851</v>
      </c>
      <c r="W209" s="89">
        <v>0.2</v>
      </c>
      <c r="X209" s="69" t="s">
        <v>850</v>
      </c>
      <c r="Y209" s="57">
        <v>2</v>
      </c>
      <c r="Z209" s="57" t="s">
        <v>432</v>
      </c>
      <c r="AA209" s="57" t="s">
        <v>853</v>
      </c>
      <c r="AB209" s="13">
        <v>43497</v>
      </c>
      <c r="AC209" s="28">
        <v>43829</v>
      </c>
      <c r="AD209" s="18"/>
      <c r="AE209" s="56"/>
      <c r="AF209" s="237"/>
      <c r="AG209" s="57" t="s">
        <v>1082</v>
      </c>
      <c r="AH209" s="56" t="s">
        <v>66</v>
      </c>
    </row>
    <row r="210" spans="2:34" ht="54.75" customHeight="1" x14ac:dyDescent="0.25">
      <c r="B210" s="223" t="s">
        <v>433</v>
      </c>
      <c r="C210" s="57"/>
      <c r="D210" s="235" t="s">
        <v>258</v>
      </c>
      <c r="E210" s="235" t="s">
        <v>1113</v>
      </c>
      <c r="F210" s="223" t="s">
        <v>1176</v>
      </c>
      <c r="G210" s="263" t="s">
        <v>34</v>
      </c>
      <c r="H210" s="223" t="s">
        <v>1237</v>
      </c>
      <c r="I210" s="263" t="s">
        <v>260</v>
      </c>
      <c r="J210" s="263" t="s">
        <v>675</v>
      </c>
      <c r="K210" s="263" t="s">
        <v>1084</v>
      </c>
      <c r="L210" s="264">
        <v>0.5</v>
      </c>
      <c r="M210" s="263" t="s">
        <v>440</v>
      </c>
      <c r="N210" s="262">
        <v>0</v>
      </c>
      <c r="O210" s="262">
        <v>32</v>
      </c>
      <c r="P210" s="262">
        <v>45</v>
      </c>
      <c r="Q210" s="262">
        <v>45</v>
      </c>
      <c r="R210" s="262">
        <v>28</v>
      </c>
      <c r="S210" s="263" t="s">
        <v>432</v>
      </c>
      <c r="T210" s="263" t="s">
        <v>431</v>
      </c>
      <c r="U210" s="223" t="s">
        <v>265</v>
      </c>
      <c r="V210" s="9" t="s">
        <v>713</v>
      </c>
      <c r="W210" s="88">
        <v>0.84375</v>
      </c>
      <c r="X210" s="9" t="s">
        <v>847</v>
      </c>
      <c r="Y210" s="57">
        <v>27</v>
      </c>
      <c r="Z210" s="57" t="s">
        <v>432</v>
      </c>
      <c r="AA210" s="57" t="s">
        <v>853</v>
      </c>
      <c r="AB210" s="13">
        <v>43497</v>
      </c>
      <c r="AC210" s="28">
        <v>43829</v>
      </c>
      <c r="AD210" s="18"/>
      <c r="AE210" s="56"/>
      <c r="AF210" s="235" t="s">
        <v>1212</v>
      </c>
      <c r="AG210" s="57">
        <v>2</v>
      </c>
      <c r="AH210" s="56" t="s">
        <v>66</v>
      </c>
    </row>
    <row r="211" spans="2:34" ht="54.75" customHeight="1" x14ac:dyDescent="0.25">
      <c r="B211" s="223"/>
      <c r="C211" s="57"/>
      <c r="D211" s="236"/>
      <c r="E211" s="236"/>
      <c r="F211" s="223"/>
      <c r="G211" s="263"/>
      <c r="H211" s="223"/>
      <c r="I211" s="263"/>
      <c r="J211" s="263"/>
      <c r="K211" s="263"/>
      <c r="L211" s="264"/>
      <c r="M211" s="263"/>
      <c r="N211" s="262"/>
      <c r="O211" s="262"/>
      <c r="P211" s="262"/>
      <c r="Q211" s="262"/>
      <c r="R211" s="262"/>
      <c r="S211" s="263"/>
      <c r="T211" s="263"/>
      <c r="U211" s="223"/>
      <c r="V211" s="9" t="s">
        <v>714</v>
      </c>
      <c r="W211" s="88">
        <v>0.15625</v>
      </c>
      <c r="X211" s="9" t="s">
        <v>847</v>
      </c>
      <c r="Y211" s="57">
        <v>5</v>
      </c>
      <c r="Z211" s="57" t="s">
        <v>432</v>
      </c>
      <c r="AA211" s="57" t="s">
        <v>853</v>
      </c>
      <c r="AB211" s="13">
        <v>43497</v>
      </c>
      <c r="AC211" s="28">
        <v>43829</v>
      </c>
      <c r="AD211" s="18"/>
      <c r="AE211" s="56"/>
      <c r="AF211" s="237"/>
      <c r="AG211" s="57">
        <v>2</v>
      </c>
      <c r="AH211" s="56" t="s">
        <v>66</v>
      </c>
    </row>
    <row r="212" spans="2:34" ht="71.25" customHeight="1" x14ac:dyDescent="0.25">
      <c r="B212" s="53" t="s">
        <v>433</v>
      </c>
      <c r="C212" s="57"/>
      <c r="D212" s="237"/>
      <c r="E212" s="237"/>
      <c r="F212" s="53" t="s">
        <v>1177</v>
      </c>
      <c r="G212" s="59" t="s">
        <v>1119</v>
      </c>
      <c r="H212" s="53" t="s">
        <v>1231</v>
      </c>
      <c r="I212" s="53" t="s">
        <v>676</v>
      </c>
      <c r="J212" s="58" t="s">
        <v>261</v>
      </c>
      <c r="K212" s="58" t="s">
        <v>1084</v>
      </c>
      <c r="L212" s="80">
        <v>0.5</v>
      </c>
      <c r="M212" s="58" t="s">
        <v>441</v>
      </c>
      <c r="N212" s="32">
        <v>0</v>
      </c>
      <c r="O212" s="32">
        <v>0</v>
      </c>
      <c r="P212" s="32">
        <v>0</v>
      </c>
      <c r="Q212" s="32">
        <v>0</v>
      </c>
      <c r="R212" s="32">
        <v>1</v>
      </c>
      <c r="S212" s="58" t="s">
        <v>432</v>
      </c>
      <c r="T212" s="58" t="s">
        <v>430</v>
      </c>
      <c r="U212" s="53" t="s">
        <v>677</v>
      </c>
      <c r="V212" s="9" t="s">
        <v>884</v>
      </c>
      <c r="W212" s="83">
        <v>1</v>
      </c>
      <c r="X212" s="69" t="s">
        <v>852</v>
      </c>
      <c r="Y212" s="57">
        <v>1</v>
      </c>
      <c r="Z212" s="57" t="s">
        <v>432</v>
      </c>
      <c r="AA212" s="57" t="s">
        <v>853</v>
      </c>
      <c r="AB212" s="13">
        <v>43497</v>
      </c>
      <c r="AC212" s="28">
        <v>43829</v>
      </c>
      <c r="AD212" s="18"/>
      <c r="AE212" s="56"/>
      <c r="AF212" s="56" t="s">
        <v>1209</v>
      </c>
      <c r="AG212" s="57" t="s">
        <v>1123</v>
      </c>
      <c r="AH212" s="57" t="s">
        <v>1044</v>
      </c>
    </row>
    <row r="213" spans="2:34" ht="42.75" customHeight="1" x14ac:dyDescent="0.25">
      <c r="B213" s="223" t="s">
        <v>318</v>
      </c>
      <c r="C213" s="25"/>
      <c r="D213" s="223" t="s">
        <v>428</v>
      </c>
      <c r="E213" s="223" t="s">
        <v>1114</v>
      </c>
      <c r="F213" s="223" t="s">
        <v>1178</v>
      </c>
      <c r="G213" s="223" t="s">
        <v>34</v>
      </c>
      <c r="H213" s="223" t="s">
        <v>1238</v>
      </c>
      <c r="I213" s="223" t="s">
        <v>894</v>
      </c>
      <c r="J213" s="223" t="s">
        <v>895</v>
      </c>
      <c r="K213" s="223" t="s">
        <v>1084</v>
      </c>
      <c r="L213" s="234">
        <v>1</v>
      </c>
      <c r="M213" s="223" t="s">
        <v>442</v>
      </c>
      <c r="N213" s="253">
        <v>0</v>
      </c>
      <c r="O213" s="253">
        <v>50</v>
      </c>
      <c r="P213" s="253">
        <v>50</v>
      </c>
      <c r="Q213" s="253">
        <v>50</v>
      </c>
      <c r="R213" s="253">
        <v>50</v>
      </c>
      <c r="S213" s="223" t="s">
        <v>821</v>
      </c>
      <c r="T213" s="223" t="s">
        <v>239</v>
      </c>
      <c r="U213" s="223" t="s">
        <v>244</v>
      </c>
      <c r="V213" s="9" t="s">
        <v>245</v>
      </c>
      <c r="W213" s="83">
        <v>0.25</v>
      </c>
      <c r="X213" s="69" t="s">
        <v>819</v>
      </c>
      <c r="Y213" s="57">
        <v>1</v>
      </c>
      <c r="Z213" s="57" t="s">
        <v>821</v>
      </c>
      <c r="AA213" s="57" t="s">
        <v>239</v>
      </c>
      <c r="AB213" s="28">
        <v>43466</v>
      </c>
      <c r="AC213" s="28">
        <v>43511</v>
      </c>
      <c r="AD213" s="18"/>
      <c r="AE213" s="56"/>
      <c r="AF213" s="235" t="s">
        <v>1211</v>
      </c>
      <c r="AG213" s="57">
        <v>2</v>
      </c>
      <c r="AH213" s="56" t="s">
        <v>66</v>
      </c>
    </row>
    <row r="214" spans="2:34" ht="42.75" customHeight="1" x14ac:dyDescent="0.25">
      <c r="B214" s="223"/>
      <c r="C214" s="25"/>
      <c r="D214" s="223"/>
      <c r="E214" s="223"/>
      <c r="F214" s="223"/>
      <c r="G214" s="223"/>
      <c r="H214" s="223"/>
      <c r="I214" s="223"/>
      <c r="J214" s="223"/>
      <c r="K214" s="223"/>
      <c r="L214" s="234"/>
      <c r="M214" s="223"/>
      <c r="N214" s="253"/>
      <c r="O214" s="253"/>
      <c r="P214" s="253"/>
      <c r="Q214" s="253"/>
      <c r="R214" s="253"/>
      <c r="S214" s="223"/>
      <c r="T214" s="223"/>
      <c r="U214" s="223"/>
      <c r="V214" s="9" t="s">
        <v>246</v>
      </c>
      <c r="W214" s="83">
        <v>0.25</v>
      </c>
      <c r="X214" s="69" t="s">
        <v>820</v>
      </c>
      <c r="Y214" s="57">
        <v>1</v>
      </c>
      <c r="Z214" s="57" t="s">
        <v>821</v>
      </c>
      <c r="AA214" s="57" t="s">
        <v>239</v>
      </c>
      <c r="AB214" s="28">
        <v>43466</v>
      </c>
      <c r="AC214" s="28">
        <v>43544</v>
      </c>
      <c r="AD214" s="18"/>
      <c r="AE214" s="56"/>
      <c r="AF214" s="236"/>
      <c r="AG214" s="57">
        <v>2</v>
      </c>
      <c r="AH214" s="56" t="s">
        <v>66</v>
      </c>
    </row>
    <row r="215" spans="2:34" ht="42.75" customHeight="1" x14ac:dyDescent="0.25">
      <c r="B215" s="223"/>
      <c r="C215" s="25"/>
      <c r="D215" s="223"/>
      <c r="E215" s="223"/>
      <c r="F215" s="223"/>
      <c r="G215" s="223"/>
      <c r="H215" s="223"/>
      <c r="I215" s="223"/>
      <c r="J215" s="223"/>
      <c r="K215" s="223"/>
      <c r="L215" s="234"/>
      <c r="M215" s="223"/>
      <c r="N215" s="253"/>
      <c r="O215" s="253"/>
      <c r="P215" s="253"/>
      <c r="Q215" s="253"/>
      <c r="R215" s="253"/>
      <c r="S215" s="223"/>
      <c r="T215" s="223"/>
      <c r="U215" s="223"/>
      <c r="V215" s="9" t="s">
        <v>859</v>
      </c>
      <c r="W215" s="83">
        <v>0.25</v>
      </c>
      <c r="X215" s="69" t="s">
        <v>860</v>
      </c>
      <c r="Y215" s="57">
        <v>1</v>
      </c>
      <c r="Z215" s="57" t="s">
        <v>821</v>
      </c>
      <c r="AA215" s="57" t="s">
        <v>239</v>
      </c>
      <c r="AB215" s="28">
        <v>43497</v>
      </c>
      <c r="AC215" s="28">
        <v>43799</v>
      </c>
      <c r="AD215" s="18"/>
      <c r="AE215" s="56"/>
      <c r="AF215" s="236"/>
      <c r="AG215" s="57">
        <v>2</v>
      </c>
      <c r="AH215" s="56" t="s">
        <v>66</v>
      </c>
    </row>
    <row r="216" spans="2:34" ht="42.75" customHeight="1" x14ac:dyDescent="0.25">
      <c r="B216" s="223"/>
      <c r="C216" s="25"/>
      <c r="D216" s="223"/>
      <c r="E216" s="223"/>
      <c r="F216" s="223"/>
      <c r="G216" s="223"/>
      <c r="H216" s="223"/>
      <c r="I216" s="223"/>
      <c r="J216" s="223"/>
      <c r="K216" s="223"/>
      <c r="L216" s="234"/>
      <c r="M216" s="223"/>
      <c r="N216" s="253"/>
      <c r="O216" s="253"/>
      <c r="P216" s="253"/>
      <c r="Q216" s="253"/>
      <c r="R216" s="253"/>
      <c r="S216" s="223"/>
      <c r="T216" s="223"/>
      <c r="U216" s="223"/>
      <c r="V216" s="9" t="s">
        <v>818</v>
      </c>
      <c r="W216" s="83">
        <v>0.25</v>
      </c>
      <c r="X216" s="69" t="s">
        <v>838</v>
      </c>
      <c r="Y216" s="57">
        <v>1</v>
      </c>
      <c r="Z216" s="57" t="s">
        <v>821</v>
      </c>
      <c r="AA216" s="57" t="s">
        <v>239</v>
      </c>
      <c r="AB216" s="28">
        <v>43497</v>
      </c>
      <c r="AC216" s="28">
        <v>43503</v>
      </c>
      <c r="AD216" s="18"/>
      <c r="AE216" s="56"/>
      <c r="AF216" s="237"/>
      <c r="AG216" s="57">
        <v>2</v>
      </c>
      <c r="AH216" s="56" t="s">
        <v>66</v>
      </c>
    </row>
    <row r="217" spans="2:34" ht="38.25" x14ac:dyDescent="0.25">
      <c r="B217" s="235" t="s">
        <v>318</v>
      </c>
      <c r="C217" s="25"/>
      <c r="D217" s="223" t="s">
        <v>234</v>
      </c>
      <c r="E217" s="235" t="s">
        <v>1115</v>
      </c>
      <c r="F217" s="223" t="s">
        <v>1179</v>
      </c>
      <c r="G217" s="223" t="s">
        <v>1081</v>
      </c>
      <c r="H217" s="223" t="s">
        <v>1239</v>
      </c>
      <c r="I217" s="223" t="s">
        <v>896</v>
      </c>
      <c r="J217" s="223" t="s">
        <v>897</v>
      </c>
      <c r="K217" s="223" t="s">
        <v>1084</v>
      </c>
      <c r="L217" s="234">
        <f t="shared" ref="L217:L229" si="6">1/3</f>
        <v>0.33333333333333331</v>
      </c>
      <c r="M217" s="223" t="s">
        <v>434</v>
      </c>
      <c r="N217" s="253">
        <v>0</v>
      </c>
      <c r="O217" s="230">
        <v>14150</v>
      </c>
      <c r="P217" s="230">
        <v>14150</v>
      </c>
      <c r="Q217" s="230">
        <v>14150</v>
      </c>
      <c r="R217" s="230">
        <v>14150</v>
      </c>
      <c r="S217" s="223" t="s">
        <v>1052</v>
      </c>
      <c r="T217" s="223" t="s">
        <v>1053</v>
      </c>
      <c r="U217" s="223" t="s">
        <v>247</v>
      </c>
      <c r="V217" s="9" t="s">
        <v>248</v>
      </c>
      <c r="W217" s="88">
        <v>0.17499999999999999</v>
      </c>
      <c r="X217" s="9" t="s">
        <v>822</v>
      </c>
      <c r="Y217" s="57">
        <v>10</v>
      </c>
      <c r="Z217" s="57" t="s">
        <v>821</v>
      </c>
      <c r="AA217" s="57" t="s">
        <v>239</v>
      </c>
      <c r="AB217" s="28">
        <v>43466</v>
      </c>
      <c r="AC217" s="28">
        <v>43553</v>
      </c>
      <c r="AD217" s="18"/>
      <c r="AE217" s="56"/>
      <c r="AF217" s="56" t="s">
        <v>1214</v>
      </c>
      <c r="AG217" s="57">
        <v>2</v>
      </c>
      <c r="AH217" s="56" t="s">
        <v>66</v>
      </c>
    </row>
    <row r="218" spans="2:34" ht="51" x14ac:dyDescent="0.25">
      <c r="B218" s="236"/>
      <c r="C218" s="25"/>
      <c r="D218" s="223"/>
      <c r="E218" s="236"/>
      <c r="F218" s="223"/>
      <c r="G218" s="223"/>
      <c r="H218" s="223"/>
      <c r="I218" s="223"/>
      <c r="J218" s="223"/>
      <c r="K218" s="223"/>
      <c r="L218" s="234">
        <f t="shared" si="6"/>
        <v>0.33333333333333331</v>
      </c>
      <c r="M218" s="223"/>
      <c r="N218" s="253"/>
      <c r="O218" s="230"/>
      <c r="P218" s="230"/>
      <c r="Q218" s="230"/>
      <c r="R218" s="230"/>
      <c r="S218" s="223"/>
      <c r="T218" s="223"/>
      <c r="U218" s="223"/>
      <c r="V218" s="9" t="s">
        <v>249</v>
      </c>
      <c r="W218" s="88">
        <v>0.17499999999999999</v>
      </c>
      <c r="X218" s="69" t="s">
        <v>826</v>
      </c>
      <c r="Y218" s="57">
        <v>11</v>
      </c>
      <c r="Z218" s="57" t="s">
        <v>821</v>
      </c>
      <c r="AA218" s="57" t="s">
        <v>239</v>
      </c>
      <c r="AB218" s="28">
        <v>43497</v>
      </c>
      <c r="AC218" s="28">
        <v>43574</v>
      </c>
      <c r="AD218" s="18"/>
      <c r="AE218" s="56"/>
      <c r="AF218" s="56" t="s">
        <v>1210</v>
      </c>
      <c r="AG218" s="57" t="s">
        <v>1120</v>
      </c>
      <c r="AH218" s="56" t="s">
        <v>66</v>
      </c>
    </row>
    <row r="219" spans="2:34" ht="25.5" x14ac:dyDescent="0.25">
      <c r="B219" s="236"/>
      <c r="C219" s="25"/>
      <c r="D219" s="223"/>
      <c r="E219" s="236"/>
      <c r="F219" s="223"/>
      <c r="G219" s="223"/>
      <c r="H219" s="223"/>
      <c r="I219" s="223"/>
      <c r="J219" s="223"/>
      <c r="K219" s="223"/>
      <c r="L219" s="234">
        <f t="shared" si="6"/>
        <v>0.33333333333333331</v>
      </c>
      <c r="M219" s="223"/>
      <c r="N219" s="253"/>
      <c r="O219" s="230"/>
      <c r="P219" s="230"/>
      <c r="Q219" s="230"/>
      <c r="R219" s="230"/>
      <c r="S219" s="223"/>
      <c r="T219" s="223"/>
      <c r="U219" s="223"/>
      <c r="V219" s="9" t="s">
        <v>825</v>
      </c>
      <c r="W219" s="88">
        <v>0.17499999999999999</v>
      </c>
      <c r="X219" s="9" t="s">
        <v>823</v>
      </c>
      <c r="Y219" s="57">
        <v>1</v>
      </c>
      <c r="Z219" s="57" t="s">
        <v>821</v>
      </c>
      <c r="AA219" s="57" t="s">
        <v>239</v>
      </c>
      <c r="AB219" s="28">
        <v>43497</v>
      </c>
      <c r="AC219" s="28">
        <v>43616</v>
      </c>
      <c r="AD219" s="18"/>
      <c r="AE219" s="56"/>
      <c r="AF219" s="235" t="s">
        <v>1214</v>
      </c>
      <c r="AG219" s="57">
        <v>2</v>
      </c>
      <c r="AH219" s="56" t="s">
        <v>66</v>
      </c>
    </row>
    <row r="220" spans="2:34" ht="38.25" x14ac:dyDescent="0.25">
      <c r="B220" s="236"/>
      <c r="C220" s="25"/>
      <c r="D220" s="223"/>
      <c r="E220" s="236"/>
      <c r="F220" s="223"/>
      <c r="G220" s="223"/>
      <c r="H220" s="223"/>
      <c r="I220" s="223"/>
      <c r="J220" s="223"/>
      <c r="K220" s="223"/>
      <c r="L220" s="234">
        <f t="shared" si="6"/>
        <v>0.33333333333333331</v>
      </c>
      <c r="M220" s="223"/>
      <c r="N220" s="253"/>
      <c r="O220" s="230"/>
      <c r="P220" s="230"/>
      <c r="Q220" s="230"/>
      <c r="R220" s="230"/>
      <c r="S220" s="223"/>
      <c r="T220" s="223"/>
      <c r="U220" s="223"/>
      <c r="V220" s="9" t="s">
        <v>861</v>
      </c>
      <c r="W220" s="88">
        <v>0.17499999999999999</v>
      </c>
      <c r="X220" s="9" t="s">
        <v>824</v>
      </c>
      <c r="Y220" s="57">
        <v>1</v>
      </c>
      <c r="Z220" s="57" t="s">
        <v>821</v>
      </c>
      <c r="AA220" s="57" t="s">
        <v>239</v>
      </c>
      <c r="AB220" s="28">
        <v>43497</v>
      </c>
      <c r="AC220" s="28">
        <v>43826</v>
      </c>
      <c r="AD220" s="18"/>
      <c r="AE220" s="56"/>
      <c r="AF220" s="237"/>
      <c r="AG220" s="57">
        <v>2</v>
      </c>
      <c r="AH220" s="56" t="s">
        <v>66</v>
      </c>
    </row>
    <row r="221" spans="2:34" ht="51" x14ac:dyDescent="0.25">
      <c r="B221" s="236"/>
      <c r="C221" s="25"/>
      <c r="D221" s="223"/>
      <c r="E221" s="236"/>
      <c r="F221" s="223"/>
      <c r="G221" s="223"/>
      <c r="H221" s="223"/>
      <c r="I221" s="223"/>
      <c r="J221" s="223"/>
      <c r="K221" s="223"/>
      <c r="L221" s="234">
        <f t="shared" si="6"/>
        <v>0.33333333333333331</v>
      </c>
      <c r="M221" s="223"/>
      <c r="N221" s="253"/>
      <c r="O221" s="230"/>
      <c r="P221" s="230"/>
      <c r="Q221" s="230"/>
      <c r="R221" s="230"/>
      <c r="S221" s="223"/>
      <c r="T221" s="223"/>
      <c r="U221" s="223"/>
      <c r="V221" s="9" t="s">
        <v>689</v>
      </c>
      <c r="W221" s="83">
        <v>0.3</v>
      </c>
      <c r="X221" s="9" t="s">
        <v>862</v>
      </c>
      <c r="Y221" s="57">
        <v>11</v>
      </c>
      <c r="Z221" s="57" t="s">
        <v>821</v>
      </c>
      <c r="AA221" s="57" t="s">
        <v>239</v>
      </c>
      <c r="AB221" s="28">
        <v>43497</v>
      </c>
      <c r="AC221" s="28">
        <v>43826</v>
      </c>
      <c r="AD221" s="18"/>
      <c r="AE221" s="56"/>
      <c r="AF221" s="56" t="s">
        <v>1210</v>
      </c>
      <c r="AG221" s="57">
        <v>2</v>
      </c>
      <c r="AH221" s="56" t="s">
        <v>66</v>
      </c>
    </row>
    <row r="222" spans="2:34" ht="51" customHeight="1" x14ac:dyDescent="0.25">
      <c r="B222" s="236"/>
      <c r="C222" s="25"/>
      <c r="D222" s="223"/>
      <c r="E222" s="236"/>
      <c r="F222" s="223" t="s">
        <v>1180</v>
      </c>
      <c r="G222" s="223" t="s">
        <v>34</v>
      </c>
      <c r="H222" s="223" t="s">
        <v>1240</v>
      </c>
      <c r="I222" s="223" t="s">
        <v>898</v>
      </c>
      <c r="J222" s="223" t="s">
        <v>899</v>
      </c>
      <c r="K222" s="223" t="s">
        <v>1084</v>
      </c>
      <c r="L222" s="234">
        <f t="shared" si="6"/>
        <v>0.33333333333333331</v>
      </c>
      <c r="M222" s="223" t="s">
        <v>435</v>
      </c>
      <c r="N222" s="253">
        <v>0</v>
      </c>
      <c r="O222" s="230">
        <v>49516</v>
      </c>
      <c r="P222" s="230">
        <v>37838</v>
      </c>
      <c r="Q222" s="230">
        <v>40544</v>
      </c>
      <c r="R222" s="230">
        <v>40502</v>
      </c>
      <c r="S222" s="223" t="s">
        <v>240</v>
      </c>
      <c r="T222" s="223" t="s">
        <v>241</v>
      </c>
      <c r="U222" s="223" t="s">
        <v>250</v>
      </c>
      <c r="V222" s="9" t="s">
        <v>690</v>
      </c>
      <c r="W222" s="83">
        <v>0.2</v>
      </c>
      <c r="X222" s="9" t="s">
        <v>865</v>
      </c>
      <c r="Y222" s="57">
        <v>1</v>
      </c>
      <c r="Z222" s="57" t="s">
        <v>821</v>
      </c>
      <c r="AA222" s="57" t="s">
        <v>242</v>
      </c>
      <c r="AB222" s="28">
        <v>43466</v>
      </c>
      <c r="AC222" s="33">
        <v>43524</v>
      </c>
      <c r="AD222" s="18"/>
      <c r="AE222" s="56"/>
      <c r="AF222" s="53" t="s">
        <v>1211</v>
      </c>
      <c r="AG222" s="57" t="s">
        <v>1121</v>
      </c>
      <c r="AH222" s="56" t="s">
        <v>66</v>
      </c>
    </row>
    <row r="223" spans="2:34" ht="63.75" x14ac:dyDescent="0.25">
      <c r="B223" s="236"/>
      <c r="C223" s="25"/>
      <c r="D223" s="223"/>
      <c r="E223" s="236"/>
      <c r="F223" s="223"/>
      <c r="G223" s="223"/>
      <c r="H223" s="223"/>
      <c r="I223" s="223"/>
      <c r="J223" s="223"/>
      <c r="K223" s="223"/>
      <c r="L223" s="234">
        <f t="shared" si="6"/>
        <v>0.33333333333333331</v>
      </c>
      <c r="M223" s="223"/>
      <c r="N223" s="253"/>
      <c r="O223" s="230"/>
      <c r="P223" s="230"/>
      <c r="Q223" s="230"/>
      <c r="R223" s="230"/>
      <c r="S223" s="223"/>
      <c r="T223" s="223"/>
      <c r="U223" s="223"/>
      <c r="V223" s="9" t="s">
        <v>691</v>
      </c>
      <c r="W223" s="83">
        <v>0.2</v>
      </c>
      <c r="X223" s="69" t="s">
        <v>866</v>
      </c>
      <c r="Y223" s="56">
        <v>2</v>
      </c>
      <c r="Z223" s="57" t="s">
        <v>429</v>
      </c>
      <c r="AA223" s="57" t="s">
        <v>241</v>
      </c>
      <c r="AB223" s="28">
        <v>43466</v>
      </c>
      <c r="AC223" s="33">
        <v>43524</v>
      </c>
      <c r="AD223" s="18"/>
      <c r="AE223" s="56"/>
      <c r="AF223" s="56" t="s">
        <v>1215</v>
      </c>
      <c r="AG223" s="57">
        <v>2</v>
      </c>
      <c r="AH223" s="56" t="s">
        <v>66</v>
      </c>
    </row>
    <row r="224" spans="2:34" ht="63.75" x14ac:dyDescent="0.25">
      <c r="B224" s="236"/>
      <c r="C224" s="25"/>
      <c r="D224" s="223"/>
      <c r="E224" s="236"/>
      <c r="F224" s="223"/>
      <c r="G224" s="223"/>
      <c r="H224" s="223"/>
      <c r="I224" s="223"/>
      <c r="J224" s="223"/>
      <c r="K224" s="223"/>
      <c r="L224" s="234">
        <f t="shared" si="6"/>
        <v>0.33333333333333331</v>
      </c>
      <c r="M224" s="223"/>
      <c r="N224" s="253"/>
      <c r="O224" s="230"/>
      <c r="P224" s="230"/>
      <c r="Q224" s="230"/>
      <c r="R224" s="230"/>
      <c r="S224" s="223"/>
      <c r="T224" s="223"/>
      <c r="U224" s="223"/>
      <c r="V224" s="9" t="s">
        <v>692</v>
      </c>
      <c r="W224" s="83">
        <v>0.2</v>
      </c>
      <c r="X224" s="9" t="s">
        <v>827</v>
      </c>
      <c r="Y224" s="57">
        <v>11</v>
      </c>
      <c r="Z224" s="57" t="s">
        <v>1054</v>
      </c>
      <c r="AA224" s="57" t="s">
        <v>242</v>
      </c>
      <c r="AB224" s="28">
        <v>43497</v>
      </c>
      <c r="AC224" s="33">
        <v>43555</v>
      </c>
      <c r="AD224" s="18"/>
      <c r="AE224" s="56"/>
      <c r="AF224" s="53" t="s">
        <v>1216</v>
      </c>
      <c r="AG224" s="57">
        <v>2</v>
      </c>
      <c r="AH224" s="56" t="s">
        <v>66</v>
      </c>
    </row>
    <row r="225" spans="2:34" ht="51" x14ac:dyDescent="0.25">
      <c r="B225" s="236"/>
      <c r="C225" s="25"/>
      <c r="D225" s="223"/>
      <c r="E225" s="236"/>
      <c r="F225" s="223"/>
      <c r="G225" s="223"/>
      <c r="H225" s="223"/>
      <c r="I225" s="223"/>
      <c r="J225" s="223"/>
      <c r="K225" s="223"/>
      <c r="L225" s="234">
        <f t="shared" si="6"/>
        <v>0.33333333333333331</v>
      </c>
      <c r="M225" s="223"/>
      <c r="N225" s="253"/>
      <c r="O225" s="230"/>
      <c r="P225" s="230"/>
      <c r="Q225" s="230"/>
      <c r="R225" s="230"/>
      <c r="S225" s="223"/>
      <c r="T225" s="223"/>
      <c r="U225" s="223"/>
      <c r="V225" s="9" t="s">
        <v>693</v>
      </c>
      <c r="W225" s="83">
        <v>0.2</v>
      </c>
      <c r="X225" s="69" t="s">
        <v>867</v>
      </c>
      <c r="Y225" s="57">
        <v>1</v>
      </c>
      <c r="Z225" s="57" t="s">
        <v>821</v>
      </c>
      <c r="AA225" s="57" t="s">
        <v>242</v>
      </c>
      <c r="AB225" s="28">
        <v>43497</v>
      </c>
      <c r="AC225" s="33">
        <v>43590</v>
      </c>
      <c r="AD225" s="18"/>
      <c r="AE225" s="56"/>
      <c r="AF225" s="53" t="s">
        <v>1211</v>
      </c>
      <c r="AG225" s="57">
        <v>2</v>
      </c>
      <c r="AH225" s="56" t="s">
        <v>66</v>
      </c>
    </row>
    <row r="226" spans="2:34" ht="51" x14ac:dyDescent="0.25">
      <c r="B226" s="236"/>
      <c r="C226" s="25"/>
      <c r="D226" s="223"/>
      <c r="E226" s="236"/>
      <c r="F226" s="223"/>
      <c r="G226" s="223"/>
      <c r="H226" s="223"/>
      <c r="I226" s="223"/>
      <c r="J226" s="223"/>
      <c r="K226" s="223"/>
      <c r="L226" s="234">
        <f t="shared" si="6"/>
        <v>0.33333333333333331</v>
      </c>
      <c r="M226" s="223"/>
      <c r="N226" s="253"/>
      <c r="O226" s="230"/>
      <c r="P226" s="230"/>
      <c r="Q226" s="230"/>
      <c r="R226" s="230"/>
      <c r="S226" s="223"/>
      <c r="T226" s="223"/>
      <c r="U226" s="223"/>
      <c r="V226" s="9" t="s">
        <v>694</v>
      </c>
      <c r="W226" s="83">
        <v>0.2</v>
      </c>
      <c r="X226" s="69" t="s">
        <v>868</v>
      </c>
      <c r="Y226" s="57">
        <v>1</v>
      </c>
      <c r="Z226" s="57" t="s">
        <v>821</v>
      </c>
      <c r="AA226" s="57" t="s">
        <v>242</v>
      </c>
      <c r="AB226" s="28">
        <v>43525</v>
      </c>
      <c r="AC226" s="33">
        <v>43674</v>
      </c>
      <c r="AD226" s="18"/>
      <c r="AE226" s="56"/>
      <c r="AF226" s="53" t="s">
        <v>1211</v>
      </c>
      <c r="AG226" s="57">
        <v>2</v>
      </c>
      <c r="AH226" s="56" t="s">
        <v>66</v>
      </c>
    </row>
    <row r="227" spans="2:34" ht="45" customHeight="1" x14ac:dyDescent="0.25">
      <c r="B227" s="236"/>
      <c r="C227" s="25"/>
      <c r="D227" s="223"/>
      <c r="E227" s="236"/>
      <c r="F227" s="223" t="s">
        <v>1181</v>
      </c>
      <c r="G227" s="223" t="s">
        <v>34</v>
      </c>
      <c r="H227" s="223" t="s">
        <v>1236</v>
      </c>
      <c r="I227" s="219" t="s">
        <v>532</v>
      </c>
      <c r="J227" s="220" t="s">
        <v>533</v>
      </c>
      <c r="K227" s="220" t="s">
        <v>1084</v>
      </c>
      <c r="L227" s="221">
        <f t="shared" si="6"/>
        <v>0.33333333333333331</v>
      </c>
      <c r="M227" s="223" t="s">
        <v>508</v>
      </c>
      <c r="N227" s="253">
        <v>0</v>
      </c>
      <c r="O227" s="229">
        <f>+R227/4</f>
        <v>2500</v>
      </c>
      <c r="P227" s="229">
        <f>+R227/2</f>
        <v>5000</v>
      </c>
      <c r="Q227" s="229">
        <v>7500</v>
      </c>
      <c r="R227" s="229">
        <v>10000</v>
      </c>
      <c r="S227" s="223" t="s">
        <v>457</v>
      </c>
      <c r="T227" s="219" t="s">
        <v>458</v>
      </c>
      <c r="U227" s="219" t="s">
        <v>311</v>
      </c>
      <c r="V227" s="69" t="s">
        <v>808</v>
      </c>
      <c r="W227" s="71">
        <v>0.33333333333333331</v>
      </c>
      <c r="X227" s="69" t="s">
        <v>809</v>
      </c>
      <c r="Y227" s="56">
        <v>1</v>
      </c>
      <c r="Z227" s="223" t="s">
        <v>501</v>
      </c>
      <c r="AA227" s="223" t="s">
        <v>502</v>
      </c>
      <c r="AB227" s="13">
        <v>43497</v>
      </c>
      <c r="AC227" s="13">
        <v>43554</v>
      </c>
      <c r="AD227" s="228">
        <v>21021213312</v>
      </c>
      <c r="AE227" s="223" t="s">
        <v>1195</v>
      </c>
      <c r="AF227" s="226" t="s">
        <v>1194</v>
      </c>
      <c r="AG227" s="223">
        <v>2</v>
      </c>
      <c r="AH227" s="223" t="s">
        <v>474</v>
      </c>
    </row>
    <row r="228" spans="2:34" ht="45" customHeight="1" x14ac:dyDescent="0.25">
      <c r="B228" s="236"/>
      <c r="C228" s="25"/>
      <c r="D228" s="223"/>
      <c r="E228" s="236"/>
      <c r="F228" s="223"/>
      <c r="G228" s="223"/>
      <c r="H228" s="223"/>
      <c r="I228" s="219"/>
      <c r="J228" s="220"/>
      <c r="K228" s="220"/>
      <c r="L228" s="221">
        <f t="shared" si="6"/>
        <v>0.33333333333333331</v>
      </c>
      <c r="M228" s="223"/>
      <c r="N228" s="253"/>
      <c r="O228" s="229"/>
      <c r="P228" s="229"/>
      <c r="Q228" s="229"/>
      <c r="R228" s="229"/>
      <c r="S228" s="223"/>
      <c r="T228" s="219"/>
      <c r="U228" s="219"/>
      <c r="V228" s="69" t="s">
        <v>312</v>
      </c>
      <c r="W228" s="71">
        <v>0.33333333333333331</v>
      </c>
      <c r="X228" s="69" t="s">
        <v>810</v>
      </c>
      <c r="Y228" s="56">
        <v>4</v>
      </c>
      <c r="Z228" s="223"/>
      <c r="AA228" s="223"/>
      <c r="AB228" s="13">
        <v>43497</v>
      </c>
      <c r="AC228" s="13">
        <v>43814</v>
      </c>
      <c r="AD228" s="228"/>
      <c r="AE228" s="223"/>
      <c r="AF228" s="239"/>
      <c r="AG228" s="223"/>
      <c r="AH228" s="223"/>
    </row>
    <row r="229" spans="2:34" ht="45" customHeight="1" x14ac:dyDescent="0.25">
      <c r="B229" s="237"/>
      <c r="C229" s="25"/>
      <c r="D229" s="223"/>
      <c r="E229" s="237"/>
      <c r="F229" s="223"/>
      <c r="G229" s="223"/>
      <c r="H229" s="223"/>
      <c r="I229" s="219"/>
      <c r="J229" s="220"/>
      <c r="K229" s="220"/>
      <c r="L229" s="221">
        <f t="shared" si="6"/>
        <v>0.33333333333333331</v>
      </c>
      <c r="M229" s="223"/>
      <c r="N229" s="253"/>
      <c r="O229" s="229"/>
      <c r="P229" s="229"/>
      <c r="Q229" s="229"/>
      <c r="R229" s="229"/>
      <c r="S229" s="223"/>
      <c r="T229" s="219"/>
      <c r="U229" s="219"/>
      <c r="V229" s="69" t="s">
        <v>313</v>
      </c>
      <c r="W229" s="71">
        <v>0.33333333333333331</v>
      </c>
      <c r="X229" s="69" t="s">
        <v>811</v>
      </c>
      <c r="Y229" s="56">
        <v>4</v>
      </c>
      <c r="Z229" s="223"/>
      <c r="AA229" s="223"/>
      <c r="AB229" s="13">
        <v>43497</v>
      </c>
      <c r="AC229" s="13">
        <v>43814</v>
      </c>
      <c r="AD229" s="228"/>
      <c r="AE229" s="223"/>
      <c r="AF229" s="227"/>
      <c r="AG229" s="223"/>
      <c r="AH229" s="223"/>
    </row>
    <row r="230" spans="2:34" ht="51" customHeight="1" x14ac:dyDescent="0.25">
      <c r="B230" s="223" t="s">
        <v>318</v>
      </c>
      <c r="C230" s="25"/>
      <c r="D230" s="223" t="s">
        <v>235</v>
      </c>
      <c r="E230" s="235" t="s">
        <v>1116</v>
      </c>
      <c r="F230" s="223" t="s">
        <v>1182</v>
      </c>
      <c r="G230" s="223" t="s">
        <v>34</v>
      </c>
      <c r="H230" s="223" t="s">
        <v>1241</v>
      </c>
      <c r="I230" s="223" t="s">
        <v>664</v>
      </c>
      <c r="J230" s="223" t="s">
        <v>900</v>
      </c>
      <c r="K230" s="223" t="s">
        <v>1084</v>
      </c>
      <c r="L230" s="234">
        <v>0.25</v>
      </c>
      <c r="M230" s="223" t="s">
        <v>436</v>
      </c>
      <c r="N230" s="253">
        <v>0</v>
      </c>
      <c r="O230" s="230">
        <v>40000</v>
      </c>
      <c r="P230" s="230">
        <v>40000</v>
      </c>
      <c r="Q230" s="230">
        <v>60000</v>
      </c>
      <c r="R230" s="230">
        <v>60000</v>
      </c>
      <c r="S230" s="223" t="s">
        <v>821</v>
      </c>
      <c r="T230" s="223" t="s">
        <v>242</v>
      </c>
      <c r="U230" s="223" t="s">
        <v>251</v>
      </c>
      <c r="V230" s="9" t="s">
        <v>828</v>
      </c>
      <c r="W230" s="83">
        <v>0.25</v>
      </c>
      <c r="X230" s="69" t="s">
        <v>869</v>
      </c>
      <c r="Y230" s="57">
        <v>1</v>
      </c>
      <c r="Z230" s="57" t="s">
        <v>429</v>
      </c>
      <c r="AA230" s="57" t="s">
        <v>242</v>
      </c>
      <c r="AB230" s="28">
        <v>43497</v>
      </c>
      <c r="AC230" s="28">
        <v>43555</v>
      </c>
      <c r="AD230" s="18"/>
      <c r="AE230" s="56"/>
      <c r="AF230" s="56" t="s">
        <v>1215</v>
      </c>
      <c r="AG230" s="57">
        <v>2</v>
      </c>
      <c r="AH230" s="56" t="s">
        <v>66</v>
      </c>
    </row>
    <row r="231" spans="2:34" ht="51" x14ac:dyDescent="0.25">
      <c r="B231" s="223"/>
      <c r="C231" s="25"/>
      <c r="D231" s="223"/>
      <c r="E231" s="236"/>
      <c r="F231" s="223"/>
      <c r="G231" s="223"/>
      <c r="H231" s="223"/>
      <c r="I231" s="223"/>
      <c r="J231" s="223"/>
      <c r="K231" s="223"/>
      <c r="L231" s="234"/>
      <c r="M231" s="223"/>
      <c r="N231" s="253"/>
      <c r="O231" s="230"/>
      <c r="P231" s="230"/>
      <c r="Q231" s="230"/>
      <c r="R231" s="230"/>
      <c r="S231" s="223"/>
      <c r="T231" s="223"/>
      <c r="U231" s="223"/>
      <c r="V231" s="9" t="s">
        <v>695</v>
      </c>
      <c r="W231" s="83">
        <v>0.25</v>
      </c>
      <c r="X231" s="9" t="s">
        <v>831</v>
      </c>
      <c r="Y231" s="57">
        <v>1</v>
      </c>
      <c r="Z231" s="57" t="s">
        <v>1055</v>
      </c>
      <c r="AA231" s="57" t="s">
        <v>242</v>
      </c>
      <c r="AB231" s="28">
        <v>43466</v>
      </c>
      <c r="AC231" s="28">
        <v>43524</v>
      </c>
      <c r="AD231" s="18"/>
      <c r="AE231" s="56"/>
      <c r="AF231" s="56" t="s">
        <v>1211</v>
      </c>
      <c r="AG231" s="57">
        <v>2</v>
      </c>
      <c r="AH231" s="56" t="s">
        <v>66</v>
      </c>
    </row>
    <row r="232" spans="2:34" ht="51" x14ac:dyDescent="0.25">
      <c r="B232" s="223"/>
      <c r="C232" s="25"/>
      <c r="D232" s="223"/>
      <c r="E232" s="236"/>
      <c r="F232" s="223"/>
      <c r="G232" s="223"/>
      <c r="H232" s="223"/>
      <c r="I232" s="223"/>
      <c r="J232" s="223"/>
      <c r="K232" s="223"/>
      <c r="L232" s="234"/>
      <c r="M232" s="223"/>
      <c r="N232" s="253"/>
      <c r="O232" s="230"/>
      <c r="P232" s="230"/>
      <c r="Q232" s="230"/>
      <c r="R232" s="230"/>
      <c r="S232" s="223"/>
      <c r="T232" s="223"/>
      <c r="U232" s="223"/>
      <c r="V232" s="9" t="s">
        <v>829</v>
      </c>
      <c r="W232" s="83">
        <v>0.25</v>
      </c>
      <c r="X232" s="69" t="s">
        <v>870</v>
      </c>
      <c r="Y232" s="57">
        <v>1</v>
      </c>
      <c r="Z232" s="57" t="s">
        <v>429</v>
      </c>
      <c r="AA232" s="57" t="s">
        <v>242</v>
      </c>
      <c r="AB232" s="28">
        <v>43525</v>
      </c>
      <c r="AC232" s="28">
        <v>43555</v>
      </c>
      <c r="AD232" s="18"/>
      <c r="AE232" s="56"/>
      <c r="AF232" s="56" t="s">
        <v>1215</v>
      </c>
      <c r="AG232" s="57">
        <v>2</v>
      </c>
      <c r="AH232" s="56" t="s">
        <v>66</v>
      </c>
    </row>
    <row r="233" spans="2:34" ht="51" x14ac:dyDescent="0.25">
      <c r="B233" s="223"/>
      <c r="C233" s="25"/>
      <c r="D233" s="223"/>
      <c r="E233" s="236"/>
      <c r="F233" s="223"/>
      <c r="G233" s="223"/>
      <c r="H233" s="223"/>
      <c r="I233" s="223"/>
      <c r="J233" s="223"/>
      <c r="K233" s="223"/>
      <c r="L233" s="234"/>
      <c r="M233" s="223"/>
      <c r="N233" s="253"/>
      <c r="O233" s="230"/>
      <c r="P233" s="230"/>
      <c r="Q233" s="230"/>
      <c r="R233" s="230"/>
      <c r="S233" s="223"/>
      <c r="T233" s="223"/>
      <c r="U233" s="223"/>
      <c r="V233" s="9" t="s">
        <v>830</v>
      </c>
      <c r="W233" s="83">
        <v>0.25</v>
      </c>
      <c r="X233" s="69" t="s">
        <v>871</v>
      </c>
      <c r="Y233" s="57">
        <v>1</v>
      </c>
      <c r="Z233" s="57" t="s">
        <v>821</v>
      </c>
      <c r="AA233" s="57" t="s">
        <v>242</v>
      </c>
      <c r="AB233" s="28">
        <v>43525</v>
      </c>
      <c r="AC233" s="28">
        <v>43816</v>
      </c>
      <c r="AD233" s="18"/>
      <c r="AE233" s="56"/>
      <c r="AF233" s="56" t="s">
        <v>1211</v>
      </c>
      <c r="AG233" s="57">
        <v>2</v>
      </c>
      <c r="AH233" s="56" t="s">
        <v>66</v>
      </c>
    </row>
    <row r="234" spans="2:34" ht="27" customHeight="1" x14ac:dyDescent="0.25">
      <c r="B234" s="223"/>
      <c r="C234" s="25"/>
      <c r="D234" s="223"/>
      <c r="E234" s="236"/>
      <c r="F234" s="223" t="s">
        <v>1182</v>
      </c>
      <c r="G234" s="223" t="s">
        <v>1081</v>
      </c>
      <c r="H234" s="223" t="s">
        <v>1241</v>
      </c>
      <c r="I234" s="223" t="s">
        <v>665</v>
      </c>
      <c r="J234" s="223" t="s">
        <v>901</v>
      </c>
      <c r="K234" s="223" t="s">
        <v>1084</v>
      </c>
      <c r="L234" s="234">
        <v>0.25</v>
      </c>
      <c r="M234" s="261" t="s">
        <v>436</v>
      </c>
      <c r="N234" s="230">
        <v>37732</v>
      </c>
      <c r="O234" s="230">
        <v>32311</v>
      </c>
      <c r="P234" s="230">
        <v>32689</v>
      </c>
      <c r="Q234" s="230">
        <v>35000</v>
      </c>
      <c r="R234" s="230">
        <v>35000</v>
      </c>
      <c r="S234" s="223" t="s">
        <v>429</v>
      </c>
      <c r="T234" s="223" t="s">
        <v>243</v>
      </c>
      <c r="U234" s="223" t="s">
        <v>252</v>
      </c>
      <c r="V234" s="9" t="s">
        <v>696</v>
      </c>
      <c r="W234" s="90">
        <v>0.15</v>
      </c>
      <c r="X234" s="69" t="s">
        <v>832</v>
      </c>
      <c r="Y234" s="57">
        <v>1</v>
      </c>
      <c r="Z234" s="57" t="s">
        <v>429</v>
      </c>
      <c r="AA234" s="57" t="s">
        <v>243</v>
      </c>
      <c r="AB234" s="28">
        <v>43466</v>
      </c>
      <c r="AC234" s="28">
        <v>43496</v>
      </c>
      <c r="AD234" s="18"/>
      <c r="AE234" s="56"/>
      <c r="AF234" s="235" t="s">
        <v>1215</v>
      </c>
      <c r="AG234" s="57">
        <v>2</v>
      </c>
      <c r="AH234" s="56" t="s">
        <v>66</v>
      </c>
    </row>
    <row r="235" spans="2:34" ht="27" customHeight="1" x14ac:dyDescent="0.25">
      <c r="B235" s="223"/>
      <c r="C235" s="25"/>
      <c r="D235" s="223"/>
      <c r="E235" s="236"/>
      <c r="F235" s="223"/>
      <c r="G235" s="223"/>
      <c r="H235" s="223"/>
      <c r="I235" s="223"/>
      <c r="J235" s="223"/>
      <c r="K235" s="223"/>
      <c r="L235" s="234"/>
      <c r="M235" s="261"/>
      <c r="N235" s="230"/>
      <c r="O235" s="230"/>
      <c r="P235" s="230"/>
      <c r="Q235" s="230"/>
      <c r="R235" s="230"/>
      <c r="S235" s="223"/>
      <c r="T235" s="223"/>
      <c r="U235" s="223"/>
      <c r="V235" s="9" t="s">
        <v>697</v>
      </c>
      <c r="W235" s="90">
        <v>0.15</v>
      </c>
      <c r="X235" s="9" t="s">
        <v>833</v>
      </c>
      <c r="Y235" s="57">
        <v>1</v>
      </c>
      <c r="Z235" s="57" t="s">
        <v>429</v>
      </c>
      <c r="AA235" s="57" t="s">
        <v>243</v>
      </c>
      <c r="AB235" s="28">
        <v>43466</v>
      </c>
      <c r="AC235" s="28">
        <v>43496</v>
      </c>
      <c r="AD235" s="18"/>
      <c r="AE235" s="56"/>
      <c r="AF235" s="236"/>
      <c r="AG235" s="57">
        <v>2</v>
      </c>
      <c r="AH235" s="56" t="s">
        <v>66</v>
      </c>
    </row>
    <row r="236" spans="2:34" ht="27" customHeight="1" x14ac:dyDescent="0.25">
      <c r="B236" s="223"/>
      <c r="C236" s="25"/>
      <c r="D236" s="223"/>
      <c r="E236" s="236"/>
      <c r="F236" s="223"/>
      <c r="G236" s="223"/>
      <c r="H236" s="223"/>
      <c r="I236" s="223"/>
      <c r="J236" s="223"/>
      <c r="K236" s="223"/>
      <c r="L236" s="234"/>
      <c r="M236" s="261"/>
      <c r="N236" s="230"/>
      <c r="O236" s="230"/>
      <c r="P236" s="230"/>
      <c r="Q236" s="230"/>
      <c r="R236" s="230"/>
      <c r="S236" s="223"/>
      <c r="T236" s="223"/>
      <c r="U236" s="223"/>
      <c r="V236" s="9" t="s">
        <v>1056</v>
      </c>
      <c r="W236" s="90">
        <v>0.15</v>
      </c>
      <c r="X236" s="69" t="s">
        <v>1057</v>
      </c>
      <c r="Y236" s="57">
        <v>5</v>
      </c>
      <c r="Z236" s="57" t="s">
        <v>429</v>
      </c>
      <c r="AA236" s="57" t="s">
        <v>243</v>
      </c>
      <c r="AB236" s="28">
        <v>43556</v>
      </c>
      <c r="AC236" s="28">
        <v>43830</v>
      </c>
      <c r="AD236" s="18"/>
      <c r="AE236" s="56"/>
      <c r="AF236" s="236"/>
      <c r="AG236" s="57" t="s">
        <v>1120</v>
      </c>
      <c r="AH236" s="56" t="s">
        <v>66</v>
      </c>
    </row>
    <row r="237" spans="2:34" ht="27" customHeight="1" x14ac:dyDescent="0.25">
      <c r="B237" s="223"/>
      <c r="C237" s="25"/>
      <c r="D237" s="223"/>
      <c r="E237" s="236"/>
      <c r="F237" s="223"/>
      <c r="G237" s="223"/>
      <c r="H237" s="223"/>
      <c r="I237" s="223"/>
      <c r="J237" s="223"/>
      <c r="K237" s="223"/>
      <c r="L237" s="234"/>
      <c r="M237" s="261"/>
      <c r="N237" s="230"/>
      <c r="O237" s="230"/>
      <c r="P237" s="230"/>
      <c r="Q237" s="230"/>
      <c r="R237" s="230"/>
      <c r="S237" s="223"/>
      <c r="T237" s="223"/>
      <c r="U237" s="223"/>
      <c r="V237" s="9" t="s">
        <v>253</v>
      </c>
      <c r="W237" s="90">
        <v>0.2</v>
      </c>
      <c r="X237" s="69" t="s">
        <v>863</v>
      </c>
      <c r="Y237" s="34">
        <v>11</v>
      </c>
      <c r="Z237" s="57" t="s">
        <v>429</v>
      </c>
      <c r="AA237" s="57" t="s">
        <v>243</v>
      </c>
      <c r="AB237" s="28">
        <v>43497</v>
      </c>
      <c r="AC237" s="28">
        <v>43830</v>
      </c>
      <c r="AD237" s="18"/>
      <c r="AE237" s="56"/>
      <c r="AF237" s="236"/>
      <c r="AG237" s="57">
        <v>2</v>
      </c>
      <c r="AH237" s="56" t="s">
        <v>66</v>
      </c>
    </row>
    <row r="238" spans="2:34" ht="27" customHeight="1" x14ac:dyDescent="0.25">
      <c r="B238" s="223"/>
      <c r="C238" s="25"/>
      <c r="D238" s="223"/>
      <c r="E238" s="236"/>
      <c r="F238" s="223"/>
      <c r="G238" s="223"/>
      <c r="H238" s="223"/>
      <c r="I238" s="223"/>
      <c r="J238" s="223"/>
      <c r="K238" s="223"/>
      <c r="L238" s="234"/>
      <c r="M238" s="261"/>
      <c r="N238" s="230"/>
      <c r="O238" s="230"/>
      <c r="P238" s="230"/>
      <c r="Q238" s="230"/>
      <c r="R238" s="230"/>
      <c r="S238" s="223"/>
      <c r="T238" s="223"/>
      <c r="U238" s="223"/>
      <c r="V238" s="9" t="s">
        <v>872</v>
      </c>
      <c r="W238" s="90">
        <v>0.2</v>
      </c>
      <c r="X238" s="69" t="s">
        <v>873</v>
      </c>
      <c r="Y238" s="57">
        <v>40</v>
      </c>
      <c r="Z238" s="57" t="s">
        <v>429</v>
      </c>
      <c r="AA238" s="57" t="s">
        <v>243</v>
      </c>
      <c r="AB238" s="28">
        <v>43497</v>
      </c>
      <c r="AC238" s="28">
        <v>43825</v>
      </c>
      <c r="AD238" s="18"/>
      <c r="AE238" s="56"/>
      <c r="AF238" s="236"/>
      <c r="AG238" s="57">
        <v>2</v>
      </c>
      <c r="AH238" s="56" t="s">
        <v>66</v>
      </c>
    </row>
    <row r="239" spans="2:34" ht="27" customHeight="1" x14ac:dyDescent="0.25">
      <c r="B239" s="223"/>
      <c r="C239" s="25"/>
      <c r="D239" s="223"/>
      <c r="E239" s="236"/>
      <c r="F239" s="223"/>
      <c r="G239" s="223"/>
      <c r="H239" s="223"/>
      <c r="I239" s="223"/>
      <c r="J239" s="223"/>
      <c r="K239" s="223"/>
      <c r="L239" s="234"/>
      <c r="M239" s="261"/>
      <c r="N239" s="230"/>
      <c r="O239" s="230"/>
      <c r="P239" s="230"/>
      <c r="Q239" s="230"/>
      <c r="R239" s="230"/>
      <c r="S239" s="223"/>
      <c r="T239" s="223"/>
      <c r="U239" s="223"/>
      <c r="V239" s="9" t="s">
        <v>874</v>
      </c>
      <c r="W239" s="90">
        <v>0.15</v>
      </c>
      <c r="X239" s="9" t="s">
        <v>875</v>
      </c>
      <c r="Y239" s="57">
        <v>40</v>
      </c>
      <c r="Z239" s="57" t="s">
        <v>429</v>
      </c>
      <c r="AA239" s="57" t="s">
        <v>243</v>
      </c>
      <c r="AB239" s="28">
        <v>43497</v>
      </c>
      <c r="AC239" s="28">
        <v>43825</v>
      </c>
      <c r="AD239" s="18"/>
      <c r="AE239" s="56"/>
      <c r="AF239" s="237"/>
      <c r="AG239" s="57">
        <v>2</v>
      </c>
      <c r="AH239" s="56" t="s">
        <v>66</v>
      </c>
    </row>
    <row r="240" spans="2:34" ht="42.75" customHeight="1" x14ac:dyDescent="0.25">
      <c r="B240" s="223"/>
      <c r="C240" s="25"/>
      <c r="D240" s="223"/>
      <c r="E240" s="236"/>
      <c r="F240" s="223" t="s">
        <v>1182</v>
      </c>
      <c r="G240" s="223" t="s">
        <v>1117</v>
      </c>
      <c r="H240" s="223" t="s">
        <v>1241</v>
      </c>
      <c r="I240" s="223" t="s">
        <v>666</v>
      </c>
      <c r="J240" s="223" t="s">
        <v>902</v>
      </c>
      <c r="K240" s="223" t="s">
        <v>1084</v>
      </c>
      <c r="L240" s="234">
        <v>0.25</v>
      </c>
      <c r="M240" s="261" t="s">
        <v>436</v>
      </c>
      <c r="N240" s="230">
        <v>110711</v>
      </c>
      <c r="O240" s="230">
        <v>30000</v>
      </c>
      <c r="P240" s="230">
        <v>30000</v>
      </c>
      <c r="Q240" s="230">
        <v>30000</v>
      </c>
      <c r="R240" s="230">
        <v>30000</v>
      </c>
      <c r="S240" s="223" t="s">
        <v>429</v>
      </c>
      <c r="T240" s="223" t="s">
        <v>243</v>
      </c>
      <c r="U240" s="223" t="s">
        <v>254</v>
      </c>
      <c r="V240" s="9" t="s">
        <v>698</v>
      </c>
      <c r="W240" s="83">
        <v>0.2</v>
      </c>
      <c r="X240" s="69" t="s">
        <v>834</v>
      </c>
      <c r="Y240" s="57">
        <v>1</v>
      </c>
      <c r="Z240" s="57" t="s">
        <v>429</v>
      </c>
      <c r="AA240" s="57" t="s">
        <v>243</v>
      </c>
      <c r="AB240" s="28">
        <v>43466</v>
      </c>
      <c r="AC240" s="28">
        <v>43496</v>
      </c>
      <c r="AD240" s="18"/>
      <c r="AE240" s="56"/>
      <c r="AF240" s="235" t="s">
        <v>1213</v>
      </c>
      <c r="AG240" s="57">
        <v>2</v>
      </c>
      <c r="AH240" s="56" t="s">
        <v>66</v>
      </c>
    </row>
    <row r="241" spans="2:34" ht="42.75" customHeight="1" x14ac:dyDescent="0.25">
      <c r="B241" s="223"/>
      <c r="C241" s="25"/>
      <c r="D241" s="223"/>
      <c r="E241" s="236"/>
      <c r="F241" s="223"/>
      <c r="G241" s="223"/>
      <c r="H241" s="223"/>
      <c r="I241" s="223"/>
      <c r="J241" s="223"/>
      <c r="K241" s="223"/>
      <c r="L241" s="234"/>
      <c r="M241" s="261"/>
      <c r="N241" s="230"/>
      <c r="O241" s="230"/>
      <c r="P241" s="230"/>
      <c r="Q241" s="230"/>
      <c r="R241" s="230"/>
      <c r="S241" s="223"/>
      <c r="T241" s="223"/>
      <c r="U241" s="223"/>
      <c r="V241" s="9" t="s">
        <v>697</v>
      </c>
      <c r="W241" s="83">
        <v>0.2</v>
      </c>
      <c r="X241" s="69" t="s">
        <v>833</v>
      </c>
      <c r="Y241" s="57">
        <v>1</v>
      </c>
      <c r="Z241" s="57" t="s">
        <v>429</v>
      </c>
      <c r="AA241" s="57" t="s">
        <v>243</v>
      </c>
      <c r="AB241" s="28">
        <v>43466</v>
      </c>
      <c r="AC241" s="28">
        <v>43496</v>
      </c>
      <c r="AD241" s="18"/>
      <c r="AE241" s="56"/>
      <c r="AF241" s="236"/>
      <c r="AG241" s="57">
        <v>2</v>
      </c>
      <c r="AH241" s="56" t="s">
        <v>66</v>
      </c>
    </row>
    <row r="242" spans="2:34" ht="42.75" customHeight="1" x14ac:dyDescent="0.25">
      <c r="B242" s="223"/>
      <c r="C242" s="25"/>
      <c r="D242" s="223"/>
      <c r="E242" s="236"/>
      <c r="F242" s="223"/>
      <c r="G242" s="223"/>
      <c r="H242" s="223"/>
      <c r="I242" s="223"/>
      <c r="J242" s="223"/>
      <c r="K242" s="223"/>
      <c r="L242" s="234"/>
      <c r="M242" s="261"/>
      <c r="N242" s="230"/>
      <c r="O242" s="230"/>
      <c r="P242" s="230"/>
      <c r="Q242" s="230"/>
      <c r="R242" s="230"/>
      <c r="S242" s="223"/>
      <c r="T242" s="223"/>
      <c r="U242" s="223"/>
      <c r="V242" s="9" t="s">
        <v>699</v>
      </c>
      <c r="W242" s="83">
        <v>0.2</v>
      </c>
      <c r="X242" s="69" t="s">
        <v>876</v>
      </c>
      <c r="Y242" s="57">
        <v>1</v>
      </c>
      <c r="Z242" s="57" t="s">
        <v>429</v>
      </c>
      <c r="AA242" s="57" t="s">
        <v>243</v>
      </c>
      <c r="AB242" s="28">
        <v>43466</v>
      </c>
      <c r="AC242" s="28">
        <v>43524</v>
      </c>
      <c r="AD242" s="18"/>
      <c r="AE242" s="56"/>
      <c r="AF242" s="236"/>
      <c r="AG242" s="57">
        <v>2</v>
      </c>
      <c r="AH242" s="56" t="s">
        <v>66</v>
      </c>
    </row>
    <row r="243" spans="2:34" ht="42.75" customHeight="1" x14ac:dyDescent="0.25">
      <c r="B243" s="223"/>
      <c r="C243" s="25"/>
      <c r="D243" s="223"/>
      <c r="E243" s="236"/>
      <c r="F243" s="223"/>
      <c r="G243" s="223"/>
      <c r="H243" s="223"/>
      <c r="I243" s="223"/>
      <c r="J243" s="223"/>
      <c r="K243" s="223"/>
      <c r="L243" s="234"/>
      <c r="M243" s="261"/>
      <c r="N243" s="230"/>
      <c r="O243" s="230"/>
      <c r="P243" s="230"/>
      <c r="Q243" s="230"/>
      <c r="R243" s="230"/>
      <c r="S243" s="223"/>
      <c r="T243" s="223"/>
      <c r="U243" s="223"/>
      <c r="V243" s="9" t="s">
        <v>1058</v>
      </c>
      <c r="W243" s="83">
        <v>0.4</v>
      </c>
      <c r="X243" s="69" t="s">
        <v>864</v>
      </c>
      <c r="Y243" s="34">
        <v>11</v>
      </c>
      <c r="Z243" s="57" t="s">
        <v>429</v>
      </c>
      <c r="AA243" s="57" t="s">
        <v>243</v>
      </c>
      <c r="AB243" s="28">
        <v>43497</v>
      </c>
      <c r="AC243" s="28">
        <v>43830</v>
      </c>
      <c r="AD243" s="18"/>
      <c r="AE243" s="56"/>
      <c r="AF243" s="237"/>
      <c r="AG243" s="57">
        <v>2</v>
      </c>
      <c r="AH243" s="56" t="s">
        <v>66</v>
      </c>
    </row>
    <row r="244" spans="2:34" ht="34.5" customHeight="1" x14ac:dyDescent="0.25">
      <c r="B244" s="223"/>
      <c r="C244" s="25"/>
      <c r="D244" s="223"/>
      <c r="E244" s="236"/>
      <c r="F244" s="223" t="s">
        <v>1182</v>
      </c>
      <c r="G244" s="223" t="s">
        <v>1117</v>
      </c>
      <c r="H244" s="223" t="s">
        <v>1236</v>
      </c>
      <c r="I244" s="223" t="s">
        <v>236</v>
      </c>
      <c r="J244" s="223" t="s">
        <v>667</v>
      </c>
      <c r="K244" s="223" t="s">
        <v>1084</v>
      </c>
      <c r="L244" s="234">
        <v>0.25</v>
      </c>
      <c r="M244" s="261" t="s">
        <v>434</v>
      </c>
      <c r="N244" s="261">
        <v>492003</v>
      </c>
      <c r="O244" s="230">
        <v>120834</v>
      </c>
      <c r="P244" s="230">
        <v>124848</v>
      </c>
      <c r="Q244" s="230">
        <v>137159</v>
      </c>
      <c r="R244" s="230">
        <v>137159</v>
      </c>
      <c r="S244" s="223" t="s">
        <v>429</v>
      </c>
      <c r="T244" s="223" t="s">
        <v>243</v>
      </c>
      <c r="U244" s="223" t="s">
        <v>255</v>
      </c>
      <c r="V244" s="9" t="s">
        <v>700</v>
      </c>
      <c r="W244" s="83">
        <v>0.25</v>
      </c>
      <c r="X244" s="69" t="s">
        <v>877</v>
      </c>
      <c r="Y244" s="57">
        <v>11</v>
      </c>
      <c r="Z244" s="57" t="s">
        <v>429</v>
      </c>
      <c r="AA244" s="57" t="s">
        <v>243</v>
      </c>
      <c r="AB244" s="28">
        <v>43497</v>
      </c>
      <c r="AC244" s="28">
        <v>43830</v>
      </c>
      <c r="AD244" s="18"/>
      <c r="AE244" s="56"/>
      <c r="AF244" s="235" t="s">
        <v>1215</v>
      </c>
      <c r="AG244" s="57">
        <v>2</v>
      </c>
      <c r="AH244" s="56" t="s">
        <v>66</v>
      </c>
    </row>
    <row r="245" spans="2:34" ht="34.5" customHeight="1" x14ac:dyDescent="0.25">
      <c r="B245" s="223"/>
      <c r="C245" s="25"/>
      <c r="D245" s="223"/>
      <c r="E245" s="236"/>
      <c r="F245" s="223"/>
      <c r="G245" s="223"/>
      <c r="H245" s="223"/>
      <c r="I245" s="223"/>
      <c r="J245" s="223"/>
      <c r="K245" s="223"/>
      <c r="L245" s="234"/>
      <c r="M245" s="261"/>
      <c r="N245" s="261"/>
      <c r="O245" s="230"/>
      <c r="P245" s="230"/>
      <c r="Q245" s="230"/>
      <c r="R245" s="230"/>
      <c r="S245" s="223"/>
      <c r="T245" s="223"/>
      <c r="U245" s="223"/>
      <c r="V245" s="69" t="s">
        <v>701</v>
      </c>
      <c r="W245" s="83">
        <v>0.25</v>
      </c>
      <c r="X245" s="69" t="s">
        <v>878</v>
      </c>
      <c r="Y245" s="57">
        <v>11</v>
      </c>
      <c r="Z245" s="57" t="s">
        <v>429</v>
      </c>
      <c r="AA245" s="57" t="s">
        <v>243</v>
      </c>
      <c r="AB245" s="28">
        <v>43497</v>
      </c>
      <c r="AC245" s="28">
        <v>43830</v>
      </c>
      <c r="AD245" s="18"/>
      <c r="AE245" s="56"/>
      <c r="AF245" s="236"/>
      <c r="AG245" s="57">
        <v>2</v>
      </c>
      <c r="AH245" s="56" t="s">
        <v>66</v>
      </c>
    </row>
    <row r="246" spans="2:34" ht="34.5" customHeight="1" x14ac:dyDescent="0.25">
      <c r="B246" s="223"/>
      <c r="C246" s="25"/>
      <c r="D246" s="223"/>
      <c r="E246" s="236"/>
      <c r="F246" s="223"/>
      <c r="G246" s="223"/>
      <c r="H246" s="223"/>
      <c r="I246" s="223"/>
      <c r="J246" s="223"/>
      <c r="K246" s="223"/>
      <c r="L246" s="234"/>
      <c r="M246" s="261"/>
      <c r="N246" s="261"/>
      <c r="O246" s="230"/>
      <c r="P246" s="230"/>
      <c r="Q246" s="230"/>
      <c r="R246" s="230"/>
      <c r="S246" s="223"/>
      <c r="T246" s="223"/>
      <c r="U246" s="223"/>
      <c r="V246" s="9" t="s">
        <v>702</v>
      </c>
      <c r="W246" s="83">
        <v>0.25</v>
      </c>
      <c r="X246" s="69" t="s">
        <v>879</v>
      </c>
      <c r="Y246" s="57">
        <v>11</v>
      </c>
      <c r="Z246" s="57" t="s">
        <v>429</v>
      </c>
      <c r="AA246" s="57" t="s">
        <v>243</v>
      </c>
      <c r="AB246" s="28">
        <v>43497</v>
      </c>
      <c r="AC246" s="28">
        <v>43830</v>
      </c>
      <c r="AD246" s="18"/>
      <c r="AE246" s="56"/>
      <c r="AF246" s="236"/>
      <c r="AG246" s="57">
        <v>2</v>
      </c>
      <c r="AH246" s="56" t="s">
        <v>66</v>
      </c>
    </row>
    <row r="247" spans="2:34" ht="34.5" customHeight="1" x14ac:dyDescent="0.25">
      <c r="B247" s="223"/>
      <c r="C247" s="25"/>
      <c r="D247" s="223"/>
      <c r="E247" s="237"/>
      <c r="F247" s="223"/>
      <c r="G247" s="223"/>
      <c r="H247" s="223"/>
      <c r="I247" s="223"/>
      <c r="J247" s="223"/>
      <c r="K247" s="223"/>
      <c r="L247" s="234"/>
      <c r="M247" s="261"/>
      <c r="N247" s="261"/>
      <c r="O247" s="230"/>
      <c r="P247" s="230"/>
      <c r="Q247" s="230"/>
      <c r="R247" s="230"/>
      <c r="S247" s="223"/>
      <c r="T247" s="223"/>
      <c r="U247" s="223"/>
      <c r="V247" s="9" t="s">
        <v>1059</v>
      </c>
      <c r="W247" s="83">
        <v>0.25</v>
      </c>
      <c r="X247" s="69" t="s">
        <v>880</v>
      </c>
      <c r="Y247" s="57">
        <v>11</v>
      </c>
      <c r="Z247" s="57" t="s">
        <v>429</v>
      </c>
      <c r="AA247" s="57" t="s">
        <v>243</v>
      </c>
      <c r="AB247" s="28">
        <v>43497</v>
      </c>
      <c r="AC247" s="28">
        <v>43830</v>
      </c>
      <c r="AD247" s="18"/>
      <c r="AE247" s="56"/>
      <c r="AF247" s="237"/>
      <c r="AG247" s="57">
        <v>2</v>
      </c>
      <c r="AH247" s="56" t="s">
        <v>66</v>
      </c>
    </row>
    <row r="248" spans="2:34" ht="216.75" x14ac:dyDescent="0.25">
      <c r="B248" s="223" t="s">
        <v>679</v>
      </c>
      <c r="C248" s="25"/>
      <c r="D248" s="223" t="s">
        <v>266</v>
      </c>
      <c r="E248" s="235" t="s">
        <v>854</v>
      </c>
      <c r="F248" s="223" t="s">
        <v>1183</v>
      </c>
      <c r="G248" s="223" t="s">
        <v>1081</v>
      </c>
      <c r="H248" s="223" t="s">
        <v>1234</v>
      </c>
      <c r="I248" s="223" t="s">
        <v>509</v>
      </c>
      <c r="J248" s="223" t="s">
        <v>270</v>
      </c>
      <c r="K248" s="223" t="s">
        <v>1084</v>
      </c>
      <c r="L248" s="234">
        <v>0.2</v>
      </c>
      <c r="M248" s="223" t="s">
        <v>503</v>
      </c>
      <c r="N248" s="223">
        <v>0</v>
      </c>
      <c r="O248" s="223">
        <v>10</v>
      </c>
      <c r="P248" s="223">
        <v>1</v>
      </c>
      <c r="Q248" s="223">
        <v>1</v>
      </c>
      <c r="R248" s="223">
        <v>1</v>
      </c>
      <c r="S248" s="223" t="s">
        <v>455</v>
      </c>
      <c r="T248" s="223" t="s">
        <v>456</v>
      </c>
      <c r="U248" s="223" t="s">
        <v>289</v>
      </c>
      <c r="V248" s="69" t="s">
        <v>314</v>
      </c>
      <c r="W248" s="64">
        <v>0.2</v>
      </c>
      <c r="X248" s="69" t="s">
        <v>717</v>
      </c>
      <c r="Y248" s="56">
        <v>3</v>
      </c>
      <c r="Z248" s="223" t="s">
        <v>471</v>
      </c>
      <c r="AA248" s="223" t="s">
        <v>472</v>
      </c>
      <c r="AB248" s="13">
        <v>43466</v>
      </c>
      <c r="AC248" s="13">
        <v>43768</v>
      </c>
      <c r="AD248" s="238">
        <v>0</v>
      </c>
      <c r="AE248" s="223" t="s">
        <v>473</v>
      </c>
      <c r="AF248" s="226" t="s">
        <v>1196</v>
      </c>
      <c r="AG248" s="223" t="s">
        <v>1082</v>
      </c>
      <c r="AH248" s="223" t="s">
        <v>474</v>
      </c>
    </row>
    <row r="249" spans="2:34" ht="38.25" x14ac:dyDescent="0.25">
      <c r="B249" s="223"/>
      <c r="C249" s="25"/>
      <c r="D249" s="223"/>
      <c r="E249" s="236"/>
      <c r="F249" s="223"/>
      <c r="G249" s="223"/>
      <c r="H249" s="223"/>
      <c r="I249" s="223"/>
      <c r="J249" s="223"/>
      <c r="K249" s="223"/>
      <c r="L249" s="234"/>
      <c r="M249" s="223"/>
      <c r="N249" s="223"/>
      <c r="O249" s="223"/>
      <c r="P249" s="223"/>
      <c r="Q249" s="223"/>
      <c r="R249" s="223"/>
      <c r="S249" s="223"/>
      <c r="T249" s="223"/>
      <c r="U249" s="223"/>
      <c r="V249" s="69" t="s">
        <v>715</v>
      </c>
      <c r="W249" s="64">
        <v>0.4</v>
      </c>
      <c r="X249" s="69" t="s">
        <v>718</v>
      </c>
      <c r="Y249" s="56">
        <v>10</v>
      </c>
      <c r="Z249" s="223"/>
      <c r="AA249" s="223"/>
      <c r="AB249" s="13">
        <v>43525</v>
      </c>
      <c r="AC249" s="13">
        <v>43814</v>
      </c>
      <c r="AD249" s="238"/>
      <c r="AE249" s="223"/>
      <c r="AF249" s="239"/>
      <c r="AG249" s="223"/>
      <c r="AH249" s="223"/>
    </row>
    <row r="250" spans="2:34" ht="38.25" x14ac:dyDescent="0.25">
      <c r="B250" s="223"/>
      <c r="C250" s="25"/>
      <c r="D250" s="223"/>
      <c r="E250" s="236"/>
      <c r="F250" s="223"/>
      <c r="G250" s="223"/>
      <c r="H250" s="223"/>
      <c r="I250" s="223"/>
      <c r="J250" s="223"/>
      <c r="K250" s="223"/>
      <c r="L250" s="234"/>
      <c r="M250" s="223"/>
      <c r="N250" s="223"/>
      <c r="O250" s="223"/>
      <c r="P250" s="223"/>
      <c r="Q250" s="223"/>
      <c r="R250" s="223"/>
      <c r="S250" s="223"/>
      <c r="T250" s="223"/>
      <c r="U250" s="223"/>
      <c r="V250" s="69" t="s">
        <v>290</v>
      </c>
      <c r="W250" s="64">
        <v>0.2</v>
      </c>
      <c r="X250" s="69" t="s">
        <v>719</v>
      </c>
      <c r="Y250" s="56">
        <v>4</v>
      </c>
      <c r="Z250" s="223"/>
      <c r="AA250" s="223"/>
      <c r="AB250" s="13">
        <v>43497</v>
      </c>
      <c r="AC250" s="13">
        <v>43814</v>
      </c>
      <c r="AD250" s="238"/>
      <c r="AE250" s="223"/>
      <c r="AF250" s="239"/>
      <c r="AG250" s="223"/>
      <c r="AH250" s="223"/>
    </row>
    <row r="251" spans="2:34" ht="38.25" x14ac:dyDescent="0.25">
      <c r="B251" s="223"/>
      <c r="C251" s="25"/>
      <c r="D251" s="223"/>
      <c r="E251" s="236"/>
      <c r="F251" s="223"/>
      <c r="G251" s="223"/>
      <c r="H251" s="223"/>
      <c r="I251" s="223"/>
      <c r="J251" s="223"/>
      <c r="K251" s="223"/>
      <c r="L251" s="234"/>
      <c r="M251" s="223"/>
      <c r="N251" s="223"/>
      <c r="O251" s="223"/>
      <c r="P251" s="223"/>
      <c r="Q251" s="223"/>
      <c r="R251" s="223"/>
      <c r="S251" s="223"/>
      <c r="T251" s="223"/>
      <c r="U251" s="223"/>
      <c r="V251" s="69" t="s">
        <v>291</v>
      </c>
      <c r="W251" s="64">
        <v>0.2</v>
      </c>
      <c r="X251" s="69" t="s">
        <v>720</v>
      </c>
      <c r="Y251" s="56">
        <v>11</v>
      </c>
      <c r="Z251" s="223"/>
      <c r="AA251" s="223"/>
      <c r="AB251" s="13">
        <v>43497</v>
      </c>
      <c r="AC251" s="13">
        <v>43814</v>
      </c>
      <c r="AD251" s="238"/>
      <c r="AE251" s="223"/>
      <c r="AF251" s="227"/>
      <c r="AG251" s="223"/>
      <c r="AH251" s="223"/>
    </row>
    <row r="252" spans="2:34" ht="38.25" x14ac:dyDescent="0.25">
      <c r="B252" s="223"/>
      <c r="C252" s="25"/>
      <c r="D252" s="223"/>
      <c r="E252" s="236"/>
      <c r="F252" s="223"/>
      <c r="G252" s="223" t="s">
        <v>1122</v>
      </c>
      <c r="H252" s="223" t="s">
        <v>1231</v>
      </c>
      <c r="I252" s="223" t="s">
        <v>286</v>
      </c>
      <c r="J252" s="223" t="s">
        <v>518</v>
      </c>
      <c r="K252" s="223" t="s">
        <v>1084</v>
      </c>
      <c r="L252" s="234">
        <v>0.2</v>
      </c>
      <c r="M252" s="223" t="s">
        <v>21</v>
      </c>
      <c r="N252" s="253">
        <v>0</v>
      </c>
      <c r="O252" s="250">
        <f>2/5</f>
        <v>0.4</v>
      </c>
      <c r="P252" s="245">
        <v>1</v>
      </c>
      <c r="Q252" s="245">
        <v>1</v>
      </c>
      <c r="R252" s="245">
        <v>1</v>
      </c>
      <c r="S252" s="223" t="s">
        <v>455</v>
      </c>
      <c r="T252" s="223" t="s">
        <v>468</v>
      </c>
      <c r="U252" s="219" t="s">
        <v>519</v>
      </c>
      <c r="V252" s="15" t="s">
        <v>785</v>
      </c>
      <c r="W252" s="82">
        <v>0.25</v>
      </c>
      <c r="X252" s="14" t="s">
        <v>786</v>
      </c>
      <c r="Y252" s="63">
        <v>4</v>
      </c>
      <c r="Z252" s="223" t="s">
        <v>493</v>
      </c>
      <c r="AA252" s="223" t="s">
        <v>492</v>
      </c>
      <c r="AB252" s="13">
        <v>43525</v>
      </c>
      <c r="AC252" s="13">
        <v>43814</v>
      </c>
      <c r="AD252" s="228">
        <v>300000</v>
      </c>
      <c r="AE252" s="223" t="s">
        <v>1197</v>
      </c>
      <c r="AF252" s="231" t="s">
        <v>1196</v>
      </c>
      <c r="AG252" s="223">
        <v>5</v>
      </c>
      <c r="AH252" s="223" t="s">
        <v>480</v>
      </c>
    </row>
    <row r="253" spans="2:34" ht="25.5" x14ac:dyDescent="0.25">
      <c r="B253" s="223"/>
      <c r="C253" s="25"/>
      <c r="D253" s="223"/>
      <c r="E253" s="236"/>
      <c r="F253" s="223"/>
      <c r="G253" s="223"/>
      <c r="H253" s="223"/>
      <c r="I253" s="223"/>
      <c r="J253" s="223"/>
      <c r="K253" s="223"/>
      <c r="L253" s="234"/>
      <c r="M253" s="223"/>
      <c r="N253" s="253"/>
      <c r="O253" s="250"/>
      <c r="P253" s="245"/>
      <c r="Q253" s="245"/>
      <c r="R253" s="245"/>
      <c r="S253" s="223"/>
      <c r="T253" s="223"/>
      <c r="U253" s="219"/>
      <c r="V253" s="15" t="s">
        <v>307</v>
      </c>
      <c r="W253" s="82">
        <v>0.25</v>
      </c>
      <c r="X253" s="14" t="s">
        <v>787</v>
      </c>
      <c r="Y253" s="63">
        <v>3</v>
      </c>
      <c r="Z253" s="223"/>
      <c r="AA253" s="223"/>
      <c r="AB253" s="13">
        <v>43525</v>
      </c>
      <c r="AC253" s="13">
        <v>43814</v>
      </c>
      <c r="AD253" s="228"/>
      <c r="AE253" s="223"/>
      <c r="AF253" s="258"/>
      <c r="AG253" s="223"/>
      <c r="AH253" s="223"/>
    </row>
    <row r="254" spans="2:34" ht="38.25" x14ac:dyDescent="0.25">
      <c r="B254" s="223"/>
      <c r="C254" s="25"/>
      <c r="D254" s="223"/>
      <c r="E254" s="236"/>
      <c r="F254" s="223"/>
      <c r="G254" s="223"/>
      <c r="H254" s="223"/>
      <c r="I254" s="223"/>
      <c r="J254" s="223"/>
      <c r="K254" s="223"/>
      <c r="L254" s="234"/>
      <c r="M254" s="223"/>
      <c r="N254" s="253"/>
      <c r="O254" s="250"/>
      <c r="P254" s="245"/>
      <c r="Q254" s="245"/>
      <c r="R254" s="245"/>
      <c r="S254" s="223"/>
      <c r="T254" s="223"/>
      <c r="U254" s="219"/>
      <c r="V254" s="15" t="s">
        <v>308</v>
      </c>
      <c r="W254" s="82">
        <v>0.25</v>
      </c>
      <c r="X254" s="14" t="s">
        <v>788</v>
      </c>
      <c r="Y254" s="63">
        <v>3</v>
      </c>
      <c r="Z254" s="223"/>
      <c r="AA254" s="223"/>
      <c r="AB254" s="13">
        <v>43525</v>
      </c>
      <c r="AC254" s="13">
        <v>43814</v>
      </c>
      <c r="AD254" s="228"/>
      <c r="AE254" s="223"/>
      <c r="AF254" s="258"/>
      <c r="AG254" s="223"/>
      <c r="AH254" s="223"/>
    </row>
    <row r="255" spans="2:34" ht="25.5" x14ac:dyDescent="0.25">
      <c r="B255" s="223"/>
      <c r="C255" s="25"/>
      <c r="D255" s="223"/>
      <c r="E255" s="236"/>
      <c r="F255" s="223"/>
      <c r="G255" s="223"/>
      <c r="H255" s="223"/>
      <c r="I255" s="223"/>
      <c r="J255" s="223"/>
      <c r="K255" s="223"/>
      <c r="L255" s="234"/>
      <c r="M255" s="223"/>
      <c r="N255" s="253"/>
      <c r="O255" s="250"/>
      <c r="P255" s="245"/>
      <c r="Q255" s="245"/>
      <c r="R255" s="245"/>
      <c r="S255" s="223"/>
      <c r="T255" s="223"/>
      <c r="U255" s="219"/>
      <c r="V255" s="15" t="s">
        <v>309</v>
      </c>
      <c r="W255" s="82">
        <v>0.25</v>
      </c>
      <c r="X255" s="14" t="s">
        <v>788</v>
      </c>
      <c r="Y255" s="63">
        <v>3</v>
      </c>
      <c r="Z255" s="223"/>
      <c r="AA255" s="223"/>
      <c r="AB255" s="13">
        <v>43525</v>
      </c>
      <c r="AC255" s="13">
        <v>43814</v>
      </c>
      <c r="AD255" s="228"/>
      <c r="AE255" s="223"/>
      <c r="AF255" s="232"/>
      <c r="AG255" s="223"/>
      <c r="AH255" s="223"/>
    </row>
    <row r="256" spans="2:34" ht="15" customHeight="1" x14ac:dyDescent="0.25">
      <c r="B256" s="223"/>
      <c r="C256" s="25"/>
      <c r="D256" s="223"/>
      <c r="E256" s="236"/>
      <c r="F256" s="223"/>
      <c r="G256" s="223" t="s">
        <v>34</v>
      </c>
      <c r="H256" s="223" t="s">
        <v>1236</v>
      </c>
      <c r="I256" s="219" t="s">
        <v>271</v>
      </c>
      <c r="J256" s="223" t="s">
        <v>678</v>
      </c>
      <c r="K256" s="223" t="s">
        <v>1084</v>
      </c>
      <c r="L256" s="234">
        <v>0.2</v>
      </c>
      <c r="M256" s="220" t="s">
        <v>21</v>
      </c>
      <c r="N256" s="260">
        <v>0.15</v>
      </c>
      <c r="O256" s="245">
        <v>0.17</v>
      </c>
      <c r="P256" s="245">
        <v>0.2</v>
      </c>
      <c r="Q256" s="245">
        <v>0.25</v>
      </c>
      <c r="R256" s="245">
        <v>0.3</v>
      </c>
      <c r="S256" s="223" t="s">
        <v>457</v>
      </c>
      <c r="T256" s="223" t="s">
        <v>458</v>
      </c>
      <c r="U256" s="219" t="s">
        <v>292</v>
      </c>
      <c r="V256" s="69" t="s">
        <v>716</v>
      </c>
      <c r="W256" s="64">
        <v>0.2</v>
      </c>
      <c r="X256" s="69" t="s">
        <v>721</v>
      </c>
      <c r="Y256" s="56">
        <v>1</v>
      </c>
      <c r="Z256" s="223" t="s">
        <v>475</v>
      </c>
      <c r="AA256" s="223" t="s">
        <v>476</v>
      </c>
      <c r="AB256" s="13">
        <v>43525</v>
      </c>
      <c r="AC256" s="13">
        <v>43585</v>
      </c>
      <c r="AD256" s="228">
        <v>100000</v>
      </c>
      <c r="AE256" s="223" t="s">
        <v>1198</v>
      </c>
      <c r="AF256" s="226" t="s">
        <v>1194</v>
      </c>
      <c r="AG256" s="235">
        <v>2</v>
      </c>
      <c r="AH256" s="223" t="s">
        <v>474</v>
      </c>
    </row>
    <row r="257" spans="2:34" ht="25.5" x14ac:dyDescent="0.25">
      <c r="B257" s="223"/>
      <c r="C257" s="25"/>
      <c r="D257" s="223"/>
      <c r="E257" s="236"/>
      <c r="F257" s="223"/>
      <c r="G257" s="223"/>
      <c r="H257" s="223"/>
      <c r="I257" s="219"/>
      <c r="J257" s="223"/>
      <c r="K257" s="223"/>
      <c r="L257" s="234"/>
      <c r="M257" s="220"/>
      <c r="N257" s="260"/>
      <c r="O257" s="245"/>
      <c r="P257" s="245"/>
      <c r="Q257" s="245"/>
      <c r="R257" s="245"/>
      <c r="S257" s="223"/>
      <c r="T257" s="223"/>
      <c r="U257" s="219"/>
      <c r="V257" s="69" t="s">
        <v>293</v>
      </c>
      <c r="W257" s="64">
        <v>0.3</v>
      </c>
      <c r="X257" s="69" t="s">
        <v>722</v>
      </c>
      <c r="Y257" s="56">
        <v>4</v>
      </c>
      <c r="Z257" s="223"/>
      <c r="AA257" s="223"/>
      <c r="AB257" s="13">
        <v>43497</v>
      </c>
      <c r="AC257" s="13">
        <v>43814</v>
      </c>
      <c r="AD257" s="228"/>
      <c r="AE257" s="223"/>
      <c r="AF257" s="239"/>
      <c r="AG257" s="236"/>
      <c r="AH257" s="223"/>
    </row>
    <row r="258" spans="2:34" x14ac:dyDescent="0.25">
      <c r="B258" s="223"/>
      <c r="C258" s="25"/>
      <c r="D258" s="223"/>
      <c r="E258" s="236"/>
      <c r="F258" s="223"/>
      <c r="G258" s="223"/>
      <c r="H258" s="223"/>
      <c r="I258" s="219"/>
      <c r="J258" s="223"/>
      <c r="K258" s="223"/>
      <c r="L258" s="234"/>
      <c r="M258" s="220"/>
      <c r="N258" s="260"/>
      <c r="O258" s="245"/>
      <c r="P258" s="245"/>
      <c r="Q258" s="245"/>
      <c r="R258" s="245"/>
      <c r="S258" s="223"/>
      <c r="T258" s="223"/>
      <c r="U258" s="219"/>
      <c r="V258" s="69" t="s">
        <v>294</v>
      </c>
      <c r="W258" s="64">
        <v>0.3</v>
      </c>
      <c r="X258" s="69" t="s">
        <v>723</v>
      </c>
      <c r="Y258" s="56">
        <v>4</v>
      </c>
      <c r="Z258" s="223"/>
      <c r="AA258" s="223"/>
      <c r="AB258" s="13">
        <v>43497</v>
      </c>
      <c r="AC258" s="13">
        <v>43814</v>
      </c>
      <c r="AD258" s="228"/>
      <c r="AE258" s="223"/>
      <c r="AF258" s="239"/>
      <c r="AG258" s="236"/>
      <c r="AH258" s="223"/>
    </row>
    <row r="259" spans="2:34" ht="25.5" x14ac:dyDescent="0.25">
      <c r="B259" s="223"/>
      <c r="C259" s="25"/>
      <c r="D259" s="223"/>
      <c r="E259" s="236"/>
      <c r="F259" s="223"/>
      <c r="G259" s="223"/>
      <c r="H259" s="223"/>
      <c r="I259" s="219"/>
      <c r="J259" s="223"/>
      <c r="K259" s="223"/>
      <c r="L259" s="234"/>
      <c r="M259" s="220"/>
      <c r="N259" s="260"/>
      <c r="O259" s="245"/>
      <c r="P259" s="245"/>
      <c r="Q259" s="245"/>
      <c r="R259" s="245"/>
      <c r="S259" s="223"/>
      <c r="T259" s="223"/>
      <c r="U259" s="219"/>
      <c r="V259" s="69" t="s">
        <v>724</v>
      </c>
      <c r="W259" s="64">
        <v>0.2</v>
      </c>
      <c r="X259" s="69" t="s">
        <v>725</v>
      </c>
      <c r="Y259" s="56">
        <v>2</v>
      </c>
      <c r="Z259" s="223"/>
      <c r="AA259" s="223"/>
      <c r="AB259" s="13">
        <v>43647</v>
      </c>
      <c r="AC259" s="13">
        <v>43829</v>
      </c>
      <c r="AD259" s="228"/>
      <c r="AE259" s="223"/>
      <c r="AF259" s="227"/>
      <c r="AG259" s="55" t="s">
        <v>1121</v>
      </c>
      <c r="AH259" s="223"/>
    </row>
    <row r="260" spans="2:34" ht="25.5" customHeight="1" x14ac:dyDescent="0.25">
      <c r="B260" s="223"/>
      <c r="C260" s="25"/>
      <c r="D260" s="223"/>
      <c r="E260" s="236"/>
      <c r="F260" s="223"/>
      <c r="G260" s="223" t="s">
        <v>1042</v>
      </c>
      <c r="H260" s="223" t="s">
        <v>1237</v>
      </c>
      <c r="I260" s="219" t="s">
        <v>272</v>
      </c>
      <c r="J260" s="219" t="s">
        <v>273</v>
      </c>
      <c r="K260" s="219" t="s">
        <v>1084</v>
      </c>
      <c r="L260" s="221">
        <v>0.2</v>
      </c>
      <c r="M260" s="252" t="s">
        <v>21</v>
      </c>
      <c r="N260" s="259">
        <f>181/1102</f>
        <v>0.16424682395644283</v>
      </c>
      <c r="O260" s="257">
        <v>0.15</v>
      </c>
      <c r="P260" s="257">
        <v>0.13</v>
      </c>
      <c r="Q260" s="257">
        <v>0.11</v>
      </c>
      <c r="R260" s="257">
        <v>0.1</v>
      </c>
      <c r="S260" s="223" t="s">
        <v>459</v>
      </c>
      <c r="T260" s="223" t="s">
        <v>460</v>
      </c>
      <c r="U260" s="219" t="s">
        <v>295</v>
      </c>
      <c r="V260" s="25" t="s">
        <v>726</v>
      </c>
      <c r="W260" s="64">
        <v>0.2</v>
      </c>
      <c r="X260" s="69" t="s">
        <v>727</v>
      </c>
      <c r="Y260" s="56">
        <v>1</v>
      </c>
      <c r="Z260" s="56" t="s">
        <v>477</v>
      </c>
      <c r="AA260" s="56" t="s">
        <v>478</v>
      </c>
      <c r="AB260" s="13">
        <v>43497</v>
      </c>
      <c r="AC260" s="13">
        <v>43585</v>
      </c>
      <c r="AD260" s="228">
        <v>945210</v>
      </c>
      <c r="AE260" s="223" t="s">
        <v>1200</v>
      </c>
      <c r="AF260" s="231" t="s">
        <v>1199</v>
      </c>
      <c r="AG260" s="223">
        <v>14</v>
      </c>
      <c r="AH260" s="223" t="s">
        <v>474</v>
      </c>
    </row>
    <row r="261" spans="2:34" ht="63.75" x14ac:dyDescent="0.25">
      <c r="B261" s="223"/>
      <c r="C261" s="25"/>
      <c r="D261" s="223"/>
      <c r="E261" s="236"/>
      <c r="F261" s="223"/>
      <c r="G261" s="223"/>
      <c r="H261" s="223"/>
      <c r="I261" s="219"/>
      <c r="J261" s="219"/>
      <c r="K261" s="219"/>
      <c r="L261" s="221"/>
      <c r="M261" s="252"/>
      <c r="N261" s="259"/>
      <c r="O261" s="257"/>
      <c r="P261" s="257"/>
      <c r="Q261" s="257"/>
      <c r="R261" s="257"/>
      <c r="S261" s="223"/>
      <c r="T261" s="223"/>
      <c r="U261" s="219"/>
      <c r="V261" s="25" t="s">
        <v>728</v>
      </c>
      <c r="W261" s="64">
        <v>0.4</v>
      </c>
      <c r="X261" s="69" t="s">
        <v>729</v>
      </c>
      <c r="Y261" s="56">
        <v>8</v>
      </c>
      <c r="Z261" s="56" t="s">
        <v>477</v>
      </c>
      <c r="AA261" s="56" t="s">
        <v>478</v>
      </c>
      <c r="AB261" s="13">
        <v>43525</v>
      </c>
      <c r="AC261" s="13">
        <v>43814</v>
      </c>
      <c r="AD261" s="228"/>
      <c r="AE261" s="223"/>
      <c r="AF261" s="258"/>
      <c r="AG261" s="223"/>
      <c r="AH261" s="223"/>
    </row>
    <row r="262" spans="2:34" ht="38.25" x14ac:dyDescent="0.25">
      <c r="B262" s="223"/>
      <c r="C262" s="25"/>
      <c r="D262" s="223"/>
      <c r="E262" s="236"/>
      <c r="F262" s="223"/>
      <c r="G262" s="223"/>
      <c r="H262" s="223"/>
      <c r="I262" s="219"/>
      <c r="J262" s="219"/>
      <c r="K262" s="219"/>
      <c r="L262" s="221"/>
      <c r="M262" s="252"/>
      <c r="N262" s="259"/>
      <c r="O262" s="257"/>
      <c r="P262" s="257"/>
      <c r="Q262" s="257"/>
      <c r="R262" s="257"/>
      <c r="S262" s="223"/>
      <c r="T262" s="223"/>
      <c r="U262" s="219"/>
      <c r="V262" s="25" t="s">
        <v>730</v>
      </c>
      <c r="W262" s="64">
        <v>0.4</v>
      </c>
      <c r="X262" s="69" t="s">
        <v>731</v>
      </c>
      <c r="Y262" s="56">
        <v>4</v>
      </c>
      <c r="Z262" s="56" t="s">
        <v>477</v>
      </c>
      <c r="AA262" s="56" t="s">
        <v>478</v>
      </c>
      <c r="AB262" s="13">
        <v>43497</v>
      </c>
      <c r="AC262" s="13">
        <v>43814</v>
      </c>
      <c r="AD262" s="228"/>
      <c r="AE262" s="223"/>
      <c r="AF262" s="232"/>
      <c r="AG262" s="223"/>
      <c r="AH262" s="223"/>
    </row>
    <row r="263" spans="2:34" ht="63.75" x14ac:dyDescent="0.25">
      <c r="B263" s="223"/>
      <c r="C263" s="25"/>
      <c r="D263" s="223"/>
      <c r="E263" s="236"/>
      <c r="F263" s="223"/>
      <c r="G263" s="223" t="s">
        <v>1042</v>
      </c>
      <c r="H263" s="223" t="s">
        <v>1237</v>
      </c>
      <c r="I263" s="219" t="s">
        <v>274</v>
      </c>
      <c r="J263" s="219" t="s">
        <v>275</v>
      </c>
      <c r="K263" s="219" t="s">
        <v>1084</v>
      </c>
      <c r="L263" s="221">
        <v>0.2</v>
      </c>
      <c r="M263" s="223" t="s">
        <v>21</v>
      </c>
      <c r="N263" s="253" t="s">
        <v>287</v>
      </c>
      <c r="O263" s="245">
        <v>0.05</v>
      </c>
      <c r="P263" s="245">
        <v>0.15</v>
      </c>
      <c r="Q263" s="245">
        <v>0.25</v>
      </c>
      <c r="R263" s="245">
        <v>0.35</v>
      </c>
      <c r="S263" s="223" t="s">
        <v>455</v>
      </c>
      <c r="T263" s="223" t="s">
        <v>456</v>
      </c>
      <c r="U263" s="219" t="s">
        <v>296</v>
      </c>
      <c r="V263" s="15" t="s">
        <v>732</v>
      </c>
      <c r="W263" s="82">
        <v>0.5</v>
      </c>
      <c r="X263" s="69" t="s">
        <v>733</v>
      </c>
      <c r="Y263" s="56">
        <v>1</v>
      </c>
      <c r="Z263" s="56" t="s">
        <v>1060</v>
      </c>
      <c r="AA263" s="56" t="s">
        <v>484</v>
      </c>
      <c r="AB263" s="13">
        <v>43466</v>
      </c>
      <c r="AC263" s="13">
        <v>43585</v>
      </c>
      <c r="AD263" s="238">
        <v>0</v>
      </c>
      <c r="AE263" s="223" t="s">
        <v>1201</v>
      </c>
      <c r="AF263" s="226" t="s">
        <v>1192</v>
      </c>
      <c r="AG263" s="223">
        <v>14</v>
      </c>
      <c r="AH263" s="223" t="s">
        <v>474</v>
      </c>
    </row>
    <row r="264" spans="2:34" ht="51" x14ac:dyDescent="0.25">
      <c r="B264" s="223"/>
      <c r="C264" s="25"/>
      <c r="D264" s="223"/>
      <c r="E264" s="237"/>
      <c r="F264" s="223"/>
      <c r="G264" s="223"/>
      <c r="H264" s="223"/>
      <c r="I264" s="219"/>
      <c r="J264" s="219"/>
      <c r="K264" s="219"/>
      <c r="L264" s="221"/>
      <c r="M264" s="223"/>
      <c r="N264" s="253"/>
      <c r="O264" s="245"/>
      <c r="P264" s="245"/>
      <c r="Q264" s="245"/>
      <c r="R264" s="245"/>
      <c r="S264" s="223"/>
      <c r="T264" s="223"/>
      <c r="U264" s="219"/>
      <c r="V264" s="15" t="s">
        <v>734</v>
      </c>
      <c r="W264" s="82">
        <v>0.5</v>
      </c>
      <c r="X264" s="69" t="s">
        <v>735</v>
      </c>
      <c r="Y264" s="56">
        <v>4</v>
      </c>
      <c r="Z264" s="56" t="s">
        <v>1060</v>
      </c>
      <c r="AA264" s="56" t="s">
        <v>484</v>
      </c>
      <c r="AB264" s="13">
        <v>43466</v>
      </c>
      <c r="AC264" s="13">
        <v>43814</v>
      </c>
      <c r="AD264" s="238"/>
      <c r="AE264" s="223"/>
      <c r="AF264" s="227"/>
      <c r="AG264" s="223"/>
      <c r="AH264" s="223"/>
    </row>
    <row r="265" spans="2:34" ht="25.5" customHeight="1" x14ac:dyDescent="0.25">
      <c r="B265" s="223" t="s">
        <v>679</v>
      </c>
      <c r="C265" s="25"/>
      <c r="D265" s="223" t="s">
        <v>267</v>
      </c>
      <c r="E265" s="223" t="s">
        <v>855</v>
      </c>
      <c r="F265" s="223" t="s">
        <v>1184</v>
      </c>
      <c r="G265" s="223" t="s">
        <v>1081</v>
      </c>
      <c r="H265" s="235" t="s">
        <v>1237</v>
      </c>
      <c r="I265" s="219" t="s">
        <v>276</v>
      </c>
      <c r="J265" s="223" t="s">
        <v>510</v>
      </c>
      <c r="K265" s="223" t="s">
        <v>1084</v>
      </c>
      <c r="L265" s="233">
        <f t="shared" ref="L265:L288" si="7">1/3</f>
        <v>0.33333333333333331</v>
      </c>
      <c r="M265" s="249" t="s">
        <v>442</v>
      </c>
      <c r="N265" s="246">
        <v>2</v>
      </c>
      <c r="O265" s="254">
        <v>2</v>
      </c>
      <c r="P265" s="254">
        <v>12</v>
      </c>
      <c r="Q265" s="254">
        <v>20</v>
      </c>
      <c r="R265" s="255">
        <v>50</v>
      </c>
      <c r="S265" s="223" t="s">
        <v>455</v>
      </c>
      <c r="T265" s="223" t="s">
        <v>456</v>
      </c>
      <c r="U265" s="219" t="s">
        <v>297</v>
      </c>
      <c r="V265" s="69" t="s">
        <v>298</v>
      </c>
      <c r="W265" s="64">
        <v>0.2</v>
      </c>
      <c r="X265" s="69" t="s">
        <v>736</v>
      </c>
      <c r="Y265" s="56">
        <v>1</v>
      </c>
      <c r="Z265" s="56" t="s">
        <v>493</v>
      </c>
      <c r="AA265" s="56" t="s">
        <v>479</v>
      </c>
      <c r="AB265" s="13">
        <v>43466</v>
      </c>
      <c r="AC265" s="13">
        <v>43524</v>
      </c>
      <c r="AD265" s="228">
        <v>110000</v>
      </c>
      <c r="AE265" s="223" t="s">
        <v>1197</v>
      </c>
      <c r="AF265" s="226" t="s">
        <v>1192</v>
      </c>
      <c r="AG265" s="223" t="s">
        <v>1120</v>
      </c>
      <c r="AH265" s="223" t="s">
        <v>480</v>
      </c>
    </row>
    <row r="266" spans="2:34" ht="38.25" x14ac:dyDescent="0.25">
      <c r="B266" s="223"/>
      <c r="C266" s="25"/>
      <c r="D266" s="223"/>
      <c r="E266" s="223"/>
      <c r="F266" s="223"/>
      <c r="G266" s="223"/>
      <c r="H266" s="236"/>
      <c r="I266" s="219"/>
      <c r="J266" s="223"/>
      <c r="K266" s="223"/>
      <c r="L266" s="233">
        <f t="shared" si="7"/>
        <v>0.33333333333333331</v>
      </c>
      <c r="M266" s="249"/>
      <c r="N266" s="246"/>
      <c r="O266" s="254"/>
      <c r="P266" s="254"/>
      <c r="Q266" s="254"/>
      <c r="R266" s="255"/>
      <c r="S266" s="223"/>
      <c r="T266" s="223"/>
      <c r="U266" s="219"/>
      <c r="V266" s="69" t="s">
        <v>737</v>
      </c>
      <c r="W266" s="64">
        <v>0.2</v>
      </c>
      <c r="X266" s="69" t="s">
        <v>738</v>
      </c>
      <c r="Y266" s="56">
        <v>1</v>
      </c>
      <c r="Z266" s="56" t="s">
        <v>493</v>
      </c>
      <c r="AA266" s="56" t="s">
        <v>479</v>
      </c>
      <c r="AB266" s="13">
        <v>43525</v>
      </c>
      <c r="AC266" s="13">
        <v>43814</v>
      </c>
      <c r="AD266" s="228"/>
      <c r="AE266" s="223"/>
      <c r="AF266" s="239"/>
      <c r="AG266" s="223"/>
      <c r="AH266" s="223"/>
    </row>
    <row r="267" spans="2:34" ht="25.5" x14ac:dyDescent="0.25">
      <c r="B267" s="223"/>
      <c r="C267" s="25"/>
      <c r="D267" s="223"/>
      <c r="E267" s="223"/>
      <c r="F267" s="223"/>
      <c r="G267" s="223"/>
      <c r="H267" s="236"/>
      <c r="I267" s="219"/>
      <c r="J267" s="223"/>
      <c r="K267" s="223"/>
      <c r="L267" s="233">
        <f t="shared" si="7"/>
        <v>0.33333333333333331</v>
      </c>
      <c r="M267" s="249"/>
      <c r="N267" s="246"/>
      <c r="O267" s="254"/>
      <c r="P267" s="254"/>
      <c r="Q267" s="254"/>
      <c r="R267" s="255"/>
      <c r="S267" s="223"/>
      <c r="T267" s="223"/>
      <c r="U267" s="219"/>
      <c r="V267" s="69" t="s">
        <v>739</v>
      </c>
      <c r="W267" s="64">
        <v>0.2</v>
      </c>
      <c r="X267" s="69" t="s">
        <v>740</v>
      </c>
      <c r="Y267" s="56">
        <v>1</v>
      </c>
      <c r="Z267" s="56" t="s">
        <v>493</v>
      </c>
      <c r="AA267" s="56" t="s">
        <v>1061</v>
      </c>
      <c r="AB267" s="13">
        <v>43525</v>
      </c>
      <c r="AC267" s="13">
        <v>43814</v>
      </c>
      <c r="AD267" s="228"/>
      <c r="AE267" s="223"/>
      <c r="AF267" s="239"/>
      <c r="AG267" s="56" t="s">
        <v>1124</v>
      </c>
      <c r="AH267" s="223"/>
    </row>
    <row r="268" spans="2:34" ht="25.5" x14ac:dyDescent="0.25">
      <c r="B268" s="223"/>
      <c r="C268" s="25"/>
      <c r="D268" s="223"/>
      <c r="E268" s="223"/>
      <c r="F268" s="223"/>
      <c r="G268" s="223"/>
      <c r="H268" s="237"/>
      <c r="I268" s="219"/>
      <c r="J268" s="223"/>
      <c r="K268" s="223"/>
      <c r="L268" s="233">
        <f t="shared" si="7"/>
        <v>0.33333333333333331</v>
      </c>
      <c r="M268" s="249"/>
      <c r="N268" s="246"/>
      <c r="O268" s="254"/>
      <c r="P268" s="254"/>
      <c r="Q268" s="254"/>
      <c r="R268" s="255"/>
      <c r="S268" s="223"/>
      <c r="T268" s="223"/>
      <c r="U268" s="219"/>
      <c r="V268" s="69" t="s">
        <v>741</v>
      </c>
      <c r="W268" s="64">
        <v>0.4</v>
      </c>
      <c r="X268" s="69" t="s">
        <v>742</v>
      </c>
      <c r="Y268" s="56">
        <v>3</v>
      </c>
      <c r="Z268" s="56" t="s">
        <v>493</v>
      </c>
      <c r="AA268" s="56" t="s">
        <v>1061</v>
      </c>
      <c r="AB268" s="13">
        <v>43739</v>
      </c>
      <c r="AC268" s="13">
        <v>43814</v>
      </c>
      <c r="AD268" s="228"/>
      <c r="AE268" s="223"/>
      <c r="AF268" s="227"/>
      <c r="AG268" s="56" t="s">
        <v>1120</v>
      </c>
      <c r="AH268" s="223"/>
    </row>
    <row r="269" spans="2:34" ht="38.25" x14ac:dyDescent="0.25">
      <c r="B269" s="223"/>
      <c r="C269" s="25"/>
      <c r="D269" s="223"/>
      <c r="E269" s="223"/>
      <c r="F269" s="223"/>
      <c r="G269" s="223" t="s">
        <v>1117</v>
      </c>
      <c r="H269" s="235" t="s">
        <v>1242</v>
      </c>
      <c r="I269" s="219" t="s">
        <v>277</v>
      </c>
      <c r="J269" s="223" t="s">
        <v>511</v>
      </c>
      <c r="K269" s="223" t="s">
        <v>1084</v>
      </c>
      <c r="L269" s="234">
        <f t="shared" si="7"/>
        <v>0.33333333333333331</v>
      </c>
      <c r="M269" s="256" t="s">
        <v>505</v>
      </c>
      <c r="N269" s="254">
        <v>0</v>
      </c>
      <c r="O269" s="254">
        <v>5</v>
      </c>
      <c r="P269" s="254">
        <v>8</v>
      </c>
      <c r="Q269" s="254">
        <v>12</v>
      </c>
      <c r="R269" s="255">
        <v>15</v>
      </c>
      <c r="S269" s="223" t="s">
        <v>455</v>
      </c>
      <c r="T269" s="223" t="s">
        <v>456</v>
      </c>
      <c r="U269" s="219" t="s">
        <v>512</v>
      </c>
      <c r="V269" s="14" t="s">
        <v>743</v>
      </c>
      <c r="W269" s="82">
        <v>0.3</v>
      </c>
      <c r="X269" s="14" t="s">
        <v>744</v>
      </c>
      <c r="Y269" s="56">
        <v>1</v>
      </c>
      <c r="Z269" s="56" t="s">
        <v>493</v>
      </c>
      <c r="AA269" s="56" t="s">
        <v>481</v>
      </c>
      <c r="AB269" s="13">
        <v>43497</v>
      </c>
      <c r="AC269" s="13">
        <v>43814</v>
      </c>
      <c r="AD269" s="228">
        <v>110000</v>
      </c>
      <c r="AE269" s="223" t="s">
        <v>1197</v>
      </c>
      <c r="AF269" s="226" t="s">
        <v>1192</v>
      </c>
      <c r="AG269" s="223">
        <v>2</v>
      </c>
      <c r="AH269" s="223" t="s">
        <v>480</v>
      </c>
    </row>
    <row r="270" spans="2:34" ht="38.25" x14ac:dyDescent="0.25">
      <c r="B270" s="223"/>
      <c r="C270" s="25"/>
      <c r="D270" s="223"/>
      <c r="E270" s="223"/>
      <c r="F270" s="223"/>
      <c r="G270" s="223"/>
      <c r="H270" s="236"/>
      <c r="I270" s="219"/>
      <c r="J270" s="223"/>
      <c r="K270" s="223"/>
      <c r="L270" s="234">
        <f t="shared" si="7"/>
        <v>0.33333333333333331</v>
      </c>
      <c r="M270" s="256"/>
      <c r="N270" s="254"/>
      <c r="O270" s="254"/>
      <c r="P270" s="254"/>
      <c r="Q270" s="254"/>
      <c r="R270" s="255"/>
      <c r="S270" s="223"/>
      <c r="T270" s="223"/>
      <c r="U270" s="219"/>
      <c r="V270" s="14" t="s">
        <v>299</v>
      </c>
      <c r="W270" s="82">
        <v>0.3</v>
      </c>
      <c r="X270" s="14" t="s">
        <v>745</v>
      </c>
      <c r="Y270" s="56">
        <v>4</v>
      </c>
      <c r="Z270" s="56" t="s">
        <v>493</v>
      </c>
      <c r="AA270" s="56" t="s">
        <v>481</v>
      </c>
      <c r="AB270" s="13">
        <v>43525</v>
      </c>
      <c r="AC270" s="13">
        <v>43814</v>
      </c>
      <c r="AD270" s="228"/>
      <c r="AE270" s="223"/>
      <c r="AF270" s="239"/>
      <c r="AG270" s="223"/>
      <c r="AH270" s="223"/>
    </row>
    <row r="271" spans="2:34" ht="38.25" x14ac:dyDescent="0.25">
      <c r="B271" s="223"/>
      <c r="C271" s="25"/>
      <c r="D271" s="223"/>
      <c r="E271" s="223"/>
      <c r="F271" s="223"/>
      <c r="G271" s="223"/>
      <c r="H271" s="237"/>
      <c r="I271" s="219"/>
      <c r="J271" s="223"/>
      <c r="K271" s="223"/>
      <c r="L271" s="234">
        <f t="shared" si="7"/>
        <v>0.33333333333333331</v>
      </c>
      <c r="M271" s="256"/>
      <c r="N271" s="254"/>
      <c r="O271" s="254"/>
      <c r="P271" s="254"/>
      <c r="Q271" s="254"/>
      <c r="R271" s="255"/>
      <c r="S271" s="223"/>
      <c r="T271" s="223"/>
      <c r="U271" s="219"/>
      <c r="V271" s="14" t="s">
        <v>746</v>
      </c>
      <c r="W271" s="82">
        <v>0.4</v>
      </c>
      <c r="X271" s="14" t="s">
        <v>742</v>
      </c>
      <c r="Y271" s="56">
        <v>3</v>
      </c>
      <c r="Z271" s="56" t="s">
        <v>493</v>
      </c>
      <c r="AA271" s="56" t="s">
        <v>481</v>
      </c>
      <c r="AB271" s="13">
        <v>43739</v>
      </c>
      <c r="AC271" s="13">
        <v>43814</v>
      </c>
      <c r="AD271" s="228"/>
      <c r="AE271" s="223"/>
      <c r="AF271" s="227"/>
      <c r="AG271" s="223"/>
      <c r="AH271" s="223"/>
    </row>
    <row r="272" spans="2:34" ht="25.5" customHeight="1" x14ac:dyDescent="0.25">
      <c r="B272" s="223"/>
      <c r="C272" s="25"/>
      <c r="D272" s="223"/>
      <c r="E272" s="223"/>
      <c r="F272" s="223"/>
      <c r="G272" s="235" t="s">
        <v>1125</v>
      </c>
      <c r="H272" s="235" t="s">
        <v>1234</v>
      </c>
      <c r="I272" s="223" t="s">
        <v>278</v>
      </c>
      <c r="J272" s="223" t="s">
        <v>513</v>
      </c>
      <c r="K272" s="223" t="s">
        <v>1084</v>
      </c>
      <c r="L272" s="234">
        <f t="shared" si="7"/>
        <v>0.33333333333333331</v>
      </c>
      <c r="M272" s="223" t="s">
        <v>506</v>
      </c>
      <c r="N272" s="253">
        <v>141</v>
      </c>
      <c r="O272" s="253">
        <v>142</v>
      </c>
      <c r="P272" s="253">
        <v>144</v>
      </c>
      <c r="Q272" s="253">
        <v>145</v>
      </c>
      <c r="R272" s="253">
        <v>146</v>
      </c>
      <c r="S272" s="223" t="s">
        <v>461</v>
      </c>
      <c r="T272" s="223" t="s">
        <v>462</v>
      </c>
      <c r="U272" s="223" t="s">
        <v>300</v>
      </c>
      <c r="V272" s="16" t="s">
        <v>747</v>
      </c>
      <c r="W272" s="64">
        <v>0.2</v>
      </c>
      <c r="X272" s="14" t="s">
        <v>748</v>
      </c>
      <c r="Y272" s="56">
        <v>4</v>
      </c>
      <c r="Z272" s="223" t="s">
        <v>482</v>
      </c>
      <c r="AA272" s="223" t="s">
        <v>1062</v>
      </c>
      <c r="AB272" s="13">
        <v>43525</v>
      </c>
      <c r="AC272" s="13">
        <v>43814</v>
      </c>
      <c r="AD272" s="228">
        <v>650000</v>
      </c>
      <c r="AE272" s="223" t="s">
        <v>1202</v>
      </c>
      <c r="AF272" s="226" t="s">
        <v>1192</v>
      </c>
      <c r="AG272" s="223">
        <v>2</v>
      </c>
      <c r="AH272" s="223" t="s">
        <v>480</v>
      </c>
    </row>
    <row r="273" spans="2:34" ht="25.5" x14ac:dyDescent="0.25">
      <c r="B273" s="223"/>
      <c r="C273" s="25"/>
      <c r="D273" s="223"/>
      <c r="E273" s="223"/>
      <c r="F273" s="223"/>
      <c r="G273" s="236"/>
      <c r="H273" s="236"/>
      <c r="I273" s="223"/>
      <c r="J273" s="223"/>
      <c r="K273" s="223"/>
      <c r="L273" s="234">
        <f t="shared" si="7"/>
        <v>0.33333333333333331</v>
      </c>
      <c r="M273" s="223"/>
      <c r="N273" s="253"/>
      <c r="O273" s="253"/>
      <c r="P273" s="253"/>
      <c r="Q273" s="253"/>
      <c r="R273" s="253"/>
      <c r="S273" s="223"/>
      <c r="T273" s="223"/>
      <c r="U273" s="223"/>
      <c r="V273" s="14" t="s">
        <v>749</v>
      </c>
      <c r="W273" s="82">
        <v>0.2</v>
      </c>
      <c r="X273" s="14" t="s">
        <v>748</v>
      </c>
      <c r="Y273" s="56">
        <v>4</v>
      </c>
      <c r="Z273" s="223"/>
      <c r="AA273" s="223"/>
      <c r="AB273" s="13">
        <v>43525</v>
      </c>
      <c r="AC273" s="13">
        <v>43814</v>
      </c>
      <c r="AD273" s="228"/>
      <c r="AE273" s="223"/>
      <c r="AF273" s="227"/>
      <c r="AG273" s="223"/>
      <c r="AH273" s="223"/>
    </row>
    <row r="274" spans="2:34" ht="38.25" customHeight="1" x14ac:dyDescent="0.25">
      <c r="B274" s="223"/>
      <c r="C274" s="25"/>
      <c r="D274" s="223"/>
      <c r="E274" s="223"/>
      <c r="F274" s="223"/>
      <c r="G274" s="236"/>
      <c r="H274" s="236"/>
      <c r="I274" s="223"/>
      <c r="J274" s="223"/>
      <c r="K274" s="223"/>
      <c r="L274" s="234">
        <f t="shared" si="7"/>
        <v>0.33333333333333331</v>
      </c>
      <c r="M274" s="223"/>
      <c r="N274" s="253"/>
      <c r="O274" s="253"/>
      <c r="P274" s="253"/>
      <c r="Q274" s="253"/>
      <c r="R274" s="253"/>
      <c r="S274" s="223"/>
      <c r="T274" s="223"/>
      <c r="U274" s="223"/>
      <c r="V274" s="25" t="s">
        <v>753</v>
      </c>
      <c r="W274" s="64">
        <v>0.2</v>
      </c>
      <c r="X274" s="69" t="s">
        <v>750</v>
      </c>
      <c r="Y274" s="56">
        <v>6</v>
      </c>
      <c r="Z274" s="56" t="s">
        <v>1063</v>
      </c>
      <c r="AA274" s="56" t="s">
        <v>483</v>
      </c>
      <c r="AB274" s="13">
        <v>43525</v>
      </c>
      <c r="AC274" s="13">
        <v>43814</v>
      </c>
      <c r="AD274" s="228">
        <v>110000</v>
      </c>
      <c r="AE274" s="223" t="s">
        <v>1197</v>
      </c>
      <c r="AF274" s="226" t="s">
        <v>1196</v>
      </c>
      <c r="AG274" s="235" t="s">
        <v>1124</v>
      </c>
      <c r="AH274" s="223" t="s">
        <v>480</v>
      </c>
    </row>
    <row r="275" spans="2:34" ht="38.25" x14ac:dyDescent="0.25">
      <c r="B275" s="223"/>
      <c r="C275" s="25"/>
      <c r="D275" s="223"/>
      <c r="E275" s="223"/>
      <c r="F275" s="223"/>
      <c r="G275" s="236"/>
      <c r="H275" s="236"/>
      <c r="I275" s="223"/>
      <c r="J275" s="223"/>
      <c r="K275" s="223"/>
      <c r="L275" s="234">
        <f t="shared" si="7"/>
        <v>0.33333333333333331</v>
      </c>
      <c r="M275" s="223"/>
      <c r="N275" s="253"/>
      <c r="O275" s="253"/>
      <c r="P275" s="253"/>
      <c r="Q275" s="253"/>
      <c r="R275" s="253"/>
      <c r="S275" s="223"/>
      <c r="T275" s="223"/>
      <c r="U275" s="223"/>
      <c r="V275" s="25" t="s">
        <v>754</v>
      </c>
      <c r="W275" s="64">
        <v>0.1</v>
      </c>
      <c r="X275" s="69" t="s">
        <v>751</v>
      </c>
      <c r="Y275" s="56">
        <v>2</v>
      </c>
      <c r="Z275" s="56" t="s">
        <v>1063</v>
      </c>
      <c r="AA275" s="56" t="s">
        <v>483</v>
      </c>
      <c r="AB275" s="13">
        <v>43525</v>
      </c>
      <c r="AC275" s="13">
        <v>43814</v>
      </c>
      <c r="AD275" s="228"/>
      <c r="AE275" s="223"/>
      <c r="AF275" s="239"/>
      <c r="AG275" s="236"/>
      <c r="AH275" s="223"/>
    </row>
    <row r="276" spans="2:34" ht="25.5" x14ac:dyDescent="0.25">
      <c r="B276" s="223"/>
      <c r="C276" s="25"/>
      <c r="D276" s="223"/>
      <c r="E276" s="223"/>
      <c r="F276" s="223"/>
      <c r="G276" s="236"/>
      <c r="H276" s="236"/>
      <c r="I276" s="223"/>
      <c r="J276" s="223"/>
      <c r="K276" s="223"/>
      <c r="L276" s="234">
        <f t="shared" si="7"/>
        <v>0.33333333333333331</v>
      </c>
      <c r="M276" s="223"/>
      <c r="N276" s="253"/>
      <c r="O276" s="253"/>
      <c r="P276" s="253"/>
      <c r="Q276" s="253"/>
      <c r="R276" s="253"/>
      <c r="S276" s="223"/>
      <c r="T276" s="223"/>
      <c r="U276" s="223"/>
      <c r="V276" s="25" t="s">
        <v>755</v>
      </c>
      <c r="W276" s="64">
        <v>0.1</v>
      </c>
      <c r="X276" s="69" t="s">
        <v>752</v>
      </c>
      <c r="Y276" s="56">
        <v>4</v>
      </c>
      <c r="Z276" s="56" t="s">
        <v>1063</v>
      </c>
      <c r="AA276" s="56" t="s">
        <v>483</v>
      </c>
      <c r="AB276" s="13">
        <v>43617</v>
      </c>
      <c r="AC276" s="13">
        <v>43814</v>
      </c>
      <c r="AD276" s="228"/>
      <c r="AE276" s="223"/>
      <c r="AF276" s="227"/>
      <c r="AG276" s="236"/>
      <c r="AH276" s="223"/>
    </row>
    <row r="277" spans="2:34" ht="25.5" customHeight="1" x14ac:dyDescent="0.25">
      <c r="B277" s="223"/>
      <c r="C277" s="25"/>
      <c r="D277" s="223"/>
      <c r="E277" s="223"/>
      <c r="F277" s="223"/>
      <c r="G277" s="236"/>
      <c r="H277" s="236"/>
      <c r="I277" s="223"/>
      <c r="J277" s="223"/>
      <c r="K277" s="223"/>
      <c r="L277" s="234">
        <f t="shared" si="7"/>
        <v>0.33333333333333331</v>
      </c>
      <c r="M277" s="223"/>
      <c r="N277" s="253"/>
      <c r="O277" s="253"/>
      <c r="P277" s="253"/>
      <c r="Q277" s="253"/>
      <c r="R277" s="253"/>
      <c r="S277" s="223"/>
      <c r="T277" s="223"/>
      <c r="U277" s="223"/>
      <c r="V277" s="25" t="s">
        <v>756</v>
      </c>
      <c r="W277" s="64">
        <v>0.1</v>
      </c>
      <c r="X277" s="25" t="s">
        <v>758</v>
      </c>
      <c r="Y277" s="56">
        <v>6</v>
      </c>
      <c r="Z277" s="56" t="s">
        <v>1063</v>
      </c>
      <c r="AA277" s="56" t="s">
        <v>483</v>
      </c>
      <c r="AB277" s="13">
        <v>43525</v>
      </c>
      <c r="AC277" s="13">
        <v>43814</v>
      </c>
      <c r="AD277" s="228">
        <v>500000</v>
      </c>
      <c r="AE277" s="223" t="s">
        <v>1197</v>
      </c>
      <c r="AF277" s="226" t="s">
        <v>1192</v>
      </c>
      <c r="AG277" s="236"/>
      <c r="AH277" s="223" t="s">
        <v>480</v>
      </c>
    </row>
    <row r="278" spans="2:34" ht="51" x14ac:dyDescent="0.25">
      <c r="B278" s="223"/>
      <c r="C278" s="25"/>
      <c r="D278" s="223"/>
      <c r="E278" s="223"/>
      <c r="F278" s="223"/>
      <c r="G278" s="237"/>
      <c r="H278" s="237"/>
      <c r="I278" s="223"/>
      <c r="J278" s="223"/>
      <c r="K278" s="223"/>
      <c r="L278" s="234">
        <f t="shared" si="7"/>
        <v>0.33333333333333331</v>
      </c>
      <c r="M278" s="223"/>
      <c r="N278" s="253"/>
      <c r="O278" s="253"/>
      <c r="P278" s="253"/>
      <c r="Q278" s="253"/>
      <c r="R278" s="253"/>
      <c r="S278" s="223"/>
      <c r="T278" s="223"/>
      <c r="U278" s="223"/>
      <c r="V278" s="25" t="s">
        <v>757</v>
      </c>
      <c r="W278" s="64">
        <v>0.1</v>
      </c>
      <c r="X278" s="25" t="s">
        <v>759</v>
      </c>
      <c r="Y278" s="56">
        <v>3</v>
      </c>
      <c r="Z278" s="56" t="s">
        <v>1063</v>
      </c>
      <c r="AA278" s="56" t="s">
        <v>483</v>
      </c>
      <c r="AB278" s="13">
        <v>43556</v>
      </c>
      <c r="AC278" s="13">
        <v>43814</v>
      </c>
      <c r="AD278" s="228"/>
      <c r="AE278" s="223"/>
      <c r="AF278" s="227"/>
      <c r="AG278" s="237"/>
      <c r="AH278" s="223"/>
    </row>
    <row r="279" spans="2:34" ht="15" customHeight="1" x14ac:dyDescent="0.25">
      <c r="B279" s="235" t="s">
        <v>679</v>
      </c>
      <c r="C279" s="25"/>
      <c r="D279" s="223" t="s">
        <v>816</v>
      </c>
      <c r="E279" s="223" t="s">
        <v>1151</v>
      </c>
      <c r="F279" s="223" t="s">
        <v>1185</v>
      </c>
      <c r="G279" s="235" t="s">
        <v>1081</v>
      </c>
      <c r="H279" s="223" t="s">
        <v>1234</v>
      </c>
      <c r="I279" s="223" t="s">
        <v>279</v>
      </c>
      <c r="J279" s="223" t="s">
        <v>280</v>
      </c>
      <c r="K279" s="223" t="s">
        <v>1084</v>
      </c>
      <c r="L279" s="234">
        <f t="shared" si="7"/>
        <v>0.33333333333333331</v>
      </c>
      <c r="M279" s="252" t="s">
        <v>21</v>
      </c>
      <c r="N279" s="252" t="s">
        <v>288</v>
      </c>
      <c r="O279" s="250">
        <v>0.48</v>
      </c>
      <c r="P279" s="244">
        <v>0.48</v>
      </c>
      <c r="Q279" s="251">
        <v>0.48</v>
      </c>
      <c r="R279" s="234">
        <v>0.54300000000000004</v>
      </c>
      <c r="S279" s="223" t="s">
        <v>463</v>
      </c>
      <c r="T279" s="223" t="s">
        <v>464</v>
      </c>
      <c r="U279" s="223" t="s">
        <v>514</v>
      </c>
      <c r="V279" s="14" t="s">
        <v>760</v>
      </c>
      <c r="W279" s="82">
        <v>0.1</v>
      </c>
      <c r="X279" s="69" t="s">
        <v>761</v>
      </c>
      <c r="Y279" s="63">
        <v>1</v>
      </c>
      <c r="Z279" s="56" t="s">
        <v>1060</v>
      </c>
      <c r="AA279" s="56" t="s">
        <v>484</v>
      </c>
      <c r="AB279" s="13">
        <v>43466</v>
      </c>
      <c r="AC279" s="13">
        <v>43555</v>
      </c>
      <c r="AD279" s="228">
        <v>21000000</v>
      </c>
      <c r="AE279" s="223" t="s">
        <v>485</v>
      </c>
      <c r="AF279" s="226" t="s">
        <v>485</v>
      </c>
      <c r="AG279" s="223" t="s">
        <v>1120</v>
      </c>
      <c r="AH279" s="223" t="s">
        <v>480</v>
      </c>
    </row>
    <row r="280" spans="2:34" ht="51" x14ac:dyDescent="0.25">
      <c r="B280" s="236"/>
      <c r="C280" s="25"/>
      <c r="D280" s="223"/>
      <c r="E280" s="223"/>
      <c r="F280" s="223"/>
      <c r="G280" s="236"/>
      <c r="H280" s="223"/>
      <c r="I280" s="223"/>
      <c r="J280" s="223"/>
      <c r="K280" s="223"/>
      <c r="L280" s="234">
        <f t="shared" si="7"/>
        <v>0.33333333333333331</v>
      </c>
      <c r="M280" s="252"/>
      <c r="N280" s="252"/>
      <c r="O280" s="250"/>
      <c r="P280" s="244"/>
      <c r="Q280" s="251"/>
      <c r="R280" s="234"/>
      <c r="S280" s="223"/>
      <c r="T280" s="223"/>
      <c r="U280" s="223"/>
      <c r="V280" s="14" t="s">
        <v>762</v>
      </c>
      <c r="W280" s="82">
        <v>0.3</v>
      </c>
      <c r="X280" s="69" t="s">
        <v>763</v>
      </c>
      <c r="Y280" s="63">
        <v>4</v>
      </c>
      <c r="Z280" s="56" t="s">
        <v>1060</v>
      </c>
      <c r="AA280" s="56" t="s">
        <v>484</v>
      </c>
      <c r="AB280" s="13">
        <v>43497</v>
      </c>
      <c r="AC280" s="13">
        <v>43814</v>
      </c>
      <c r="AD280" s="228"/>
      <c r="AE280" s="223"/>
      <c r="AF280" s="239"/>
      <c r="AG280" s="223"/>
      <c r="AH280" s="223"/>
    </row>
    <row r="281" spans="2:34" ht="38.25" x14ac:dyDescent="0.25">
      <c r="B281" s="236"/>
      <c r="C281" s="25"/>
      <c r="D281" s="223"/>
      <c r="E281" s="223"/>
      <c r="F281" s="223"/>
      <c r="G281" s="236"/>
      <c r="H281" s="223"/>
      <c r="I281" s="223"/>
      <c r="J281" s="223"/>
      <c r="K281" s="223"/>
      <c r="L281" s="234">
        <f t="shared" si="7"/>
        <v>0.33333333333333331</v>
      </c>
      <c r="M281" s="252"/>
      <c r="N281" s="252"/>
      <c r="O281" s="250"/>
      <c r="P281" s="244"/>
      <c r="Q281" s="251"/>
      <c r="R281" s="234"/>
      <c r="S281" s="223"/>
      <c r="T281" s="223"/>
      <c r="U281" s="223"/>
      <c r="V281" s="14" t="s">
        <v>764</v>
      </c>
      <c r="W281" s="82">
        <v>0.3</v>
      </c>
      <c r="X281" s="69" t="s">
        <v>765</v>
      </c>
      <c r="Y281" s="63">
        <v>2</v>
      </c>
      <c r="Z281" s="56" t="s">
        <v>1060</v>
      </c>
      <c r="AA281" s="56" t="s">
        <v>484</v>
      </c>
      <c r="AB281" s="13">
        <v>43525</v>
      </c>
      <c r="AC281" s="13">
        <v>43814</v>
      </c>
      <c r="AD281" s="228"/>
      <c r="AE281" s="223"/>
      <c r="AF281" s="239"/>
      <c r="AG281" s="223"/>
      <c r="AH281" s="223"/>
    </row>
    <row r="282" spans="2:34" ht="38.25" x14ac:dyDescent="0.25">
      <c r="B282" s="236"/>
      <c r="C282" s="25"/>
      <c r="D282" s="223"/>
      <c r="E282" s="223"/>
      <c r="F282" s="223"/>
      <c r="G282" s="236"/>
      <c r="H282" s="223"/>
      <c r="I282" s="223"/>
      <c r="J282" s="223"/>
      <c r="K282" s="223"/>
      <c r="L282" s="234">
        <f t="shared" si="7"/>
        <v>0.33333333333333331</v>
      </c>
      <c r="M282" s="252"/>
      <c r="N282" s="252"/>
      <c r="O282" s="250"/>
      <c r="P282" s="244"/>
      <c r="Q282" s="251"/>
      <c r="R282" s="234"/>
      <c r="S282" s="223"/>
      <c r="T282" s="223"/>
      <c r="U282" s="223"/>
      <c r="V282" s="14" t="s">
        <v>766</v>
      </c>
      <c r="W282" s="82">
        <v>0.3</v>
      </c>
      <c r="X282" s="69" t="s">
        <v>767</v>
      </c>
      <c r="Y282" s="63">
        <v>1</v>
      </c>
      <c r="Z282" s="56" t="s">
        <v>1060</v>
      </c>
      <c r="AA282" s="56" t="s">
        <v>484</v>
      </c>
      <c r="AB282" s="13">
        <v>43770</v>
      </c>
      <c r="AC282" s="13">
        <v>43814</v>
      </c>
      <c r="AD282" s="228"/>
      <c r="AE282" s="223"/>
      <c r="AF282" s="227"/>
      <c r="AG282" s="223"/>
      <c r="AH282" s="223"/>
    </row>
    <row r="283" spans="2:34" ht="51.75" customHeight="1" x14ac:dyDescent="0.25">
      <c r="B283" s="236"/>
      <c r="C283" s="25"/>
      <c r="D283" s="223"/>
      <c r="E283" s="223"/>
      <c r="F283" s="223" t="s">
        <v>1186</v>
      </c>
      <c r="G283" s="236"/>
      <c r="H283" s="233" t="s">
        <v>1243</v>
      </c>
      <c r="I283" s="233" t="s">
        <v>281</v>
      </c>
      <c r="J283" s="223" t="s">
        <v>515</v>
      </c>
      <c r="K283" s="223" t="s">
        <v>1084</v>
      </c>
      <c r="L283" s="234">
        <f t="shared" si="7"/>
        <v>0.33333333333333331</v>
      </c>
      <c r="M283" s="223" t="s">
        <v>504</v>
      </c>
      <c r="N283" s="223">
        <v>53</v>
      </c>
      <c r="O283" s="246">
        <f>+N283+10</f>
        <v>63</v>
      </c>
      <c r="P283" s="247">
        <f>+O283+15</f>
        <v>78</v>
      </c>
      <c r="Q283" s="248">
        <f>+P283+20</f>
        <v>98</v>
      </c>
      <c r="R283" s="249">
        <v>120</v>
      </c>
      <c r="S283" s="223" t="s">
        <v>465</v>
      </c>
      <c r="T283" s="223" t="s">
        <v>466</v>
      </c>
      <c r="U283" s="223" t="s">
        <v>516</v>
      </c>
      <c r="V283" s="14" t="s">
        <v>768</v>
      </c>
      <c r="W283" s="82">
        <v>0.1</v>
      </c>
      <c r="X283" s="14" t="s">
        <v>769</v>
      </c>
      <c r="Y283" s="63">
        <v>1</v>
      </c>
      <c r="Z283" s="223" t="s">
        <v>486</v>
      </c>
      <c r="AA283" s="223" t="s">
        <v>487</v>
      </c>
      <c r="AB283" s="13">
        <v>43525</v>
      </c>
      <c r="AC283" s="13">
        <v>43554</v>
      </c>
      <c r="AD283" s="228">
        <v>23500000</v>
      </c>
      <c r="AE283" s="226" t="s">
        <v>1204</v>
      </c>
      <c r="AF283" s="226" t="s">
        <v>1204</v>
      </c>
      <c r="AG283" s="223" t="s">
        <v>1120</v>
      </c>
      <c r="AH283" s="223" t="s">
        <v>480</v>
      </c>
    </row>
    <row r="284" spans="2:34" ht="51.75" customHeight="1" x14ac:dyDescent="0.25">
      <c r="B284" s="236"/>
      <c r="C284" s="25"/>
      <c r="D284" s="223"/>
      <c r="E284" s="223"/>
      <c r="F284" s="223"/>
      <c r="G284" s="236"/>
      <c r="H284" s="233"/>
      <c r="I284" s="233"/>
      <c r="J284" s="223"/>
      <c r="K284" s="223"/>
      <c r="L284" s="234">
        <f t="shared" si="7"/>
        <v>0.33333333333333331</v>
      </c>
      <c r="M284" s="223"/>
      <c r="N284" s="223"/>
      <c r="O284" s="246"/>
      <c r="P284" s="247"/>
      <c r="Q284" s="248"/>
      <c r="R284" s="249"/>
      <c r="S284" s="223"/>
      <c r="T284" s="223"/>
      <c r="U284" s="223"/>
      <c r="V284" s="14" t="s">
        <v>770</v>
      </c>
      <c r="W284" s="82">
        <v>0.45</v>
      </c>
      <c r="X284" s="14" t="s">
        <v>771</v>
      </c>
      <c r="Y284" s="63">
        <v>4</v>
      </c>
      <c r="Z284" s="223"/>
      <c r="AA284" s="223"/>
      <c r="AB284" s="13">
        <v>43497</v>
      </c>
      <c r="AC284" s="13">
        <v>43814</v>
      </c>
      <c r="AD284" s="228"/>
      <c r="AE284" s="239"/>
      <c r="AF284" s="239"/>
      <c r="AG284" s="223"/>
      <c r="AH284" s="223"/>
    </row>
    <row r="285" spans="2:34" ht="51.75" customHeight="1" x14ac:dyDescent="0.25">
      <c r="B285" s="236"/>
      <c r="C285" s="25"/>
      <c r="D285" s="223"/>
      <c r="E285" s="223"/>
      <c r="F285" s="223"/>
      <c r="G285" s="236"/>
      <c r="H285" s="233"/>
      <c r="I285" s="233"/>
      <c r="J285" s="223"/>
      <c r="K285" s="223"/>
      <c r="L285" s="234">
        <f t="shared" si="7"/>
        <v>0.33333333333333331</v>
      </c>
      <c r="M285" s="223"/>
      <c r="N285" s="223"/>
      <c r="O285" s="246"/>
      <c r="P285" s="247"/>
      <c r="Q285" s="248"/>
      <c r="R285" s="249"/>
      <c r="S285" s="223"/>
      <c r="T285" s="223"/>
      <c r="U285" s="223"/>
      <c r="V285" s="14" t="s">
        <v>772</v>
      </c>
      <c r="W285" s="82">
        <v>0.45</v>
      </c>
      <c r="X285" s="14" t="s">
        <v>773</v>
      </c>
      <c r="Y285" s="63">
        <v>4</v>
      </c>
      <c r="Z285" s="223"/>
      <c r="AA285" s="223"/>
      <c r="AB285" s="13">
        <v>43525</v>
      </c>
      <c r="AC285" s="13">
        <v>43814</v>
      </c>
      <c r="AD285" s="228"/>
      <c r="AE285" s="227"/>
      <c r="AF285" s="227"/>
      <c r="AG285" s="223"/>
      <c r="AH285" s="223"/>
    </row>
    <row r="286" spans="2:34" ht="48.75" customHeight="1" x14ac:dyDescent="0.25">
      <c r="B286" s="236"/>
      <c r="C286" s="25"/>
      <c r="D286" s="223"/>
      <c r="E286" s="223"/>
      <c r="F286" s="235" t="s">
        <v>1187</v>
      </c>
      <c r="G286" s="236"/>
      <c r="H286" s="223" t="s">
        <v>1243</v>
      </c>
      <c r="I286" s="223" t="s">
        <v>282</v>
      </c>
      <c r="J286" s="223" t="s">
        <v>283</v>
      </c>
      <c r="K286" s="223" t="s">
        <v>1084</v>
      </c>
      <c r="L286" s="234">
        <f t="shared" si="7"/>
        <v>0.33333333333333331</v>
      </c>
      <c r="M286" s="244" t="s">
        <v>21</v>
      </c>
      <c r="N286" s="245">
        <v>0.05</v>
      </c>
      <c r="O286" s="245">
        <v>0.08</v>
      </c>
      <c r="P286" s="245">
        <v>0.1</v>
      </c>
      <c r="Q286" s="245">
        <v>0.13</v>
      </c>
      <c r="R286" s="245">
        <v>0.15</v>
      </c>
      <c r="S286" s="223" t="s">
        <v>465</v>
      </c>
      <c r="T286" s="223" t="s">
        <v>466</v>
      </c>
      <c r="U286" s="219" t="s">
        <v>517</v>
      </c>
      <c r="V286" s="15" t="s">
        <v>301</v>
      </c>
      <c r="W286" s="91">
        <v>0.33333333333333331</v>
      </c>
      <c r="X286" s="15" t="s">
        <v>774</v>
      </c>
      <c r="Y286" s="63">
        <v>5</v>
      </c>
      <c r="Z286" s="223" t="s">
        <v>488</v>
      </c>
      <c r="AA286" s="223" t="s">
        <v>487</v>
      </c>
      <c r="AB286" s="13">
        <v>43525</v>
      </c>
      <c r="AC286" s="23">
        <v>43814</v>
      </c>
      <c r="AD286" s="228">
        <v>1500000</v>
      </c>
      <c r="AE286" s="226" t="s">
        <v>1203</v>
      </c>
      <c r="AF286" s="226" t="s">
        <v>1203</v>
      </c>
      <c r="AG286" s="223" t="s">
        <v>1124</v>
      </c>
      <c r="AH286" s="223" t="s">
        <v>480</v>
      </c>
    </row>
    <row r="287" spans="2:34" ht="48.75" customHeight="1" x14ac:dyDescent="0.25">
      <c r="B287" s="236"/>
      <c r="C287" s="25"/>
      <c r="D287" s="223"/>
      <c r="E287" s="223"/>
      <c r="F287" s="236"/>
      <c r="G287" s="236"/>
      <c r="H287" s="223"/>
      <c r="I287" s="223"/>
      <c r="J287" s="223"/>
      <c r="K287" s="223"/>
      <c r="L287" s="234">
        <f t="shared" si="7"/>
        <v>0.33333333333333331</v>
      </c>
      <c r="M287" s="244"/>
      <c r="N287" s="245"/>
      <c r="O287" s="245"/>
      <c r="P287" s="245"/>
      <c r="Q287" s="245"/>
      <c r="R287" s="245"/>
      <c r="S287" s="223"/>
      <c r="T287" s="223"/>
      <c r="U287" s="219"/>
      <c r="V287" s="15" t="s">
        <v>302</v>
      </c>
      <c r="W287" s="91">
        <v>0.33333333333333331</v>
      </c>
      <c r="X287" s="15" t="s">
        <v>775</v>
      </c>
      <c r="Y287" s="63">
        <v>2</v>
      </c>
      <c r="Z287" s="223"/>
      <c r="AA287" s="223"/>
      <c r="AB287" s="13">
        <v>43497</v>
      </c>
      <c r="AC287" s="23">
        <v>43814</v>
      </c>
      <c r="AD287" s="228"/>
      <c r="AE287" s="239"/>
      <c r="AF287" s="239"/>
      <c r="AG287" s="223"/>
      <c r="AH287" s="223"/>
    </row>
    <row r="288" spans="2:34" ht="48.75" customHeight="1" x14ac:dyDescent="0.25">
      <c r="B288" s="237"/>
      <c r="C288" s="25"/>
      <c r="D288" s="223"/>
      <c r="E288" s="223"/>
      <c r="F288" s="237"/>
      <c r="G288" s="237"/>
      <c r="H288" s="223"/>
      <c r="I288" s="223"/>
      <c r="J288" s="223"/>
      <c r="K288" s="223"/>
      <c r="L288" s="234">
        <f t="shared" si="7"/>
        <v>0.33333333333333331</v>
      </c>
      <c r="M288" s="244"/>
      <c r="N288" s="245"/>
      <c r="O288" s="245"/>
      <c r="P288" s="245"/>
      <c r="Q288" s="245"/>
      <c r="R288" s="245"/>
      <c r="S288" s="223"/>
      <c r="T288" s="223"/>
      <c r="U288" s="219"/>
      <c r="V288" s="15" t="s">
        <v>303</v>
      </c>
      <c r="W288" s="91">
        <v>0.33333333333333331</v>
      </c>
      <c r="X288" s="15" t="s">
        <v>776</v>
      </c>
      <c r="Y288" s="63">
        <v>1</v>
      </c>
      <c r="Z288" s="223"/>
      <c r="AA288" s="223"/>
      <c r="AB288" s="13">
        <v>43525</v>
      </c>
      <c r="AC288" s="23">
        <v>43814</v>
      </c>
      <c r="AD288" s="228"/>
      <c r="AE288" s="227"/>
      <c r="AF288" s="227"/>
      <c r="AG288" s="223"/>
      <c r="AH288" s="223"/>
    </row>
    <row r="289" spans="2:34" ht="25.5" customHeight="1" x14ac:dyDescent="0.25">
      <c r="B289" s="223" t="s">
        <v>679</v>
      </c>
      <c r="C289" s="25"/>
      <c r="D289" s="223" t="s">
        <v>268</v>
      </c>
      <c r="E289" s="223" t="s">
        <v>856</v>
      </c>
      <c r="F289" s="223" t="s">
        <v>1188</v>
      </c>
      <c r="G289" s="235" t="s">
        <v>1081</v>
      </c>
      <c r="H289" s="223" t="s">
        <v>1238</v>
      </c>
      <c r="I289" s="223" t="s">
        <v>316</v>
      </c>
      <c r="J289" s="223" t="s">
        <v>520</v>
      </c>
      <c r="K289" s="223" t="s">
        <v>1084</v>
      </c>
      <c r="L289" s="234">
        <v>0.5</v>
      </c>
      <c r="M289" s="224" t="s">
        <v>507</v>
      </c>
      <c r="N289" s="224">
        <v>8043951</v>
      </c>
      <c r="O289" s="242">
        <f>+N289+(0.2*(R289-N289))</f>
        <v>8138457.2000000002</v>
      </c>
      <c r="P289" s="243">
        <f>+N289+(0.4*(R289-N289))</f>
        <v>8232963.4000000004</v>
      </c>
      <c r="Q289" s="243">
        <f>+N289+(0.7*(R289-N289))</f>
        <v>8374722.7000000002</v>
      </c>
      <c r="R289" s="224">
        <v>8516482</v>
      </c>
      <c r="S289" s="223" t="s">
        <v>469</v>
      </c>
      <c r="T289" s="223" t="s">
        <v>470</v>
      </c>
      <c r="U289" s="219" t="s">
        <v>521</v>
      </c>
      <c r="V289" s="15" t="s">
        <v>310</v>
      </c>
      <c r="W289" s="82">
        <v>0.1</v>
      </c>
      <c r="X289" s="14" t="s">
        <v>789</v>
      </c>
      <c r="Y289" s="56">
        <v>1</v>
      </c>
      <c r="Z289" s="223" t="s">
        <v>493</v>
      </c>
      <c r="AA289" s="223" t="s">
        <v>468</v>
      </c>
      <c r="AB289" s="13">
        <v>43525</v>
      </c>
      <c r="AC289" s="13">
        <v>43554</v>
      </c>
      <c r="AD289" s="238">
        <v>400000</v>
      </c>
      <c r="AE289" s="223" t="s">
        <v>494</v>
      </c>
      <c r="AF289" s="240" t="s">
        <v>1192</v>
      </c>
      <c r="AG289" s="235" t="s">
        <v>1120</v>
      </c>
      <c r="AH289" s="223" t="s">
        <v>480</v>
      </c>
    </row>
    <row r="290" spans="2:34" ht="25.5" x14ac:dyDescent="0.25">
      <c r="B290" s="223"/>
      <c r="C290" s="25"/>
      <c r="D290" s="223"/>
      <c r="E290" s="223"/>
      <c r="F290" s="223"/>
      <c r="G290" s="236"/>
      <c r="H290" s="223"/>
      <c r="I290" s="223"/>
      <c r="J290" s="223"/>
      <c r="K290" s="223"/>
      <c r="L290" s="234"/>
      <c r="M290" s="224"/>
      <c r="N290" s="224"/>
      <c r="O290" s="242"/>
      <c r="P290" s="243"/>
      <c r="Q290" s="243"/>
      <c r="R290" s="224"/>
      <c r="S290" s="223"/>
      <c r="T290" s="223"/>
      <c r="U290" s="219"/>
      <c r="V290" s="15" t="s">
        <v>790</v>
      </c>
      <c r="W290" s="82">
        <v>0.1</v>
      </c>
      <c r="X290" s="14" t="s">
        <v>791</v>
      </c>
      <c r="Y290" s="56">
        <v>2</v>
      </c>
      <c r="Z290" s="223"/>
      <c r="AA290" s="223"/>
      <c r="AB290" s="13">
        <v>43525</v>
      </c>
      <c r="AC290" s="13">
        <v>43646</v>
      </c>
      <c r="AD290" s="238"/>
      <c r="AE290" s="223"/>
      <c r="AF290" s="241"/>
      <c r="AG290" s="236"/>
      <c r="AH290" s="223"/>
    </row>
    <row r="291" spans="2:34" ht="25.5" customHeight="1" x14ac:dyDescent="0.25">
      <c r="B291" s="223"/>
      <c r="C291" s="25"/>
      <c r="D291" s="223"/>
      <c r="E291" s="223"/>
      <c r="F291" s="223"/>
      <c r="G291" s="236"/>
      <c r="H291" s="223"/>
      <c r="I291" s="223"/>
      <c r="J291" s="223"/>
      <c r="K291" s="223"/>
      <c r="L291" s="234"/>
      <c r="M291" s="224"/>
      <c r="N291" s="224"/>
      <c r="O291" s="242"/>
      <c r="P291" s="243"/>
      <c r="Q291" s="243"/>
      <c r="R291" s="224"/>
      <c r="S291" s="223"/>
      <c r="T291" s="223"/>
      <c r="U291" s="219"/>
      <c r="V291" s="15" t="s">
        <v>792</v>
      </c>
      <c r="W291" s="82">
        <v>0.1</v>
      </c>
      <c r="X291" s="69" t="s">
        <v>793</v>
      </c>
      <c r="Y291" s="56">
        <v>1</v>
      </c>
      <c r="Z291" s="223" t="s">
        <v>495</v>
      </c>
      <c r="AA291" s="223" t="s">
        <v>483</v>
      </c>
      <c r="AB291" s="13">
        <v>43525</v>
      </c>
      <c r="AC291" s="13">
        <v>43585</v>
      </c>
      <c r="AD291" s="238">
        <v>550000</v>
      </c>
      <c r="AE291" s="223" t="s">
        <v>1197</v>
      </c>
      <c r="AF291" s="226" t="s">
        <v>1192</v>
      </c>
      <c r="AG291" s="236"/>
      <c r="AH291" s="223" t="s">
        <v>480</v>
      </c>
    </row>
    <row r="292" spans="2:34" ht="25.5" x14ac:dyDescent="0.25">
      <c r="B292" s="223"/>
      <c r="C292" s="25"/>
      <c r="D292" s="223"/>
      <c r="E292" s="223"/>
      <c r="F292" s="223"/>
      <c r="G292" s="236"/>
      <c r="H292" s="223"/>
      <c r="I292" s="223"/>
      <c r="J292" s="223"/>
      <c r="K292" s="223"/>
      <c r="L292" s="234"/>
      <c r="M292" s="224"/>
      <c r="N292" s="224"/>
      <c r="O292" s="242"/>
      <c r="P292" s="243"/>
      <c r="Q292" s="243"/>
      <c r="R292" s="224"/>
      <c r="S292" s="223"/>
      <c r="T292" s="223"/>
      <c r="U292" s="219"/>
      <c r="V292" s="15" t="s">
        <v>522</v>
      </c>
      <c r="W292" s="82">
        <v>0.1</v>
      </c>
      <c r="X292" s="69" t="s">
        <v>794</v>
      </c>
      <c r="Y292" s="56">
        <v>4</v>
      </c>
      <c r="Z292" s="223"/>
      <c r="AA292" s="223"/>
      <c r="AB292" s="13">
        <v>43525</v>
      </c>
      <c r="AC292" s="13">
        <v>43814</v>
      </c>
      <c r="AD292" s="238"/>
      <c r="AE292" s="223"/>
      <c r="AF292" s="239"/>
      <c r="AG292" s="236"/>
      <c r="AH292" s="223"/>
    </row>
    <row r="293" spans="2:34" ht="51" x14ac:dyDescent="0.25">
      <c r="B293" s="223"/>
      <c r="C293" s="25"/>
      <c r="D293" s="223"/>
      <c r="E293" s="223"/>
      <c r="F293" s="223"/>
      <c r="G293" s="236"/>
      <c r="H293" s="223"/>
      <c r="I293" s="223"/>
      <c r="J293" s="223"/>
      <c r="K293" s="223"/>
      <c r="L293" s="234"/>
      <c r="M293" s="224"/>
      <c r="N293" s="224"/>
      <c r="O293" s="242"/>
      <c r="P293" s="243"/>
      <c r="Q293" s="243"/>
      <c r="R293" s="224"/>
      <c r="S293" s="223"/>
      <c r="T293" s="223"/>
      <c r="U293" s="219"/>
      <c r="V293" s="15" t="s">
        <v>795</v>
      </c>
      <c r="W293" s="82">
        <v>0.25</v>
      </c>
      <c r="X293" s="69" t="s">
        <v>796</v>
      </c>
      <c r="Y293" s="56">
        <v>4</v>
      </c>
      <c r="Z293" s="223"/>
      <c r="AA293" s="223"/>
      <c r="AB293" s="13">
        <v>43525</v>
      </c>
      <c r="AC293" s="13">
        <v>43814</v>
      </c>
      <c r="AD293" s="238"/>
      <c r="AE293" s="223"/>
      <c r="AF293" s="227"/>
      <c r="AG293" s="236"/>
      <c r="AH293" s="223"/>
    </row>
    <row r="294" spans="2:34" ht="38.25" x14ac:dyDescent="0.25">
      <c r="B294" s="223"/>
      <c r="C294" s="25"/>
      <c r="D294" s="223"/>
      <c r="E294" s="223"/>
      <c r="F294" s="223"/>
      <c r="G294" s="236"/>
      <c r="H294" s="223"/>
      <c r="I294" s="223"/>
      <c r="J294" s="223"/>
      <c r="K294" s="223"/>
      <c r="L294" s="234"/>
      <c r="M294" s="224"/>
      <c r="N294" s="224"/>
      <c r="O294" s="242"/>
      <c r="P294" s="243"/>
      <c r="Q294" s="243"/>
      <c r="R294" s="224"/>
      <c r="S294" s="223"/>
      <c r="T294" s="223"/>
      <c r="U294" s="219"/>
      <c r="V294" s="14" t="s">
        <v>797</v>
      </c>
      <c r="W294" s="82">
        <v>0.1</v>
      </c>
      <c r="X294" s="14" t="s">
        <v>798</v>
      </c>
      <c r="Y294" s="56">
        <v>1</v>
      </c>
      <c r="Z294" s="223" t="s">
        <v>489</v>
      </c>
      <c r="AA294" s="223" t="s">
        <v>496</v>
      </c>
      <c r="AB294" s="13">
        <v>43497</v>
      </c>
      <c r="AC294" s="13">
        <v>43555</v>
      </c>
      <c r="AD294" s="228">
        <v>7500000</v>
      </c>
      <c r="AE294" s="226" t="s">
        <v>1192</v>
      </c>
      <c r="AF294" s="226" t="s">
        <v>1192</v>
      </c>
      <c r="AG294" s="236"/>
      <c r="AH294" s="223" t="s">
        <v>480</v>
      </c>
    </row>
    <row r="295" spans="2:34" ht="63.75" x14ac:dyDescent="0.25">
      <c r="B295" s="223"/>
      <c r="C295" s="25"/>
      <c r="D295" s="223"/>
      <c r="E295" s="223"/>
      <c r="F295" s="223"/>
      <c r="G295" s="236"/>
      <c r="H295" s="223"/>
      <c r="I295" s="223"/>
      <c r="J295" s="223"/>
      <c r="K295" s="223"/>
      <c r="L295" s="234"/>
      <c r="M295" s="224"/>
      <c r="N295" s="224"/>
      <c r="O295" s="242"/>
      <c r="P295" s="243"/>
      <c r="Q295" s="243"/>
      <c r="R295" s="224"/>
      <c r="S295" s="223"/>
      <c r="T295" s="223"/>
      <c r="U295" s="219"/>
      <c r="V295" s="14" t="s">
        <v>523</v>
      </c>
      <c r="W295" s="82">
        <v>0.25</v>
      </c>
      <c r="X295" s="14" t="s">
        <v>799</v>
      </c>
      <c r="Y295" s="56">
        <v>2</v>
      </c>
      <c r="Z295" s="223"/>
      <c r="AA295" s="223"/>
      <c r="AB295" s="13">
        <v>43497</v>
      </c>
      <c r="AC295" s="13">
        <v>43814</v>
      </c>
      <c r="AD295" s="228"/>
      <c r="AE295" s="227"/>
      <c r="AF295" s="227"/>
      <c r="AG295" s="237"/>
      <c r="AH295" s="223"/>
    </row>
    <row r="296" spans="2:34" ht="61.5" customHeight="1" x14ac:dyDescent="0.25">
      <c r="B296" s="223"/>
      <c r="C296" s="25"/>
      <c r="D296" s="223"/>
      <c r="E296" s="223"/>
      <c r="F296" s="223" t="s">
        <v>1189</v>
      </c>
      <c r="G296" s="223" t="s">
        <v>1074</v>
      </c>
      <c r="H296" s="233" t="s">
        <v>1240</v>
      </c>
      <c r="I296" s="219" t="s">
        <v>317</v>
      </c>
      <c r="J296" s="223" t="s">
        <v>524</v>
      </c>
      <c r="K296" s="223" t="s">
        <v>1084</v>
      </c>
      <c r="L296" s="234">
        <v>0.5</v>
      </c>
      <c r="M296" s="224" t="s">
        <v>507</v>
      </c>
      <c r="N296" s="225">
        <v>36170692</v>
      </c>
      <c r="O296" s="225">
        <f>+N296+(0.2*(R296-N296))</f>
        <v>36670692</v>
      </c>
      <c r="P296" s="225">
        <f>+O296+(0.4*(R296-N296))</f>
        <v>37670692</v>
      </c>
      <c r="Q296" s="225">
        <f>+N296+(0.7*(R296-N296))</f>
        <v>37920692</v>
      </c>
      <c r="R296" s="225">
        <v>38670692</v>
      </c>
      <c r="S296" s="223" t="s">
        <v>461</v>
      </c>
      <c r="T296" s="223" t="s">
        <v>462</v>
      </c>
      <c r="U296" s="219" t="s">
        <v>525</v>
      </c>
      <c r="V296" s="14" t="s">
        <v>800</v>
      </c>
      <c r="W296" s="82">
        <v>0.5</v>
      </c>
      <c r="X296" s="69" t="s">
        <v>801</v>
      </c>
      <c r="Y296" s="56">
        <v>4</v>
      </c>
      <c r="Z296" s="223" t="s">
        <v>497</v>
      </c>
      <c r="AA296" s="223" t="s">
        <v>498</v>
      </c>
      <c r="AB296" s="13">
        <v>43497</v>
      </c>
      <c r="AC296" s="13">
        <v>43814</v>
      </c>
      <c r="AD296" s="228">
        <v>124392309</v>
      </c>
      <c r="AE296" s="231" t="s">
        <v>1207</v>
      </c>
      <c r="AF296" s="231" t="s">
        <v>1219</v>
      </c>
      <c r="AG296" s="223" t="s">
        <v>1126</v>
      </c>
      <c r="AH296" s="223" t="s">
        <v>480</v>
      </c>
    </row>
    <row r="297" spans="2:34" ht="61.5" customHeight="1" x14ac:dyDescent="0.25">
      <c r="B297" s="223"/>
      <c r="C297" s="25"/>
      <c r="D297" s="223"/>
      <c r="E297" s="223"/>
      <c r="F297" s="223"/>
      <c r="G297" s="223"/>
      <c r="H297" s="233"/>
      <c r="I297" s="219"/>
      <c r="J297" s="223"/>
      <c r="K297" s="223"/>
      <c r="L297" s="234"/>
      <c r="M297" s="224"/>
      <c r="N297" s="225"/>
      <c r="O297" s="225"/>
      <c r="P297" s="225"/>
      <c r="Q297" s="225"/>
      <c r="R297" s="225"/>
      <c r="S297" s="223"/>
      <c r="T297" s="223"/>
      <c r="U297" s="219"/>
      <c r="V297" s="14" t="s">
        <v>802</v>
      </c>
      <c r="W297" s="82">
        <v>0.5</v>
      </c>
      <c r="X297" s="69" t="s">
        <v>803</v>
      </c>
      <c r="Y297" s="56">
        <v>4</v>
      </c>
      <c r="Z297" s="223"/>
      <c r="AA297" s="223"/>
      <c r="AB297" s="13">
        <v>43497</v>
      </c>
      <c r="AC297" s="13">
        <v>43814</v>
      </c>
      <c r="AD297" s="228"/>
      <c r="AE297" s="232"/>
      <c r="AF297" s="232"/>
      <c r="AG297" s="223"/>
      <c r="AH297" s="223"/>
    </row>
    <row r="298" spans="2:34" ht="60" customHeight="1" x14ac:dyDescent="0.25">
      <c r="B298" s="219" t="s">
        <v>679</v>
      </c>
      <c r="C298" s="25"/>
      <c r="D298" s="219" t="s">
        <v>269</v>
      </c>
      <c r="E298" s="223" t="s">
        <v>857</v>
      </c>
      <c r="F298" s="223" t="s">
        <v>1189</v>
      </c>
      <c r="G298" s="223" t="s">
        <v>1074</v>
      </c>
      <c r="H298" s="219" t="s">
        <v>1240</v>
      </c>
      <c r="I298" s="219" t="s">
        <v>528</v>
      </c>
      <c r="J298" s="220" t="s">
        <v>527</v>
      </c>
      <c r="K298" s="220" t="s">
        <v>1084</v>
      </c>
      <c r="L298" s="221">
        <v>0.4</v>
      </c>
      <c r="M298" s="224" t="s">
        <v>507</v>
      </c>
      <c r="N298" s="225">
        <v>0</v>
      </c>
      <c r="O298" s="225">
        <v>248758</v>
      </c>
      <c r="P298" s="225">
        <f>+O298+R298*0.3</f>
        <v>519473.8</v>
      </c>
      <c r="Q298" s="225">
        <f>+(R298-P298)/2+P298</f>
        <v>710929.9</v>
      </c>
      <c r="R298" s="225">
        <v>902386</v>
      </c>
      <c r="S298" s="223" t="s">
        <v>461</v>
      </c>
      <c r="T298" s="223" t="s">
        <v>462</v>
      </c>
      <c r="U298" s="219" t="s">
        <v>529</v>
      </c>
      <c r="V298" s="14" t="s">
        <v>804</v>
      </c>
      <c r="W298" s="82">
        <v>0.5</v>
      </c>
      <c r="X298" s="69" t="s">
        <v>801</v>
      </c>
      <c r="Y298" s="56">
        <v>4</v>
      </c>
      <c r="Z298" s="223" t="s">
        <v>499</v>
      </c>
      <c r="AA298" s="223" t="s">
        <v>500</v>
      </c>
      <c r="AB298" s="13">
        <v>43497</v>
      </c>
      <c r="AC298" s="13">
        <v>43814</v>
      </c>
      <c r="AD298" s="228">
        <v>23000000</v>
      </c>
      <c r="AE298" s="226" t="s">
        <v>1206</v>
      </c>
      <c r="AF298" s="226" t="s">
        <v>1217</v>
      </c>
      <c r="AG298" s="223" t="s">
        <v>1126</v>
      </c>
      <c r="AH298" s="223" t="s">
        <v>480</v>
      </c>
    </row>
    <row r="299" spans="2:34" ht="60" customHeight="1" x14ac:dyDescent="0.25">
      <c r="B299" s="219"/>
      <c r="C299" s="25"/>
      <c r="D299" s="219"/>
      <c r="E299" s="223"/>
      <c r="F299" s="223"/>
      <c r="G299" s="223"/>
      <c r="H299" s="219"/>
      <c r="I299" s="219"/>
      <c r="J299" s="220"/>
      <c r="K299" s="220"/>
      <c r="L299" s="221"/>
      <c r="M299" s="224"/>
      <c r="N299" s="225"/>
      <c r="O299" s="225"/>
      <c r="P299" s="225"/>
      <c r="Q299" s="225"/>
      <c r="R299" s="225"/>
      <c r="S299" s="223"/>
      <c r="T299" s="223"/>
      <c r="U299" s="219"/>
      <c r="V299" s="14" t="s">
        <v>805</v>
      </c>
      <c r="W299" s="82">
        <v>0.5</v>
      </c>
      <c r="X299" s="69" t="s">
        <v>803</v>
      </c>
      <c r="Y299" s="56">
        <v>4</v>
      </c>
      <c r="Z299" s="223"/>
      <c r="AA299" s="223"/>
      <c r="AB299" s="13">
        <v>43497</v>
      </c>
      <c r="AC299" s="13">
        <v>43814</v>
      </c>
      <c r="AD299" s="228"/>
      <c r="AE299" s="227"/>
      <c r="AF299" s="227"/>
      <c r="AG299" s="223"/>
      <c r="AH299" s="223"/>
    </row>
    <row r="300" spans="2:34" ht="123.75" customHeight="1" x14ac:dyDescent="0.25">
      <c r="B300" s="219"/>
      <c r="C300" s="25"/>
      <c r="D300" s="219"/>
      <c r="E300" s="223"/>
      <c r="F300" s="223"/>
      <c r="G300" s="223"/>
      <c r="H300" s="219" t="s">
        <v>1240</v>
      </c>
      <c r="I300" s="219" t="s">
        <v>526</v>
      </c>
      <c r="J300" s="220" t="s">
        <v>531</v>
      </c>
      <c r="K300" s="220" t="s">
        <v>1084</v>
      </c>
      <c r="L300" s="221">
        <v>0.6</v>
      </c>
      <c r="M300" s="222" t="s">
        <v>507</v>
      </c>
      <c r="N300" s="222">
        <v>0</v>
      </c>
      <c r="O300" s="225">
        <f>+R300/4</f>
        <v>2700000</v>
      </c>
      <c r="P300" s="229">
        <f>+R300/4+O300</f>
        <v>5400000</v>
      </c>
      <c r="Q300" s="229">
        <f>+R300/4+P300</f>
        <v>8100000</v>
      </c>
      <c r="R300" s="230">
        <v>10800000</v>
      </c>
      <c r="S300" s="223" t="s">
        <v>457</v>
      </c>
      <c r="T300" s="223" t="s">
        <v>458</v>
      </c>
      <c r="U300" s="219" t="s">
        <v>530</v>
      </c>
      <c r="V300" s="15" t="s">
        <v>806</v>
      </c>
      <c r="W300" s="82">
        <v>0.5</v>
      </c>
      <c r="X300" s="69" t="s">
        <v>801</v>
      </c>
      <c r="Y300" s="56">
        <v>4</v>
      </c>
      <c r="Z300" s="223" t="s">
        <v>497</v>
      </c>
      <c r="AA300" s="223" t="s">
        <v>498</v>
      </c>
      <c r="AB300" s="13">
        <v>43497</v>
      </c>
      <c r="AC300" s="13">
        <v>43814</v>
      </c>
      <c r="AD300" s="228">
        <v>124392309</v>
      </c>
      <c r="AE300" s="223" t="s">
        <v>1205</v>
      </c>
      <c r="AF300" s="226" t="s">
        <v>1218</v>
      </c>
      <c r="AG300" s="223" t="s">
        <v>1126</v>
      </c>
      <c r="AH300" s="223" t="s">
        <v>480</v>
      </c>
    </row>
    <row r="301" spans="2:34" ht="123.75" customHeight="1" x14ac:dyDescent="0.25">
      <c r="B301" s="219"/>
      <c r="C301" s="25"/>
      <c r="D301" s="219"/>
      <c r="E301" s="223"/>
      <c r="F301" s="223"/>
      <c r="G301" s="223"/>
      <c r="H301" s="219"/>
      <c r="I301" s="219"/>
      <c r="J301" s="220"/>
      <c r="K301" s="220"/>
      <c r="L301" s="221"/>
      <c r="M301" s="222"/>
      <c r="N301" s="222"/>
      <c r="O301" s="225"/>
      <c r="P301" s="229"/>
      <c r="Q301" s="229"/>
      <c r="R301" s="230"/>
      <c r="S301" s="223"/>
      <c r="T301" s="223"/>
      <c r="U301" s="219"/>
      <c r="V301" s="15" t="s">
        <v>807</v>
      </c>
      <c r="W301" s="82">
        <v>0.5</v>
      </c>
      <c r="X301" s="69" t="s">
        <v>803</v>
      </c>
      <c r="Y301" s="56">
        <v>4</v>
      </c>
      <c r="Z301" s="223"/>
      <c r="AA301" s="223"/>
      <c r="AB301" s="13">
        <v>43497</v>
      </c>
      <c r="AC301" s="13">
        <v>43814</v>
      </c>
      <c r="AD301" s="228"/>
      <c r="AE301" s="223"/>
      <c r="AF301" s="227"/>
      <c r="AG301" s="223"/>
      <c r="AH301" s="223"/>
    </row>
    <row r="302" spans="2:34" x14ac:dyDescent="0.25">
      <c r="B302" s="48" t="s">
        <v>1090</v>
      </c>
    </row>
    <row r="305" spans="12:12" x14ac:dyDescent="0.25">
      <c r="L305" s="81"/>
    </row>
  </sheetData>
  <autoFilter ref="A4:AI302" xr:uid="{00000000-0009-0000-0000-000002000000}"/>
  <mergeCells count="1337">
    <mergeCell ref="B2:T2"/>
    <mergeCell ref="U2:AH2"/>
    <mergeCell ref="B3:B4"/>
    <mergeCell ref="C3:C4"/>
    <mergeCell ref="D3:D4"/>
    <mergeCell ref="E3:E4"/>
    <mergeCell ref="F3:F4"/>
    <mergeCell ref="G3:G4"/>
    <mergeCell ref="H3:H4"/>
    <mergeCell ref="I3:I4"/>
    <mergeCell ref="AC3:AC4"/>
    <mergeCell ref="AD3:AE3"/>
    <mergeCell ref="AF3:AF4"/>
    <mergeCell ref="AG3:AG4"/>
    <mergeCell ref="AH3:AH4"/>
    <mergeCell ref="U3:U4"/>
    <mergeCell ref="V3:V4"/>
    <mergeCell ref="W3:W4"/>
    <mergeCell ref="X3:X4"/>
    <mergeCell ref="Y3:Y4"/>
    <mergeCell ref="Z3:AA3"/>
    <mergeCell ref="J3:J4"/>
    <mergeCell ref="K3:K4"/>
    <mergeCell ref="L3:L4"/>
    <mergeCell ref="M3:M4"/>
    <mergeCell ref="N3:R3"/>
    <mergeCell ref="S3:T3"/>
    <mergeCell ref="J5:J12"/>
    <mergeCell ref="K5:K12"/>
    <mergeCell ref="L5:L12"/>
    <mergeCell ref="M5:M12"/>
    <mergeCell ref="B5:B86"/>
    <mergeCell ref="C5:C7"/>
    <mergeCell ref="D5:D86"/>
    <mergeCell ref="E5:E18"/>
    <mergeCell ref="F5:F86"/>
    <mergeCell ref="G5:G18"/>
    <mergeCell ref="E37:E45"/>
    <mergeCell ref="G37:G40"/>
    <mergeCell ref="G43:G45"/>
    <mergeCell ref="E51:E60"/>
    <mergeCell ref="AB3:AB4"/>
    <mergeCell ref="Z15:Z18"/>
    <mergeCell ref="AA15:AA18"/>
    <mergeCell ref="R22:R28"/>
    <mergeCell ref="S22:S28"/>
    <mergeCell ref="T22:T28"/>
    <mergeCell ref="U22:U24"/>
    <mergeCell ref="C25:C28"/>
    <mergeCell ref="E25:E32"/>
    <mergeCell ref="G25:G28"/>
    <mergeCell ref="U25:U28"/>
    <mergeCell ref="C29:C32"/>
    <mergeCell ref="G29:G32"/>
    <mergeCell ref="L22:L28"/>
    <mergeCell ref="M22:M28"/>
    <mergeCell ref="N22:N28"/>
    <mergeCell ref="O22:O28"/>
    <mergeCell ref="P22:P28"/>
    <mergeCell ref="AF15:AF18"/>
    <mergeCell ref="O13:O14"/>
    <mergeCell ref="P13:P14"/>
    <mergeCell ref="Q13:Q14"/>
    <mergeCell ref="R13:R14"/>
    <mergeCell ref="S13:S14"/>
    <mergeCell ref="T13:T14"/>
    <mergeCell ref="AF10:AF12"/>
    <mergeCell ref="AD11:AD12"/>
    <mergeCell ref="AE11:AE12"/>
    <mergeCell ref="H13:H14"/>
    <mergeCell ref="I13:I14"/>
    <mergeCell ref="J13:J14"/>
    <mergeCell ref="K13:K14"/>
    <mergeCell ref="L13:L14"/>
    <mergeCell ref="M13:M14"/>
    <mergeCell ref="N13:N14"/>
    <mergeCell ref="T5:T12"/>
    <mergeCell ref="U5:U9"/>
    <mergeCell ref="V6:V7"/>
    <mergeCell ref="W6:W7"/>
    <mergeCell ref="V8:V9"/>
    <mergeCell ref="W8:W9"/>
    <mergeCell ref="U10:U12"/>
    <mergeCell ref="N5:N12"/>
    <mergeCell ref="O5:O12"/>
    <mergeCell ref="P5:P12"/>
    <mergeCell ref="Q5:Q12"/>
    <mergeCell ref="R5:R12"/>
    <mergeCell ref="S5:S12"/>
    <mergeCell ref="H5:H12"/>
    <mergeCell ref="I5:I12"/>
    <mergeCell ref="AG15:AG18"/>
    <mergeCell ref="AH15:AH18"/>
    <mergeCell ref="C19:C21"/>
    <mergeCell ref="E19:E21"/>
    <mergeCell ref="G19:G21"/>
    <mergeCell ref="H19:H21"/>
    <mergeCell ref="I19:I21"/>
    <mergeCell ref="J19:J21"/>
    <mergeCell ref="K19:K21"/>
    <mergeCell ref="L19:L21"/>
    <mergeCell ref="P15:P18"/>
    <mergeCell ref="Q15:Q18"/>
    <mergeCell ref="R15:R18"/>
    <mergeCell ref="S15:S18"/>
    <mergeCell ref="T15:T18"/>
    <mergeCell ref="U15:U18"/>
    <mergeCell ref="AG13:AG14"/>
    <mergeCell ref="AH13:AH14"/>
    <mergeCell ref="H15:H18"/>
    <mergeCell ref="I15:I18"/>
    <mergeCell ref="J15:J18"/>
    <mergeCell ref="K15:K18"/>
    <mergeCell ref="L15:L18"/>
    <mergeCell ref="M15:M18"/>
    <mergeCell ref="N15:N18"/>
    <mergeCell ref="O15:O18"/>
    <mergeCell ref="U13:U14"/>
    <mergeCell ref="Z13:Z14"/>
    <mergeCell ref="AA13:AA14"/>
    <mergeCell ref="AD13:AD18"/>
    <mergeCell ref="AE13:AE14"/>
    <mergeCell ref="AF13:AF14"/>
    <mergeCell ref="Q22:Q28"/>
    <mergeCell ref="S19:S21"/>
    <mergeCell ref="T19:T21"/>
    <mergeCell ref="U19:U21"/>
    <mergeCell ref="C22:C24"/>
    <mergeCell ref="E22:E24"/>
    <mergeCell ref="G22:G24"/>
    <mergeCell ref="H22:H28"/>
    <mergeCell ref="I22:I28"/>
    <mergeCell ref="J22:J28"/>
    <mergeCell ref="K22:K28"/>
    <mergeCell ref="M19:M21"/>
    <mergeCell ref="N19:N21"/>
    <mergeCell ref="O19:O21"/>
    <mergeCell ref="P19:P21"/>
    <mergeCell ref="Q19:Q21"/>
    <mergeCell ref="R19:R21"/>
    <mergeCell ref="T29:T32"/>
    <mergeCell ref="U29:U32"/>
    <mergeCell ref="E33:E36"/>
    <mergeCell ref="G33:G36"/>
    <mergeCell ref="H33:H38"/>
    <mergeCell ref="I33:I38"/>
    <mergeCell ref="J33:J38"/>
    <mergeCell ref="K33:K38"/>
    <mergeCell ref="L33:L38"/>
    <mergeCell ref="M33:M38"/>
    <mergeCell ref="N29:N32"/>
    <mergeCell ref="O29:O32"/>
    <mergeCell ref="P29:P32"/>
    <mergeCell ref="Q29:Q32"/>
    <mergeCell ref="R29:R32"/>
    <mergeCell ref="S29:S32"/>
    <mergeCell ref="H29:H32"/>
    <mergeCell ref="I29:I32"/>
    <mergeCell ref="J29:J32"/>
    <mergeCell ref="K29:K32"/>
    <mergeCell ref="L29:L32"/>
    <mergeCell ref="M29:M32"/>
    <mergeCell ref="AG37:AG38"/>
    <mergeCell ref="AH37:AH38"/>
    <mergeCell ref="H39:H40"/>
    <mergeCell ref="I39:I40"/>
    <mergeCell ref="J39:J40"/>
    <mergeCell ref="K39:K40"/>
    <mergeCell ref="L39:L40"/>
    <mergeCell ref="M39:M40"/>
    <mergeCell ref="N39:N40"/>
    <mergeCell ref="O39:O40"/>
    <mergeCell ref="T33:T38"/>
    <mergeCell ref="U33:U34"/>
    <mergeCell ref="AD33:AD36"/>
    <mergeCell ref="AE33:AE36"/>
    <mergeCell ref="AF33:AF36"/>
    <mergeCell ref="U35:U38"/>
    <mergeCell ref="AD37:AD40"/>
    <mergeCell ref="AE37:AE40"/>
    <mergeCell ref="AF37:AF38"/>
    <mergeCell ref="AF39:AF40"/>
    <mergeCell ref="N33:N38"/>
    <mergeCell ref="O33:O38"/>
    <mergeCell ref="P33:P38"/>
    <mergeCell ref="Q33:Q38"/>
    <mergeCell ref="R33:R38"/>
    <mergeCell ref="S33:S38"/>
    <mergeCell ref="U41:U42"/>
    <mergeCell ref="AD41:AD42"/>
    <mergeCell ref="AE41:AE42"/>
    <mergeCell ref="AF41:AF42"/>
    <mergeCell ref="AG41:AG42"/>
    <mergeCell ref="AH41:AH42"/>
    <mergeCell ref="O41:O42"/>
    <mergeCell ref="P41:P42"/>
    <mergeCell ref="Q41:Q42"/>
    <mergeCell ref="R41:R42"/>
    <mergeCell ref="S41:S42"/>
    <mergeCell ref="T41:T42"/>
    <mergeCell ref="AG39:AG40"/>
    <mergeCell ref="AH39:AH40"/>
    <mergeCell ref="G41:G42"/>
    <mergeCell ref="H41:H42"/>
    <mergeCell ref="I41:I42"/>
    <mergeCell ref="J41:J42"/>
    <mergeCell ref="K41:K42"/>
    <mergeCell ref="L41:L42"/>
    <mergeCell ref="M41:M42"/>
    <mergeCell ref="N41:N42"/>
    <mergeCell ref="P39:P40"/>
    <mergeCell ref="Q39:Q40"/>
    <mergeCell ref="R39:R40"/>
    <mergeCell ref="S39:S40"/>
    <mergeCell ref="T39:T40"/>
    <mergeCell ref="U39:U40"/>
    <mergeCell ref="T43:T45"/>
    <mergeCell ref="U43:U45"/>
    <mergeCell ref="AD43:AD45"/>
    <mergeCell ref="AE43:AE45"/>
    <mergeCell ref="AF43:AF45"/>
    <mergeCell ref="E46:E50"/>
    <mergeCell ref="G46:G50"/>
    <mergeCell ref="H46:H50"/>
    <mergeCell ref="I46:I50"/>
    <mergeCell ref="J46:J50"/>
    <mergeCell ref="N43:N45"/>
    <mergeCell ref="O43:O45"/>
    <mergeCell ref="P43:P45"/>
    <mergeCell ref="Q43:Q45"/>
    <mergeCell ref="R43:R45"/>
    <mergeCell ref="S43:S45"/>
    <mergeCell ref="H43:H45"/>
    <mergeCell ref="I43:I45"/>
    <mergeCell ref="J43:J45"/>
    <mergeCell ref="K43:K45"/>
    <mergeCell ref="L43:L45"/>
    <mergeCell ref="M43:M45"/>
    <mergeCell ref="G51:G56"/>
    <mergeCell ref="H51:H56"/>
    <mergeCell ref="I51:I56"/>
    <mergeCell ref="J51:J56"/>
    <mergeCell ref="K51:K56"/>
    <mergeCell ref="L51:L56"/>
    <mergeCell ref="AF46:AF50"/>
    <mergeCell ref="AG46:AG48"/>
    <mergeCell ref="AH46:AH50"/>
    <mergeCell ref="U47:U48"/>
    <mergeCell ref="U49:U50"/>
    <mergeCell ref="AG49:AG50"/>
    <mergeCell ref="Q46:Q50"/>
    <mergeCell ref="R46:R50"/>
    <mergeCell ref="S46:S50"/>
    <mergeCell ref="T46:T50"/>
    <mergeCell ref="Z46:Z50"/>
    <mergeCell ref="AA46:AA50"/>
    <mergeCell ref="K46:K50"/>
    <mergeCell ref="L46:L50"/>
    <mergeCell ref="M46:M50"/>
    <mergeCell ref="N46:N50"/>
    <mergeCell ref="O46:O50"/>
    <mergeCell ref="P46:P50"/>
    <mergeCell ref="AE55:AE56"/>
    <mergeCell ref="K57:K60"/>
    <mergeCell ref="L57:L60"/>
    <mergeCell ref="M57:M60"/>
    <mergeCell ref="N57:N60"/>
    <mergeCell ref="O57:O60"/>
    <mergeCell ref="AA51:AA52"/>
    <mergeCell ref="AB51:AB52"/>
    <mergeCell ref="AC51:AC52"/>
    <mergeCell ref="AF51:AF56"/>
    <mergeCell ref="AG51:AG56"/>
    <mergeCell ref="AH51:AH56"/>
    <mergeCell ref="AD53:AD54"/>
    <mergeCell ref="AE53:AE54"/>
    <mergeCell ref="AA55:AA56"/>
    <mergeCell ref="AD55:AD56"/>
    <mergeCell ref="S51:S56"/>
    <mergeCell ref="T51:T56"/>
    <mergeCell ref="U51:U56"/>
    <mergeCell ref="V51:V52"/>
    <mergeCell ref="W51:W52"/>
    <mergeCell ref="Z51:Z56"/>
    <mergeCell ref="V55:V56"/>
    <mergeCell ref="W55:W56"/>
    <mergeCell ref="M51:M56"/>
    <mergeCell ref="N51:N56"/>
    <mergeCell ref="O51:O56"/>
    <mergeCell ref="P51:P56"/>
    <mergeCell ref="Q51:Q56"/>
    <mergeCell ref="R51:R56"/>
    <mergeCell ref="M61:M63"/>
    <mergeCell ref="N61:N63"/>
    <mergeCell ref="O61:O63"/>
    <mergeCell ref="P61:P63"/>
    <mergeCell ref="Q61:Q63"/>
    <mergeCell ref="R61:R63"/>
    <mergeCell ref="AF57:AF60"/>
    <mergeCell ref="AG57:AG60"/>
    <mergeCell ref="AH57:AH60"/>
    <mergeCell ref="E61:E63"/>
    <mergeCell ref="G61:G63"/>
    <mergeCell ref="H61:H63"/>
    <mergeCell ref="I61:I63"/>
    <mergeCell ref="J61:J63"/>
    <mergeCell ref="K61:K63"/>
    <mergeCell ref="L61:L63"/>
    <mergeCell ref="X57:X58"/>
    <mergeCell ref="Y57:Y58"/>
    <mergeCell ref="Z57:Z60"/>
    <mergeCell ref="AA57:AA60"/>
    <mergeCell ref="AD57:AD60"/>
    <mergeCell ref="AE57:AE60"/>
    <mergeCell ref="P57:P60"/>
    <mergeCell ref="Q57:Q60"/>
    <mergeCell ref="R57:R60"/>
    <mergeCell ref="S57:S60"/>
    <mergeCell ref="T57:T60"/>
    <mergeCell ref="U57:U60"/>
    <mergeCell ref="G57:G60"/>
    <mergeCell ref="H57:H60"/>
    <mergeCell ref="I57:I60"/>
    <mergeCell ref="J57:J60"/>
    <mergeCell ref="U64:U74"/>
    <mergeCell ref="AA64:AA74"/>
    <mergeCell ref="AF64:AF74"/>
    <mergeCell ref="AG64:AG74"/>
    <mergeCell ref="AH64:AH74"/>
    <mergeCell ref="E75:E79"/>
    <mergeCell ref="G75:G79"/>
    <mergeCell ref="H75:H76"/>
    <mergeCell ref="I75:I76"/>
    <mergeCell ref="J75:J76"/>
    <mergeCell ref="O64:O74"/>
    <mergeCell ref="P64:P74"/>
    <mergeCell ref="Q64:Q74"/>
    <mergeCell ref="R64:R74"/>
    <mergeCell ref="S64:S74"/>
    <mergeCell ref="T64:T74"/>
    <mergeCell ref="AH61:AH63"/>
    <mergeCell ref="E64:E74"/>
    <mergeCell ref="G64:G74"/>
    <mergeCell ref="H64:H74"/>
    <mergeCell ref="I64:I74"/>
    <mergeCell ref="J64:J74"/>
    <mergeCell ref="K64:K74"/>
    <mergeCell ref="L64:L74"/>
    <mergeCell ref="M64:M74"/>
    <mergeCell ref="N64:N74"/>
    <mergeCell ref="S61:S63"/>
    <mergeCell ref="T61:T63"/>
    <mergeCell ref="U61:U63"/>
    <mergeCell ref="AD61:AD63"/>
    <mergeCell ref="AF61:AF63"/>
    <mergeCell ref="AG61:AG63"/>
    <mergeCell ref="AF75:AF79"/>
    <mergeCell ref="AG75:AG79"/>
    <mergeCell ref="AH75:AH79"/>
    <mergeCell ref="H77:H78"/>
    <mergeCell ref="I77:I78"/>
    <mergeCell ref="J77:J78"/>
    <mergeCell ref="K77:K78"/>
    <mergeCell ref="L77:L78"/>
    <mergeCell ref="M77:M78"/>
    <mergeCell ref="Q75:Q76"/>
    <mergeCell ref="R75:R76"/>
    <mergeCell ref="S75:S76"/>
    <mergeCell ref="T75:T79"/>
    <mergeCell ref="U75:U76"/>
    <mergeCell ref="AD75:AD76"/>
    <mergeCell ref="U77:U78"/>
    <mergeCell ref="AD77:AD78"/>
    <mergeCell ref="K75:K76"/>
    <mergeCell ref="L75:L76"/>
    <mergeCell ref="M75:M76"/>
    <mergeCell ref="N75:N76"/>
    <mergeCell ref="O75:O76"/>
    <mergeCell ref="P75:P76"/>
    <mergeCell ref="AE77:AE78"/>
    <mergeCell ref="N77:N78"/>
    <mergeCell ref="O77:O78"/>
    <mergeCell ref="P77:P78"/>
    <mergeCell ref="Q77:Q78"/>
    <mergeCell ref="R77:R78"/>
    <mergeCell ref="S77:S78"/>
    <mergeCell ref="AE75:AE76"/>
    <mergeCell ref="B87:B178"/>
    <mergeCell ref="C87:C90"/>
    <mergeCell ref="D87:D178"/>
    <mergeCell ref="E87:E90"/>
    <mergeCell ref="F87:F90"/>
    <mergeCell ref="G87:G90"/>
    <mergeCell ref="H87:H90"/>
    <mergeCell ref="I87:I90"/>
    <mergeCell ref="J87:J90"/>
    <mergeCell ref="U80:U81"/>
    <mergeCell ref="E82:E86"/>
    <mergeCell ref="G82:G86"/>
    <mergeCell ref="U82:U84"/>
    <mergeCell ref="AD83:AD84"/>
    <mergeCell ref="AE83:AE84"/>
    <mergeCell ref="U85:U86"/>
    <mergeCell ref="P80:P86"/>
    <mergeCell ref="Q80:Q86"/>
    <mergeCell ref="R80:R86"/>
    <mergeCell ref="S80:S86"/>
    <mergeCell ref="T80:T86"/>
    <mergeCell ref="Q87:Q90"/>
    <mergeCell ref="R87:R90"/>
    <mergeCell ref="S87:S90"/>
    <mergeCell ref="T87:T90"/>
    <mergeCell ref="U87:U90"/>
    <mergeCell ref="E91:E95"/>
    <mergeCell ref="F91:F95"/>
    <mergeCell ref="G91:G95"/>
    <mergeCell ref="H91:H95"/>
    <mergeCell ref="I91:I95"/>
    <mergeCell ref="K87:K90"/>
    <mergeCell ref="E80:E81"/>
    <mergeCell ref="G80:G81"/>
    <mergeCell ref="H80:H86"/>
    <mergeCell ref="I80:I86"/>
    <mergeCell ref="J80:J86"/>
    <mergeCell ref="K80:K86"/>
    <mergeCell ref="L80:L86"/>
    <mergeCell ref="M80:M86"/>
    <mergeCell ref="N80:N86"/>
    <mergeCell ref="AF85:AF86"/>
    <mergeCell ref="AH91:AH95"/>
    <mergeCell ref="E96:E98"/>
    <mergeCell ref="F96:F98"/>
    <mergeCell ref="G96:G98"/>
    <mergeCell ref="H96:H98"/>
    <mergeCell ref="I96:I98"/>
    <mergeCell ref="J96:J98"/>
    <mergeCell ref="K96:K98"/>
    <mergeCell ref="L96:L98"/>
    <mergeCell ref="M96:M98"/>
    <mergeCell ref="Z91:Z95"/>
    <mergeCell ref="AA91:AA95"/>
    <mergeCell ref="AD91:AD95"/>
    <mergeCell ref="AE91:AE95"/>
    <mergeCell ref="AF91:AF95"/>
    <mergeCell ref="AG91:AG95"/>
    <mergeCell ref="P91:P95"/>
    <mergeCell ref="Q91:Q95"/>
    <mergeCell ref="R91:R95"/>
    <mergeCell ref="S91:S95"/>
    <mergeCell ref="T91:T95"/>
    <mergeCell ref="U91:U95"/>
    <mergeCell ref="J91:J95"/>
    <mergeCell ref="K91:K95"/>
    <mergeCell ref="L91:L95"/>
    <mergeCell ref="M91:M95"/>
    <mergeCell ref="N91:N95"/>
    <mergeCell ref="O91:O95"/>
    <mergeCell ref="AD85:AD86"/>
    <mergeCell ref="AE85:AE86"/>
    <mergeCell ref="O80:O86"/>
    <mergeCell ref="T99:T102"/>
    <mergeCell ref="U99:U102"/>
    <mergeCell ref="AF99:AF102"/>
    <mergeCell ref="L87:L90"/>
    <mergeCell ref="M87:M90"/>
    <mergeCell ref="N87:N90"/>
    <mergeCell ref="O87:O90"/>
    <mergeCell ref="P87:P90"/>
    <mergeCell ref="T96:T98"/>
    <mergeCell ref="U96:U98"/>
    <mergeCell ref="E99:E102"/>
    <mergeCell ref="G99:G102"/>
    <mergeCell ref="H99:H102"/>
    <mergeCell ref="I99:I102"/>
    <mergeCell ref="J99:J102"/>
    <mergeCell ref="K99:K102"/>
    <mergeCell ref="L99:L102"/>
    <mergeCell ref="M99:M102"/>
    <mergeCell ref="N96:N98"/>
    <mergeCell ref="O96:O98"/>
    <mergeCell ref="P96:P98"/>
    <mergeCell ref="Q96:Q98"/>
    <mergeCell ref="R96:R98"/>
    <mergeCell ref="S96:S98"/>
    <mergeCell ref="AF103:AF105"/>
    <mergeCell ref="P103:P105"/>
    <mergeCell ref="Q103:Q105"/>
    <mergeCell ref="R103:R105"/>
    <mergeCell ref="S103:S105"/>
    <mergeCell ref="T103:T105"/>
    <mergeCell ref="U103:U105"/>
    <mergeCell ref="J103:J105"/>
    <mergeCell ref="K103:K105"/>
    <mergeCell ref="L103:L105"/>
    <mergeCell ref="M103:M105"/>
    <mergeCell ref="N103:N105"/>
    <mergeCell ref="O103:O105"/>
    <mergeCell ref="AH99:AH102"/>
    <mergeCell ref="F100:F102"/>
    <mergeCell ref="E103:E111"/>
    <mergeCell ref="F103:F109"/>
    <mergeCell ref="G103:G105"/>
    <mergeCell ref="H103:H105"/>
    <mergeCell ref="I103:I105"/>
    <mergeCell ref="N99:N102"/>
    <mergeCell ref="O99:O102"/>
    <mergeCell ref="P99:P102"/>
    <mergeCell ref="Q99:Q102"/>
    <mergeCell ref="R99:R102"/>
    <mergeCell ref="S99:S102"/>
    <mergeCell ref="AG103:AG105"/>
    <mergeCell ref="AH103:AH105"/>
    <mergeCell ref="Q108:Q109"/>
    <mergeCell ref="R108:R109"/>
    <mergeCell ref="S108:S109"/>
    <mergeCell ref="T106:T107"/>
    <mergeCell ref="U106:U107"/>
    <mergeCell ref="AF106:AF107"/>
    <mergeCell ref="G108:G109"/>
    <mergeCell ref="H108:H109"/>
    <mergeCell ref="I108:I109"/>
    <mergeCell ref="J108:J109"/>
    <mergeCell ref="K108:K109"/>
    <mergeCell ref="L108:L109"/>
    <mergeCell ref="M108:M109"/>
    <mergeCell ref="N106:N107"/>
    <mergeCell ref="O106:O107"/>
    <mergeCell ref="P106:P107"/>
    <mergeCell ref="Q106:Q107"/>
    <mergeCell ref="R106:R107"/>
    <mergeCell ref="S106:S107"/>
    <mergeCell ref="T108:T109"/>
    <mergeCell ref="U108:U109"/>
    <mergeCell ref="AF108:AF109"/>
    <mergeCell ref="G106:G107"/>
    <mergeCell ref="H106:H107"/>
    <mergeCell ref="I106:I107"/>
    <mergeCell ref="J106:J107"/>
    <mergeCell ref="K106:K107"/>
    <mergeCell ref="L106:L107"/>
    <mergeCell ref="M106:M107"/>
    <mergeCell ref="AG108:AG109"/>
    <mergeCell ref="AH108:AH109"/>
    <mergeCell ref="AI115:AJ115"/>
    <mergeCell ref="G116:G121"/>
    <mergeCell ref="H116:H121"/>
    <mergeCell ref="I116:I121"/>
    <mergeCell ref="J116:J121"/>
    <mergeCell ref="K116:K121"/>
    <mergeCell ref="L116:L121"/>
    <mergeCell ref="M116:M121"/>
    <mergeCell ref="N116:N121"/>
    <mergeCell ref="Q112:Q115"/>
    <mergeCell ref="R112:R115"/>
    <mergeCell ref="S112:S115"/>
    <mergeCell ref="T112:T115"/>
    <mergeCell ref="U112:U115"/>
    <mergeCell ref="AG112:AG115"/>
    <mergeCell ref="K112:K115"/>
    <mergeCell ref="L112:L115"/>
    <mergeCell ref="M112:M115"/>
    <mergeCell ref="G110:G111"/>
    <mergeCell ref="H110:H111"/>
    <mergeCell ref="I110:I111"/>
    <mergeCell ref="J110:J111"/>
    <mergeCell ref="N108:N109"/>
    <mergeCell ref="O108:O109"/>
    <mergeCell ref="P108:P109"/>
    <mergeCell ref="AD116:AD121"/>
    <mergeCell ref="AE116:AE121"/>
    <mergeCell ref="AF116:AF121"/>
    <mergeCell ref="AH110:AH111"/>
    <mergeCell ref="K110:K111"/>
    <mergeCell ref="L110:L111"/>
    <mergeCell ref="M110:M111"/>
    <mergeCell ref="N110:N111"/>
    <mergeCell ref="O110:O111"/>
    <mergeCell ref="P110:P111"/>
    <mergeCell ref="G112:G115"/>
    <mergeCell ref="H112:H115"/>
    <mergeCell ref="I112:I115"/>
    <mergeCell ref="F110:F111"/>
    <mergeCell ref="Q110:Q111"/>
    <mergeCell ref="R110:R111"/>
    <mergeCell ref="S110:S111"/>
    <mergeCell ref="U110:U111"/>
    <mergeCell ref="AF110:AF111"/>
    <mergeCell ref="AH112:AH115"/>
    <mergeCell ref="E112:E121"/>
    <mergeCell ref="F112:F121"/>
    <mergeCell ref="H133:H178"/>
    <mergeCell ref="I133:I178"/>
    <mergeCell ref="J133:J178"/>
    <mergeCell ref="K133:K178"/>
    <mergeCell ref="AH133:AH176"/>
    <mergeCell ref="AH177:AH178"/>
    <mergeCell ref="P133:P178"/>
    <mergeCell ref="Q133:Q178"/>
    <mergeCell ref="R133:R178"/>
    <mergeCell ref="AG116:AG121"/>
    <mergeCell ref="E122:E178"/>
    <mergeCell ref="F122:F178"/>
    <mergeCell ref="G122:G132"/>
    <mergeCell ref="H122:H132"/>
    <mergeCell ref="I122:I132"/>
    <mergeCell ref="O116:O121"/>
    <mergeCell ref="P116:P121"/>
    <mergeCell ref="Q116:Q121"/>
    <mergeCell ref="R116:R121"/>
    <mergeCell ref="S116:S121"/>
    <mergeCell ref="T116:T121"/>
    <mergeCell ref="AA122:AA132"/>
    <mergeCell ref="AD122:AD132"/>
    <mergeCell ref="AE122:AE132"/>
    <mergeCell ref="AF122:AF132"/>
    <mergeCell ref="AG122:AG132"/>
    <mergeCell ref="AH122:AH132"/>
    <mergeCell ref="P122:P132"/>
    <mergeCell ref="Q122:Q132"/>
    <mergeCell ref="R122:R132"/>
    <mergeCell ref="S122:S132"/>
    <mergeCell ref="T122:T132"/>
    <mergeCell ref="U122:U132"/>
    <mergeCell ref="J122:J132"/>
    <mergeCell ref="K122:K132"/>
    <mergeCell ref="L122:L132"/>
    <mergeCell ref="M122:M132"/>
    <mergeCell ref="N122:N132"/>
    <mergeCell ref="O122:O132"/>
    <mergeCell ref="P112:P115"/>
    <mergeCell ref="J112:J115"/>
    <mergeCell ref="U116:U121"/>
    <mergeCell ref="N112:N115"/>
    <mergeCell ref="O112:O115"/>
    <mergeCell ref="B179:B201"/>
    <mergeCell ref="C179:C180"/>
    <mergeCell ref="D179:D201"/>
    <mergeCell ref="E179:E181"/>
    <mergeCell ref="F179:F189"/>
    <mergeCell ref="G179:G181"/>
    <mergeCell ref="E190:E195"/>
    <mergeCell ref="F190:F195"/>
    <mergeCell ref="G190:G195"/>
    <mergeCell ref="AF133:AF176"/>
    <mergeCell ref="AG133:AG176"/>
    <mergeCell ref="U177:U178"/>
    <mergeCell ref="AA177:AA178"/>
    <mergeCell ref="AD177:AD178"/>
    <mergeCell ref="AE177:AE178"/>
    <mergeCell ref="AF177:AF178"/>
    <mergeCell ref="AG177:AG178"/>
    <mergeCell ref="S133:S178"/>
    <mergeCell ref="T133:T178"/>
    <mergeCell ref="U133:U176"/>
    <mergeCell ref="AA133:AA176"/>
    <mergeCell ref="AD133:AD176"/>
    <mergeCell ref="AE133:AE176"/>
    <mergeCell ref="M133:M178"/>
    <mergeCell ref="N133:N178"/>
    <mergeCell ref="O133:O178"/>
    <mergeCell ref="G133:G178"/>
    <mergeCell ref="AD184:AD185"/>
    <mergeCell ref="AE184:AE185"/>
    <mergeCell ref="AF184:AF185"/>
    <mergeCell ref="V188:V189"/>
    <mergeCell ref="W188:W189"/>
    <mergeCell ref="AE188:AE189"/>
    <mergeCell ref="AF188:AF189"/>
    <mergeCell ref="T179:T189"/>
    <mergeCell ref="U179:U180"/>
    <mergeCell ref="E182:E183"/>
    <mergeCell ref="G182:G189"/>
    <mergeCell ref="U182:U183"/>
    <mergeCell ref="E184:E189"/>
    <mergeCell ref="U184:U189"/>
    <mergeCell ref="N179:N189"/>
    <mergeCell ref="O179:O189"/>
    <mergeCell ref="P179:P189"/>
    <mergeCell ref="Q179:Q189"/>
    <mergeCell ref="R179:R189"/>
    <mergeCell ref="S179:S189"/>
    <mergeCell ref="H179:H189"/>
    <mergeCell ref="I179:I189"/>
    <mergeCell ref="J179:J189"/>
    <mergeCell ref="K179:K189"/>
    <mergeCell ref="L179:L189"/>
    <mergeCell ref="M179:M189"/>
    <mergeCell ref="L133:L178"/>
    <mergeCell ref="T190:T195"/>
    <mergeCell ref="U190:U195"/>
    <mergeCell ref="AF190:AF195"/>
    <mergeCell ref="E196:E198"/>
    <mergeCell ref="F196:F201"/>
    <mergeCell ref="G196:G198"/>
    <mergeCell ref="H196:H198"/>
    <mergeCell ref="I196:I198"/>
    <mergeCell ref="J196:J198"/>
    <mergeCell ref="K196:K198"/>
    <mergeCell ref="N190:N195"/>
    <mergeCell ref="O190:O195"/>
    <mergeCell ref="P190:P195"/>
    <mergeCell ref="Q190:Q195"/>
    <mergeCell ref="R190:R195"/>
    <mergeCell ref="S190:S195"/>
    <mergeCell ref="H190:H195"/>
    <mergeCell ref="I190:I195"/>
    <mergeCell ref="J190:J195"/>
    <mergeCell ref="K190:K195"/>
    <mergeCell ref="L190:L195"/>
    <mergeCell ref="M190:M195"/>
    <mergeCell ref="AF196:AF198"/>
    <mergeCell ref="Z199:Z201"/>
    <mergeCell ref="M199:M201"/>
    <mergeCell ref="N199:N201"/>
    <mergeCell ref="O199:O201"/>
    <mergeCell ref="P199:P201"/>
    <mergeCell ref="Q199:Q201"/>
    <mergeCell ref="R199:R201"/>
    <mergeCell ref="AD188:AD189"/>
    <mergeCell ref="AG196:AG198"/>
    <mergeCell ref="AH196:AH198"/>
    <mergeCell ref="E199:E201"/>
    <mergeCell ref="G199:G201"/>
    <mergeCell ref="H199:H201"/>
    <mergeCell ref="I199:I201"/>
    <mergeCell ref="J199:J201"/>
    <mergeCell ref="K199:K201"/>
    <mergeCell ref="L199:L201"/>
    <mergeCell ref="R196:R198"/>
    <mergeCell ref="S196:S198"/>
    <mergeCell ref="T196:T198"/>
    <mergeCell ref="U196:U198"/>
    <mergeCell ref="AA196:AA198"/>
    <mergeCell ref="AD196:AD198"/>
    <mergeCell ref="L196:L198"/>
    <mergeCell ref="M196:M198"/>
    <mergeCell ref="N196:N198"/>
    <mergeCell ref="O196:O198"/>
    <mergeCell ref="P196:P198"/>
    <mergeCell ref="Q196:Q198"/>
    <mergeCell ref="AA199:AA201"/>
    <mergeCell ref="AD199:AD201"/>
    <mergeCell ref="AE199:AE201"/>
    <mergeCell ref="AF199:AF201"/>
    <mergeCell ref="AG199:AG201"/>
    <mergeCell ref="AH199:AH201"/>
    <mergeCell ref="S199:S201"/>
    <mergeCell ref="T199:T201"/>
    <mergeCell ref="U199:U201"/>
    <mergeCell ref="X199:X200"/>
    <mergeCell ref="Y199:Y200"/>
    <mergeCell ref="U202:U204"/>
    <mergeCell ref="AF202:AF204"/>
    <mergeCell ref="G205:G207"/>
    <mergeCell ref="H205:H207"/>
    <mergeCell ref="I205:I207"/>
    <mergeCell ref="J205:J207"/>
    <mergeCell ref="K205:K207"/>
    <mergeCell ref="L205:L207"/>
    <mergeCell ref="M205:M207"/>
    <mergeCell ref="N205:N207"/>
    <mergeCell ref="O202:O204"/>
    <mergeCell ref="P202:P204"/>
    <mergeCell ref="Q202:Q204"/>
    <mergeCell ref="R202:R204"/>
    <mergeCell ref="S202:S204"/>
    <mergeCell ref="T202:T204"/>
    <mergeCell ref="I202:I204"/>
    <mergeCell ref="J202:J204"/>
    <mergeCell ref="K202:K204"/>
    <mergeCell ref="L202:L204"/>
    <mergeCell ref="M202:M204"/>
    <mergeCell ref="N202:N204"/>
    <mergeCell ref="G202:G204"/>
    <mergeCell ref="H202:H204"/>
    <mergeCell ref="Q208:Q209"/>
    <mergeCell ref="R208:R209"/>
    <mergeCell ref="S208:S209"/>
    <mergeCell ref="T208:T209"/>
    <mergeCell ref="U208:U209"/>
    <mergeCell ref="AF208:AF209"/>
    <mergeCell ref="K208:K209"/>
    <mergeCell ref="L208:L209"/>
    <mergeCell ref="M208:M209"/>
    <mergeCell ref="N208:N209"/>
    <mergeCell ref="O208:O209"/>
    <mergeCell ref="P208:P209"/>
    <mergeCell ref="U205:U207"/>
    <mergeCell ref="AF205:AF207"/>
    <mergeCell ref="B208:B209"/>
    <mergeCell ref="D208:D209"/>
    <mergeCell ref="E208:E209"/>
    <mergeCell ref="F208:F209"/>
    <mergeCell ref="G208:G209"/>
    <mergeCell ref="H208:H209"/>
    <mergeCell ref="I208:I209"/>
    <mergeCell ref="J208:J209"/>
    <mergeCell ref="O205:O207"/>
    <mergeCell ref="P205:P207"/>
    <mergeCell ref="Q205:Q207"/>
    <mergeCell ref="R205:R207"/>
    <mergeCell ref="S205:S207"/>
    <mergeCell ref="T205:T207"/>
    <mergeCell ref="B202:B207"/>
    <mergeCell ref="D202:D207"/>
    <mergeCell ref="E202:E207"/>
    <mergeCell ref="F202:F207"/>
    <mergeCell ref="U210:U211"/>
    <mergeCell ref="AF210:AF211"/>
    <mergeCell ref="B213:B216"/>
    <mergeCell ref="D213:D216"/>
    <mergeCell ref="E213:E216"/>
    <mergeCell ref="F213:F216"/>
    <mergeCell ref="G213:G216"/>
    <mergeCell ref="H213:H216"/>
    <mergeCell ref="I213:I216"/>
    <mergeCell ref="J213:J216"/>
    <mergeCell ref="O210:O211"/>
    <mergeCell ref="P210:P211"/>
    <mergeCell ref="Q210:Q211"/>
    <mergeCell ref="R210:R211"/>
    <mergeCell ref="S210:S211"/>
    <mergeCell ref="T210:T211"/>
    <mergeCell ref="I210:I211"/>
    <mergeCell ref="J210:J211"/>
    <mergeCell ref="K210:K211"/>
    <mergeCell ref="L210:L211"/>
    <mergeCell ref="M210:M211"/>
    <mergeCell ref="N210:N211"/>
    <mergeCell ref="B210:B211"/>
    <mergeCell ref="D210:D212"/>
    <mergeCell ref="E210:E212"/>
    <mergeCell ref="F210:F211"/>
    <mergeCell ref="G210:G211"/>
    <mergeCell ref="H210:H211"/>
    <mergeCell ref="B217:B229"/>
    <mergeCell ref="D217:D229"/>
    <mergeCell ref="E217:E229"/>
    <mergeCell ref="F217:F221"/>
    <mergeCell ref="G217:G221"/>
    <mergeCell ref="H217:H221"/>
    <mergeCell ref="Q213:Q216"/>
    <mergeCell ref="R213:R216"/>
    <mergeCell ref="S213:S216"/>
    <mergeCell ref="T213:T216"/>
    <mergeCell ref="U213:U216"/>
    <mergeCell ref="AF213:AF216"/>
    <mergeCell ref="K213:K216"/>
    <mergeCell ref="L213:L216"/>
    <mergeCell ref="M213:M216"/>
    <mergeCell ref="N213:N216"/>
    <mergeCell ref="O213:O216"/>
    <mergeCell ref="P213:P216"/>
    <mergeCell ref="U217:U221"/>
    <mergeCell ref="AF219:AF220"/>
    <mergeCell ref="F222:F226"/>
    <mergeCell ref="G222:G226"/>
    <mergeCell ref="H222:H226"/>
    <mergeCell ref="I222:I226"/>
    <mergeCell ref="J222:J226"/>
    <mergeCell ref="K222:K226"/>
    <mergeCell ref="L222:L226"/>
    <mergeCell ref="M222:M226"/>
    <mergeCell ref="O217:O221"/>
    <mergeCell ref="P217:P221"/>
    <mergeCell ref="Q217:Q221"/>
    <mergeCell ref="R217:R221"/>
    <mergeCell ref="S217:S221"/>
    <mergeCell ref="T217:T221"/>
    <mergeCell ref="I217:I221"/>
    <mergeCell ref="J217:J221"/>
    <mergeCell ref="K217:K221"/>
    <mergeCell ref="L217:L221"/>
    <mergeCell ref="M217:M221"/>
    <mergeCell ref="N217:N221"/>
    <mergeCell ref="R227:R229"/>
    <mergeCell ref="S227:S229"/>
    <mergeCell ref="T222:T226"/>
    <mergeCell ref="U222:U226"/>
    <mergeCell ref="F227:F229"/>
    <mergeCell ref="G227:G229"/>
    <mergeCell ref="H227:H229"/>
    <mergeCell ref="I227:I229"/>
    <mergeCell ref="J227:J229"/>
    <mergeCell ref="K227:K229"/>
    <mergeCell ref="L227:L229"/>
    <mergeCell ref="M227:M229"/>
    <mergeCell ref="N222:N226"/>
    <mergeCell ref="O222:O226"/>
    <mergeCell ref="P222:P226"/>
    <mergeCell ref="Q222:Q226"/>
    <mergeCell ref="R222:R226"/>
    <mergeCell ref="S222:S226"/>
    <mergeCell ref="P230:P233"/>
    <mergeCell ref="Q230:Q233"/>
    <mergeCell ref="R230:R233"/>
    <mergeCell ref="S230:S233"/>
    <mergeCell ref="T230:T233"/>
    <mergeCell ref="U230:U233"/>
    <mergeCell ref="J230:J233"/>
    <mergeCell ref="K230:K233"/>
    <mergeCell ref="L230:L233"/>
    <mergeCell ref="M230:M233"/>
    <mergeCell ref="N230:N233"/>
    <mergeCell ref="O230:O233"/>
    <mergeCell ref="AF227:AF229"/>
    <mergeCell ref="AG227:AG229"/>
    <mergeCell ref="AH227:AH229"/>
    <mergeCell ref="B230:B247"/>
    <mergeCell ref="D230:D247"/>
    <mergeCell ref="E230:E247"/>
    <mergeCell ref="F230:F233"/>
    <mergeCell ref="G230:G233"/>
    <mergeCell ref="H230:H233"/>
    <mergeCell ref="I230:I233"/>
    <mergeCell ref="T227:T229"/>
    <mergeCell ref="U227:U229"/>
    <mergeCell ref="Z227:Z229"/>
    <mergeCell ref="AA227:AA229"/>
    <mergeCell ref="AD227:AD229"/>
    <mergeCell ref="AE227:AE229"/>
    <mergeCell ref="N227:N229"/>
    <mergeCell ref="O227:O229"/>
    <mergeCell ref="P227:P229"/>
    <mergeCell ref="Q227:Q229"/>
    <mergeCell ref="F240:F243"/>
    <mergeCell ref="G240:G243"/>
    <mergeCell ref="H240:H243"/>
    <mergeCell ref="I240:I243"/>
    <mergeCell ref="J240:J243"/>
    <mergeCell ref="L234:L239"/>
    <mergeCell ref="M234:M239"/>
    <mergeCell ref="N234:N239"/>
    <mergeCell ref="O234:O239"/>
    <mergeCell ref="P234:P239"/>
    <mergeCell ref="Q234:Q239"/>
    <mergeCell ref="F234:F239"/>
    <mergeCell ref="G234:G239"/>
    <mergeCell ref="H234:H239"/>
    <mergeCell ref="I234:I239"/>
    <mergeCell ref="J234:J239"/>
    <mergeCell ref="K234:K239"/>
    <mergeCell ref="Q240:Q243"/>
    <mergeCell ref="R240:R243"/>
    <mergeCell ref="S240:S243"/>
    <mergeCell ref="T240:T243"/>
    <mergeCell ref="U240:U243"/>
    <mergeCell ref="AF240:AF243"/>
    <mergeCell ref="K240:K243"/>
    <mergeCell ref="L240:L243"/>
    <mergeCell ref="M240:M243"/>
    <mergeCell ref="N240:N243"/>
    <mergeCell ref="O240:O243"/>
    <mergeCell ref="P240:P243"/>
    <mergeCell ref="R234:R239"/>
    <mergeCell ref="S234:S239"/>
    <mergeCell ref="T234:T239"/>
    <mergeCell ref="U234:U239"/>
    <mergeCell ref="AF234:AF239"/>
    <mergeCell ref="R244:R247"/>
    <mergeCell ref="S244:S247"/>
    <mergeCell ref="T244:T247"/>
    <mergeCell ref="U244:U247"/>
    <mergeCell ref="AF244:AF247"/>
    <mergeCell ref="B248:B264"/>
    <mergeCell ref="D248:D264"/>
    <mergeCell ref="E248:E264"/>
    <mergeCell ref="F248:F264"/>
    <mergeCell ref="G248:G251"/>
    <mergeCell ref="L244:L247"/>
    <mergeCell ref="M244:M247"/>
    <mergeCell ref="N244:N247"/>
    <mergeCell ref="O244:O247"/>
    <mergeCell ref="P244:P247"/>
    <mergeCell ref="Q244:Q247"/>
    <mergeCell ref="F244:F247"/>
    <mergeCell ref="G244:G247"/>
    <mergeCell ref="H244:H247"/>
    <mergeCell ref="I244:I247"/>
    <mergeCell ref="J244:J247"/>
    <mergeCell ref="K244:K247"/>
    <mergeCell ref="G256:G259"/>
    <mergeCell ref="H256:H259"/>
    <mergeCell ref="I256:I259"/>
    <mergeCell ref="J256:J259"/>
    <mergeCell ref="K256:K259"/>
    <mergeCell ref="L256:L259"/>
    <mergeCell ref="M256:M259"/>
    <mergeCell ref="Q260:Q262"/>
    <mergeCell ref="AF248:AF251"/>
    <mergeCell ref="AG248:AG251"/>
    <mergeCell ref="AH248:AH251"/>
    <mergeCell ref="G252:G255"/>
    <mergeCell ref="H252:H255"/>
    <mergeCell ref="I252:I255"/>
    <mergeCell ref="J252:J255"/>
    <mergeCell ref="K252:K255"/>
    <mergeCell ref="L252:L255"/>
    <mergeCell ref="M252:M255"/>
    <mergeCell ref="T248:T251"/>
    <mergeCell ref="U248:U251"/>
    <mergeCell ref="Z248:Z251"/>
    <mergeCell ref="AA248:AA251"/>
    <mergeCell ref="AD248:AD251"/>
    <mergeCell ref="AE248:AE251"/>
    <mergeCell ref="N248:N251"/>
    <mergeCell ref="O248:O251"/>
    <mergeCell ref="P248:P251"/>
    <mergeCell ref="Q248:Q251"/>
    <mergeCell ref="R248:R251"/>
    <mergeCell ref="S248:S251"/>
    <mergeCell ref="H248:H251"/>
    <mergeCell ref="I248:I251"/>
    <mergeCell ref="J248:J251"/>
    <mergeCell ref="K248:K251"/>
    <mergeCell ref="L248:L251"/>
    <mergeCell ref="M248:M251"/>
    <mergeCell ref="AF252:AF255"/>
    <mergeCell ref="AG252:AG255"/>
    <mergeCell ref="AH252:AH255"/>
    <mergeCell ref="T252:T255"/>
    <mergeCell ref="U252:U255"/>
    <mergeCell ref="Z252:Z255"/>
    <mergeCell ref="AA252:AA255"/>
    <mergeCell ref="AD252:AD255"/>
    <mergeCell ref="AE252:AE255"/>
    <mergeCell ref="N252:N255"/>
    <mergeCell ref="O252:O255"/>
    <mergeCell ref="P252:P255"/>
    <mergeCell ref="Q252:Q255"/>
    <mergeCell ref="R252:R255"/>
    <mergeCell ref="S252:S255"/>
    <mergeCell ref="S260:S262"/>
    <mergeCell ref="AF256:AF259"/>
    <mergeCell ref="AG256:AG258"/>
    <mergeCell ref="AH256:AH259"/>
    <mergeCell ref="G260:G262"/>
    <mergeCell ref="H260:H262"/>
    <mergeCell ref="I260:I262"/>
    <mergeCell ref="J260:J262"/>
    <mergeCell ref="K260:K262"/>
    <mergeCell ref="L260:L262"/>
    <mergeCell ref="M260:M262"/>
    <mergeCell ref="T256:T259"/>
    <mergeCell ref="U256:U259"/>
    <mergeCell ref="Z256:Z259"/>
    <mergeCell ref="AA256:AA259"/>
    <mergeCell ref="AD256:AD259"/>
    <mergeCell ref="AE256:AE259"/>
    <mergeCell ref="N256:N259"/>
    <mergeCell ref="O256:O259"/>
    <mergeCell ref="P256:P259"/>
    <mergeCell ref="Q256:Q259"/>
    <mergeCell ref="R256:R259"/>
    <mergeCell ref="S256:S259"/>
    <mergeCell ref="B265:B278"/>
    <mergeCell ref="D265:D278"/>
    <mergeCell ref="E265:E278"/>
    <mergeCell ref="F265:F278"/>
    <mergeCell ref="G265:G268"/>
    <mergeCell ref="P263:P264"/>
    <mergeCell ref="Q263:Q264"/>
    <mergeCell ref="R263:R264"/>
    <mergeCell ref="S263:S264"/>
    <mergeCell ref="T263:T264"/>
    <mergeCell ref="U263:U264"/>
    <mergeCell ref="AH260:AH262"/>
    <mergeCell ref="G263:G264"/>
    <mergeCell ref="H263:H264"/>
    <mergeCell ref="I263:I264"/>
    <mergeCell ref="J263:J264"/>
    <mergeCell ref="K263:K264"/>
    <mergeCell ref="L263:L264"/>
    <mergeCell ref="M263:M264"/>
    <mergeCell ref="N263:N264"/>
    <mergeCell ref="O263:O264"/>
    <mergeCell ref="T260:T262"/>
    <mergeCell ref="U260:U262"/>
    <mergeCell ref="AD260:AD262"/>
    <mergeCell ref="AE260:AE262"/>
    <mergeCell ref="AF260:AF262"/>
    <mergeCell ref="AG260:AG262"/>
    <mergeCell ref="N260:N262"/>
    <mergeCell ref="O260:O262"/>
    <mergeCell ref="P260:P262"/>
    <mergeCell ref="R260:R262"/>
    <mergeCell ref="N265:N268"/>
    <mergeCell ref="O265:O268"/>
    <mergeCell ref="P265:P268"/>
    <mergeCell ref="Q265:Q268"/>
    <mergeCell ref="R265:R268"/>
    <mergeCell ref="S265:S268"/>
    <mergeCell ref="H265:H268"/>
    <mergeCell ref="I265:I268"/>
    <mergeCell ref="J265:J268"/>
    <mergeCell ref="K265:K268"/>
    <mergeCell ref="L265:L268"/>
    <mergeCell ref="M265:M268"/>
    <mergeCell ref="AD263:AD264"/>
    <mergeCell ref="AE263:AE264"/>
    <mergeCell ref="AF263:AF264"/>
    <mergeCell ref="AG263:AG264"/>
    <mergeCell ref="AG265:AG266"/>
    <mergeCell ref="AH263:AH264"/>
    <mergeCell ref="AD269:AD271"/>
    <mergeCell ref="AE269:AE271"/>
    <mergeCell ref="AF269:AF271"/>
    <mergeCell ref="AG269:AG271"/>
    <mergeCell ref="AH269:AH271"/>
    <mergeCell ref="G272:G278"/>
    <mergeCell ref="H272:H278"/>
    <mergeCell ref="I272:I278"/>
    <mergeCell ref="J272:J278"/>
    <mergeCell ref="K272:K278"/>
    <mergeCell ref="P269:P271"/>
    <mergeCell ref="Q269:Q271"/>
    <mergeCell ref="R269:R271"/>
    <mergeCell ref="S269:S271"/>
    <mergeCell ref="T269:T271"/>
    <mergeCell ref="U269:U271"/>
    <mergeCell ref="AH265:AH268"/>
    <mergeCell ref="G269:G271"/>
    <mergeCell ref="H269:H271"/>
    <mergeCell ref="I269:I271"/>
    <mergeCell ref="J269:J271"/>
    <mergeCell ref="K269:K271"/>
    <mergeCell ref="L269:L271"/>
    <mergeCell ref="M269:M271"/>
    <mergeCell ref="N269:N271"/>
    <mergeCell ref="O269:O271"/>
    <mergeCell ref="T265:T268"/>
    <mergeCell ref="U265:U268"/>
    <mergeCell ref="AD265:AD268"/>
    <mergeCell ref="AE265:AE268"/>
    <mergeCell ref="AF265:AF268"/>
    <mergeCell ref="AD277:AD278"/>
    <mergeCell ref="AE277:AE278"/>
    <mergeCell ref="AF277:AF278"/>
    <mergeCell ref="AH277:AH278"/>
    <mergeCell ref="B279:B288"/>
    <mergeCell ref="D279:D288"/>
    <mergeCell ref="E279:E288"/>
    <mergeCell ref="F279:F282"/>
    <mergeCell ref="G279:G288"/>
    <mergeCell ref="H279:H282"/>
    <mergeCell ref="AD272:AD273"/>
    <mergeCell ref="AE272:AE273"/>
    <mergeCell ref="AF272:AF273"/>
    <mergeCell ref="AG272:AG273"/>
    <mergeCell ref="AH272:AH273"/>
    <mergeCell ref="AD274:AD276"/>
    <mergeCell ref="AE274:AE276"/>
    <mergeCell ref="AF274:AF276"/>
    <mergeCell ref="AG274:AG278"/>
    <mergeCell ref="AH274:AH276"/>
    <mergeCell ref="R272:R278"/>
    <mergeCell ref="S272:S278"/>
    <mergeCell ref="T272:T278"/>
    <mergeCell ref="U272:U278"/>
    <mergeCell ref="Z272:Z273"/>
    <mergeCell ref="AA272:AA273"/>
    <mergeCell ref="L272:L278"/>
    <mergeCell ref="M272:M278"/>
    <mergeCell ref="N272:N278"/>
    <mergeCell ref="O272:O278"/>
    <mergeCell ref="P272:P278"/>
    <mergeCell ref="Q272:Q278"/>
    <mergeCell ref="U279:U282"/>
    <mergeCell ref="AD279:AD282"/>
    <mergeCell ref="AE279:AE282"/>
    <mergeCell ref="AF279:AF282"/>
    <mergeCell ref="AG279:AG282"/>
    <mergeCell ref="AH279:AH282"/>
    <mergeCell ref="O279:O282"/>
    <mergeCell ref="P279:P282"/>
    <mergeCell ref="Q279:Q282"/>
    <mergeCell ref="R279:R282"/>
    <mergeCell ref="S279:S282"/>
    <mergeCell ref="T279:T282"/>
    <mergeCell ref="I279:I282"/>
    <mergeCell ref="J279:J282"/>
    <mergeCell ref="K279:K282"/>
    <mergeCell ref="L279:L282"/>
    <mergeCell ref="M279:M282"/>
    <mergeCell ref="N279:N282"/>
    <mergeCell ref="AE283:AE285"/>
    <mergeCell ref="AF283:AF285"/>
    <mergeCell ref="AG283:AG285"/>
    <mergeCell ref="AH283:AH285"/>
    <mergeCell ref="F286:F288"/>
    <mergeCell ref="H286:H288"/>
    <mergeCell ref="I286:I288"/>
    <mergeCell ref="J286:J288"/>
    <mergeCell ref="K286:K288"/>
    <mergeCell ref="L286:L288"/>
    <mergeCell ref="S283:S285"/>
    <mergeCell ref="T283:T285"/>
    <mergeCell ref="U283:U285"/>
    <mergeCell ref="Z283:Z285"/>
    <mergeCell ref="AA283:AA285"/>
    <mergeCell ref="AD283:AD285"/>
    <mergeCell ref="M283:M285"/>
    <mergeCell ref="N283:N285"/>
    <mergeCell ref="O283:O285"/>
    <mergeCell ref="P283:P285"/>
    <mergeCell ref="Q283:Q285"/>
    <mergeCell ref="R283:R285"/>
    <mergeCell ref="F283:F285"/>
    <mergeCell ref="H283:H285"/>
    <mergeCell ref="I283:I285"/>
    <mergeCell ref="J283:J285"/>
    <mergeCell ref="K283:K285"/>
    <mergeCell ref="L283:L285"/>
    <mergeCell ref="R289:R295"/>
    <mergeCell ref="S289:S295"/>
    <mergeCell ref="T289:T295"/>
    <mergeCell ref="I289:I295"/>
    <mergeCell ref="J289:J295"/>
    <mergeCell ref="K289:K295"/>
    <mergeCell ref="L289:L295"/>
    <mergeCell ref="M289:M295"/>
    <mergeCell ref="N289:N295"/>
    <mergeCell ref="AE286:AE288"/>
    <mergeCell ref="AF286:AF288"/>
    <mergeCell ref="AG286:AG288"/>
    <mergeCell ref="AH286:AH288"/>
    <mergeCell ref="B289:B297"/>
    <mergeCell ref="D289:D297"/>
    <mergeCell ref="E289:E297"/>
    <mergeCell ref="F289:F295"/>
    <mergeCell ref="G289:G295"/>
    <mergeCell ref="H289:H295"/>
    <mergeCell ref="S286:S288"/>
    <mergeCell ref="T286:T288"/>
    <mergeCell ref="U286:U288"/>
    <mergeCell ref="Z286:Z288"/>
    <mergeCell ref="AA286:AA288"/>
    <mergeCell ref="AD286:AD288"/>
    <mergeCell ref="M286:M288"/>
    <mergeCell ref="N286:N288"/>
    <mergeCell ref="O286:O288"/>
    <mergeCell ref="P286:P288"/>
    <mergeCell ref="Q286:Q288"/>
    <mergeCell ref="R286:R288"/>
    <mergeCell ref="AH294:AH295"/>
    <mergeCell ref="F296:F297"/>
    <mergeCell ref="G296:G297"/>
    <mergeCell ref="H296:H297"/>
    <mergeCell ref="I296:I297"/>
    <mergeCell ref="J296:J297"/>
    <mergeCell ref="K296:K297"/>
    <mergeCell ref="L296:L297"/>
    <mergeCell ref="M296:M297"/>
    <mergeCell ref="N296:N297"/>
    <mergeCell ref="AG289:AG295"/>
    <mergeCell ref="AH289:AH290"/>
    <mergeCell ref="Z291:Z293"/>
    <mergeCell ref="AA291:AA293"/>
    <mergeCell ref="AD291:AD293"/>
    <mergeCell ref="AE291:AE293"/>
    <mergeCell ref="AF291:AF293"/>
    <mergeCell ref="AH291:AH293"/>
    <mergeCell ref="Z294:Z295"/>
    <mergeCell ref="AA294:AA295"/>
    <mergeCell ref="U289:U295"/>
    <mergeCell ref="Z289:Z290"/>
    <mergeCell ref="AA289:AA290"/>
    <mergeCell ref="AD289:AD290"/>
    <mergeCell ref="AE289:AE290"/>
    <mergeCell ref="AF289:AF290"/>
    <mergeCell ref="AD294:AD295"/>
    <mergeCell ref="AE294:AE295"/>
    <mergeCell ref="AF294:AF295"/>
    <mergeCell ref="O289:O295"/>
    <mergeCell ref="P289:P295"/>
    <mergeCell ref="Q289:Q295"/>
    <mergeCell ref="AG296:AG297"/>
    <mergeCell ref="AH296:AH297"/>
    <mergeCell ref="B298:B301"/>
    <mergeCell ref="D298:D301"/>
    <mergeCell ref="E298:E301"/>
    <mergeCell ref="F298:F301"/>
    <mergeCell ref="G298:G301"/>
    <mergeCell ref="H298:H299"/>
    <mergeCell ref="I298:I299"/>
    <mergeCell ref="J298:J299"/>
    <mergeCell ref="U296:U297"/>
    <mergeCell ref="Z296:Z297"/>
    <mergeCell ref="AA296:AA297"/>
    <mergeCell ref="AD296:AD297"/>
    <mergeCell ref="AE296:AE297"/>
    <mergeCell ref="AF296:AF297"/>
    <mergeCell ref="O296:O297"/>
    <mergeCell ref="P296:P297"/>
    <mergeCell ref="Q296:Q297"/>
    <mergeCell ref="R296:R297"/>
    <mergeCell ref="S296:S297"/>
    <mergeCell ref="T296:T297"/>
    <mergeCell ref="AA298:AA299"/>
    <mergeCell ref="AD298:AD299"/>
    <mergeCell ref="AE298:AE299"/>
    <mergeCell ref="AF298:AF299"/>
    <mergeCell ref="AG298:AG299"/>
    <mergeCell ref="AH298:AH299"/>
    <mergeCell ref="Q298:Q299"/>
    <mergeCell ref="R298:R299"/>
    <mergeCell ref="S298:S299"/>
    <mergeCell ref="T298:T299"/>
    <mergeCell ref="U298:U299"/>
    <mergeCell ref="H300:H301"/>
    <mergeCell ref="I300:I301"/>
    <mergeCell ref="J300:J301"/>
    <mergeCell ref="K300:K301"/>
    <mergeCell ref="L300:L301"/>
    <mergeCell ref="M300:M301"/>
    <mergeCell ref="Z298:Z299"/>
    <mergeCell ref="K298:K299"/>
    <mergeCell ref="L298:L299"/>
    <mergeCell ref="M298:M299"/>
    <mergeCell ref="N298:N299"/>
    <mergeCell ref="O298:O299"/>
    <mergeCell ref="P298:P299"/>
    <mergeCell ref="AF300:AF301"/>
    <mergeCell ref="AG300:AG301"/>
    <mergeCell ref="AH300:AH301"/>
    <mergeCell ref="T300:T301"/>
    <mergeCell ref="U300:U301"/>
    <mergeCell ref="Z300:Z301"/>
    <mergeCell ref="AA300:AA301"/>
    <mergeCell ref="AD300:AD301"/>
    <mergeCell ref="AE300:AE301"/>
    <mergeCell ref="N300:N301"/>
    <mergeCell ref="O300:O301"/>
    <mergeCell ref="P300:P301"/>
    <mergeCell ref="Q300:Q301"/>
    <mergeCell ref="R300:R301"/>
    <mergeCell ref="S300:S301"/>
  </mergeCells>
  <conditionalFormatting sqref="D230">
    <cfRule type="duplicateValues" dxfId="2" priority="1"/>
  </conditionalFormatting>
  <conditionalFormatting sqref="D213:D217">
    <cfRule type="duplicateValues" dxfId="1" priority="2"/>
  </conditionalFormatting>
  <printOptions horizontalCentered="1" verticalCentered="1"/>
  <pageMargins left="0.39370078740157483" right="0.39370078740157483" top="0.39370078740157483" bottom="0.39370078740157483" header="0.31496062992125984" footer="0.31496062992125984"/>
  <pageSetup paperSize="14"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90"/>
  <sheetViews>
    <sheetView zoomScaleNormal="100" workbookViewId="0">
      <pane xSplit="3" ySplit="2" topLeftCell="D3" activePane="bottomRight" state="frozen"/>
      <selection activeCell="D10" sqref="D10:D14"/>
      <selection pane="topRight" activeCell="D10" sqref="D10:D14"/>
      <selection pane="bottomLeft" activeCell="D10" sqref="D10:D14"/>
      <selection pane="bottomRight" activeCell="D10" sqref="D10:D14"/>
    </sheetView>
  </sheetViews>
  <sheetFormatPr baseColWidth="10" defaultRowHeight="12.75" x14ac:dyDescent="0.2"/>
  <cols>
    <col min="1" max="1" width="14.85546875" style="50" customWidth="1"/>
    <col min="2" max="2" width="10" style="50" customWidth="1"/>
    <col min="3" max="3" width="15.28515625" style="50" customWidth="1"/>
    <col min="4" max="4" width="25.7109375" style="50" customWidth="1"/>
    <col min="5" max="5" width="45" style="50" customWidth="1"/>
    <col min="6" max="6" width="16.140625" style="51" customWidth="1"/>
    <col min="7" max="7" width="8.5703125" style="50" customWidth="1"/>
    <col min="8" max="8" width="19.5703125" style="51" customWidth="1"/>
    <col min="9" max="9" width="8.42578125" style="51" customWidth="1"/>
    <col min="10" max="10" width="9" style="51" customWidth="1"/>
    <col min="11" max="11" width="8" style="51" customWidth="1"/>
    <col min="12" max="16384" width="11.42578125" style="96"/>
  </cols>
  <sheetData>
    <row r="1" spans="1:11" ht="16.5" x14ac:dyDescent="0.2">
      <c r="A1" s="321" t="s">
        <v>1875</v>
      </c>
      <c r="B1" s="321"/>
      <c r="C1" s="321"/>
      <c r="D1" s="321"/>
      <c r="E1" s="321"/>
      <c r="F1" s="321"/>
      <c r="G1" s="321"/>
      <c r="H1" s="321"/>
      <c r="I1" s="321"/>
      <c r="J1" s="321"/>
      <c r="K1" s="321"/>
    </row>
    <row r="2" spans="1:11" s="98" customFormat="1" ht="38.25" x14ac:dyDescent="0.2">
      <c r="A2" s="97" t="s">
        <v>1876</v>
      </c>
      <c r="B2" s="97" t="s">
        <v>20</v>
      </c>
      <c r="C2" s="97" t="s">
        <v>1877</v>
      </c>
      <c r="D2" s="97" t="s">
        <v>1878</v>
      </c>
      <c r="E2" s="97" t="s">
        <v>1879</v>
      </c>
      <c r="F2" s="97" t="s">
        <v>1880</v>
      </c>
      <c r="G2" s="97" t="s">
        <v>1881</v>
      </c>
      <c r="H2" s="97" t="s">
        <v>1882</v>
      </c>
      <c r="I2" s="97" t="s">
        <v>1883</v>
      </c>
      <c r="J2" s="97" t="s">
        <v>1884</v>
      </c>
      <c r="K2" s="97" t="s">
        <v>1885</v>
      </c>
    </row>
    <row r="3" spans="1:11" s="98" customFormat="1" ht="80.25" x14ac:dyDescent="0.2">
      <c r="A3" s="95" t="s">
        <v>1886</v>
      </c>
      <c r="B3" s="315" t="s">
        <v>1887</v>
      </c>
      <c r="C3" s="322" t="s">
        <v>1888</v>
      </c>
      <c r="D3" s="325" t="s">
        <v>1889</v>
      </c>
      <c r="E3" s="99" t="s">
        <v>1890</v>
      </c>
      <c r="F3" s="95" t="s">
        <v>1891</v>
      </c>
      <c r="G3" s="326"/>
      <c r="H3" s="326"/>
      <c r="I3" s="326"/>
      <c r="J3" s="326"/>
      <c r="K3" s="95" t="s">
        <v>1892</v>
      </c>
    </row>
    <row r="4" spans="1:11" s="98" customFormat="1" ht="80.25" x14ac:dyDescent="0.2">
      <c r="A4" s="95" t="s">
        <v>1886</v>
      </c>
      <c r="B4" s="315"/>
      <c r="C4" s="323"/>
      <c r="D4" s="325"/>
      <c r="E4" s="99" t="s">
        <v>1893</v>
      </c>
      <c r="F4" s="95" t="s">
        <v>1894</v>
      </c>
      <c r="G4" s="326"/>
      <c r="H4" s="326"/>
      <c r="I4" s="326"/>
      <c r="J4" s="326"/>
      <c r="K4" s="95" t="s">
        <v>1892</v>
      </c>
    </row>
    <row r="5" spans="1:11" s="98" customFormat="1" ht="54.75" x14ac:dyDescent="0.2">
      <c r="A5" s="95" t="s">
        <v>1886</v>
      </c>
      <c r="B5" s="315"/>
      <c r="C5" s="324"/>
      <c r="D5" s="325"/>
      <c r="E5" s="99" t="s">
        <v>1895</v>
      </c>
      <c r="F5" s="95" t="s">
        <v>1896</v>
      </c>
      <c r="G5" s="326"/>
      <c r="H5" s="326"/>
      <c r="I5" s="326"/>
      <c r="J5" s="326"/>
      <c r="K5" s="95" t="s">
        <v>1892</v>
      </c>
    </row>
    <row r="6" spans="1:11" ht="38.25" x14ac:dyDescent="0.2">
      <c r="A6" s="95" t="s">
        <v>1886</v>
      </c>
      <c r="B6" s="315"/>
      <c r="C6" s="315" t="s">
        <v>1897</v>
      </c>
      <c r="D6" s="316" t="s">
        <v>1898</v>
      </c>
      <c r="E6" s="316" t="s">
        <v>1899</v>
      </c>
      <c r="F6" s="315" t="s">
        <v>1900</v>
      </c>
      <c r="G6" s="95" t="s">
        <v>1901</v>
      </c>
      <c r="H6" s="95" t="s">
        <v>1902</v>
      </c>
      <c r="I6" s="95" t="s">
        <v>1903</v>
      </c>
      <c r="J6" s="95" t="s">
        <v>1904</v>
      </c>
      <c r="K6" s="95" t="s">
        <v>1905</v>
      </c>
    </row>
    <row r="7" spans="1:11" ht="38.25" x14ac:dyDescent="0.2">
      <c r="A7" s="95" t="s">
        <v>1886</v>
      </c>
      <c r="B7" s="315"/>
      <c r="C7" s="315"/>
      <c r="D7" s="316"/>
      <c r="E7" s="316"/>
      <c r="F7" s="315"/>
      <c r="G7" s="315" t="s">
        <v>1906</v>
      </c>
      <c r="H7" s="95" t="s">
        <v>1907</v>
      </c>
      <c r="I7" s="95">
        <v>0</v>
      </c>
      <c r="J7" s="100">
        <v>112590</v>
      </c>
      <c r="K7" s="95" t="s">
        <v>1905</v>
      </c>
    </row>
    <row r="8" spans="1:11" ht="51" x14ac:dyDescent="0.2">
      <c r="A8" s="95" t="s">
        <v>1886</v>
      </c>
      <c r="B8" s="315"/>
      <c r="C8" s="315"/>
      <c r="D8" s="316"/>
      <c r="E8" s="101" t="s">
        <v>1908</v>
      </c>
      <c r="F8" s="95" t="s">
        <v>1909</v>
      </c>
      <c r="G8" s="315"/>
      <c r="H8" s="95" t="s">
        <v>1910</v>
      </c>
      <c r="I8" s="95">
        <v>0</v>
      </c>
      <c r="J8" s="100">
        <v>55810</v>
      </c>
      <c r="K8" s="95" t="s">
        <v>1905</v>
      </c>
    </row>
    <row r="9" spans="1:11" ht="25.5" x14ac:dyDescent="0.2">
      <c r="A9" s="95" t="s">
        <v>1886</v>
      </c>
      <c r="B9" s="315"/>
      <c r="C9" s="315"/>
      <c r="D9" s="316"/>
      <c r="E9" s="101" t="s">
        <v>1911</v>
      </c>
      <c r="F9" s="95" t="s">
        <v>1912</v>
      </c>
      <c r="G9" s="315"/>
      <c r="H9" s="95" t="s">
        <v>1913</v>
      </c>
      <c r="I9" s="95">
        <v>0</v>
      </c>
      <c r="J9" s="100">
        <v>56600</v>
      </c>
      <c r="K9" s="95" t="s">
        <v>1905</v>
      </c>
    </row>
    <row r="10" spans="1:11" ht="38.25" x14ac:dyDescent="0.2">
      <c r="A10" s="95" t="s">
        <v>1886</v>
      </c>
      <c r="B10" s="315"/>
      <c r="C10" s="315"/>
      <c r="D10" s="316" t="s">
        <v>1914</v>
      </c>
      <c r="E10" s="316" t="s">
        <v>1915</v>
      </c>
      <c r="F10" s="315" t="s">
        <v>1916</v>
      </c>
      <c r="G10" s="95" t="s">
        <v>1901</v>
      </c>
      <c r="H10" s="95" t="s">
        <v>1917</v>
      </c>
      <c r="I10" s="95" t="s">
        <v>1918</v>
      </c>
      <c r="J10" s="102">
        <v>0.04</v>
      </c>
      <c r="K10" s="95" t="s">
        <v>1919</v>
      </c>
    </row>
    <row r="11" spans="1:11" ht="51" x14ac:dyDescent="0.2">
      <c r="A11" s="95" t="s">
        <v>1886</v>
      </c>
      <c r="B11" s="315"/>
      <c r="C11" s="315"/>
      <c r="D11" s="316"/>
      <c r="E11" s="316"/>
      <c r="F11" s="315"/>
      <c r="G11" s="315" t="s">
        <v>1920</v>
      </c>
      <c r="H11" s="95" t="s">
        <v>1313</v>
      </c>
      <c r="I11" s="95">
        <v>0</v>
      </c>
      <c r="J11" s="100">
        <v>200000</v>
      </c>
      <c r="K11" s="95" t="s">
        <v>1905</v>
      </c>
    </row>
    <row r="12" spans="1:11" ht="105.75" x14ac:dyDescent="0.2">
      <c r="A12" s="95" t="s">
        <v>1886</v>
      </c>
      <c r="B12" s="315"/>
      <c r="C12" s="315"/>
      <c r="D12" s="316"/>
      <c r="E12" s="99" t="s">
        <v>1921</v>
      </c>
      <c r="F12" s="95" t="s">
        <v>1309</v>
      </c>
      <c r="G12" s="315"/>
      <c r="H12" s="95" t="s">
        <v>1314</v>
      </c>
      <c r="I12" s="100">
        <v>37732</v>
      </c>
      <c r="J12" s="100">
        <v>135000</v>
      </c>
      <c r="K12" s="95" t="s">
        <v>1905</v>
      </c>
    </row>
    <row r="13" spans="1:11" ht="51" x14ac:dyDescent="0.2">
      <c r="A13" s="95" t="s">
        <v>1886</v>
      </c>
      <c r="B13" s="315"/>
      <c r="C13" s="315"/>
      <c r="D13" s="316"/>
      <c r="E13" s="99" t="s">
        <v>1922</v>
      </c>
      <c r="F13" s="95" t="s">
        <v>1923</v>
      </c>
      <c r="G13" s="315"/>
      <c r="H13" s="95" t="s">
        <v>1924</v>
      </c>
      <c r="I13" s="100">
        <v>110711</v>
      </c>
      <c r="J13" s="100">
        <v>120000</v>
      </c>
      <c r="K13" s="95" t="s">
        <v>1905</v>
      </c>
    </row>
    <row r="14" spans="1:11" ht="25.5" x14ac:dyDescent="0.2">
      <c r="A14" s="95" t="s">
        <v>1886</v>
      </c>
      <c r="B14" s="315"/>
      <c r="C14" s="315"/>
      <c r="D14" s="316"/>
      <c r="E14" s="101" t="s">
        <v>1925</v>
      </c>
      <c r="F14" s="95" t="s">
        <v>1926</v>
      </c>
      <c r="G14" s="315"/>
      <c r="H14" s="315" t="s">
        <v>1927</v>
      </c>
      <c r="I14" s="320">
        <v>492003</v>
      </c>
      <c r="J14" s="320">
        <v>520000</v>
      </c>
      <c r="K14" s="95" t="s">
        <v>1905</v>
      </c>
    </row>
    <row r="15" spans="1:11" ht="25.5" x14ac:dyDescent="0.2">
      <c r="A15" s="95" t="s">
        <v>1886</v>
      </c>
      <c r="B15" s="315"/>
      <c r="C15" s="315"/>
      <c r="D15" s="316" t="s">
        <v>1928</v>
      </c>
      <c r="E15" s="101" t="s">
        <v>1929</v>
      </c>
      <c r="F15" s="95" t="s">
        <v>1930</v>
      </c>
      <c r="G15" s="315"/>
      <c r="H15" s="315"/>
      <c r="I15" s="320"/>
      <c r="J15" s="320"/>
      <c r="K15" s="95" t="s">
        <v>1905</v>
      </c>
    </row>
    <row r="16" spans="1:11" ht="38.25" x14ac:dyDescent="0.2">
      <c r="A16" s="95" t="s">
        <v>1886</v>
      </c>
      <c r="B16" s="315"/>
      <c r="C16" s="315"/>
      <c r="D16" s="316"/>
      <c r="E16" s="101" t="s">
        <v>1931</v>
      </c>
      <c r="F16" s="95" t="s">
        <v>1932</v>
      </c>
      <c r="G16" s="315"/>
      <c r="H16" s="315"/>
      <c r="I16" s="320"/>
      <c r="J16" s="320"/>
      <c r="K16" s="95" t="s">
        <v>1919</v>
      </c>
    </row>
    <row r="17" spans="1:11" ht="38.25" x14ac:dyDescent="0.2">
      <c r="A17" s="95" t="s">
        <v>1886</v>
      </c>
      <c r="B17" s="315"/>
      <c r="C17" s="315"/>
      <c r="D17" s="316"/>
      <c r="E17" s="101" t="s">
        <v>1933</v>
      </c>
      <c r="F17" s="95" t="s">
        <v>1934</v>
      </c>
      <c r="G17" s="315"/>
      <c r="H17" s="315"/>
      <c r="I17" s="320"/>
      <c r="J17" s="320"/>
      <c r="K17" s="95" t="s">
        <v>1905</v>
      </c>
    </row>
    <row r="18" spans="1:11" ht="76.5" x14ac:dyDescent="0.2">
      <c r="A18" s="95" t="s">
        <v>1886</v>
      </c>
      <c r="B18" s="315"/>
      <c r="C18" s="95" t="s">
        <v>1935</v>
      </c>
      <c r="D18" s="99" t="s">
        <v>1936</v>
      </c>
      <c r="E18" s="101" t="s">
        <v>1937</v>
      </c>
      <c r="F18" s="95" t="s">
        <v>1938</v>
      </c>
      <c r="G18" s="315"/>
      <c r="H18" s="315"/>
      <c r="I18" s="315"/>
      <c r="J18" s="315"/>
      <c r="K18" s="95" t="s">
        <v>1905</v>
      </c>
    </row>
    <row r="19" spans="1:11" ht="25.5" x14ac:dyDescent="0.2">
      <c r="A19" s="95" t="s">
        <v>1939</v>
      </c>
      <c r="B19" s="315" t="s">
        <v>1940</v>
      </c>
      <c r="C19" s="315" t="s">
        <v>1941</v>
      </c>
      <c r="D19" s="316" t="s">
        <v>1942</v>
      </c>
      <c r="E19" s="101" t="s">
        <v>1943</v>
      </c>
      <c r="F19" s="95"/>
      <c r="G19" s="315"/>
      <c r="H19" s="315"/>
      <c r="I19" s="315"/>
      <c r="J19" s="315"/>
      <c r="K19" s="95"/>
    </row>
    <row r="20" spans="1:11" ht="42" x14ac:dyDescent="0.2">
      <c r="A20" s="95" t="s">
        <v>1939</v>
      </c>
      <c r="B20" s="315"/>
      <c r="C20" s="315"/>
      <c r="D20" s="316"/>
      <c r="E20" s="103" t="s">
        <v>1944</v>
      </c>
      <c r="F20" s="95" t="s">
        <v>1945</v>
      </c>
      <c r="G20" s="315"/>
      <c r="H20" s="315"/>
      <c r="I20" s="315"/>
      <c r="J20" s="315"/>
      <c r="K20" s="95" t="s">
        <v>1905</v>
      </c>
    </row>
    <row r="21" spans="1:11" ht="35.25" customHeight="1" x14ac:dyDescent="0.2">
      <c r="A21" s="95" t="s">
        <v>1939</v>
      </c>
      <c r="B21" s="315"/>
      <c r="C21" s="315"/>
      <c r="D21" s="316"/>
      <c r="E21" s="104" t="s">
        <v>1946</v>
      </c>
      <c r="F21" s="95" t="s">
        <v>1947</v>
      </c>
      <c r="G21" s="315"/>
      <c r="H21" s="315"/>
      <c r="I21" s="315"/>
      <c r="J21" s="315"/>
      <c r="K21" s="95" t="s">
        <v>1948</v>
      </c>
    </row>
    <row r="22" spans="1:11" ht="29.25" x14ac:dyDescent="0.2">
      <c r="A22" s="95" t="s">
        <v>1939</v>
      </c>
      <c r="B22" s="315"/>
      <c r="C22" s="315"/>
      <c r="D22" s="316"/>
      <c r="E22" s="105" t="s">
        <v>1949</v>
      </c>
      <c r="F22" s="95" t="s">
        <v>1950</v>
      </c>
      <c r="G22" s="315"/>
      <c r="H22" s="315"/>
      <c r="I22" s="315"/>
      <c r="J22" s="315"/>
      <c r="K22" s="95" t="s">
        <v>1892</v>
      </c>
    </row>
    <row r="23" spans="1:11" ht="25.5" x14ac:dyDescent="0.2">
      <c r="A23" s="95" t="s">
        <v>1939</v>
      </c>
      <c r="B23" s="315"/>
      <c r="C23" s="315"/>
      <c r="D23" s="316"/>
      <c r="E23" s="106" t="s">
        <v>1951</v>
      </c>
      <c r="F23" s="95" t="s">
        <v>1952</v>
      </c>
      <c r="G23" s="315"/>
      <c r="H23" s="315"/>
      <c r="I23" s="315"/>
      <c r="J23" s="315"/>
      <c r="K23" s="95" t="s">
        <v>1953</v>
      </c>
    </row>
    <row r="24" spans="1:11" ht="42" x14ac:dyDescent="0.2">
      <c r="A24" s="95" t="s">
        <v>1939</v>
      </c>
      <c r="B24" s="315"/>
      <c r="C24" s="315"/>
      <c r="D24" s="316" t="s">
        <v>1954</v>
      </c>
      <c r="E24" s="101" t="s">
        <v>1955</v>
      </c>
      <c r="F24" s="95" t="s">
        <v>1956</v>
      </c>
      <c r="G24" s="315"/>
      <c r="H24" s="315"/>
      <c r="I24" s="315"/>
      <c r="J24" s="315"/>
      <c r="K24" s="95" t="s">
        <v>1948</v>
      </c>
    </row>
    <row r="25" spans="1:11" ht="105.75" x14ac:dyDescent="0.2">
      <c r="A25" s="95" t="s">
        <v>1939</v>
      </c>
      <c r="B25" s="315"/>
      <c r="C25" s="315"/>
      <c r="D25" s="316"/>
      <c r="E25" s="101" t="s">
        <v>1957</v>
      </c>
      <c r="F25" s="95" t="s">
        <v>1958</v>
      </c>
      <c r="G25" s="315"/>
      <c r="H25" s="315"/>
      <c r="I25" s="315"/>
      <c r="J25" s="315"/>
      <c r="K25" s="95" t="s">
        <v>1948</v>
      </c>
    </row>
    <row r="26" spans="1:11" ht="42" x14ac:dyDescent="0.2">
      <c r="A26" s="95" t="s">
        <v>1939</v>
      </c>
      <c r="B26" s="315"/>
      <c r="C26" s="315"/>
      <c r="D26" s="316"/>
      <c r="E26" s="101" t="s">
        <v>1959</v>
      </c>
      <c r="F26" s="95" t="s">
        <v>1960</v>
      </c>
      <c r="G26" s="315"/>
      <c r="H26" s="315"/>
      <c r="I26" s="315"/>
      <c r="J26" s="315"/>
      <c r="K26" s="95" t="s">
        <v>1948</v>
      </c>
    </row>
    <row r="27" spans="1:11" ht="67.5" x14ac:dyDescent="0.2">
      <c r="A27" s="95" t="s">
        <v>1939</v>
      </c>
      <c r="B27" s="315"/>
      <c r="C27" s="315"/>
      <c r="D27" s="316" t="s">
        <v>1961</v>
      </c>
      <c r="E27" s="101" t="s">
        <v>1962</v>
      </c>
      <c r="F27" s="95" t="s">
        <v>1963</v>
      </c>
      <c r="G27" s="315"/>
      <c r="H27" s="315"/>
      <c r="I27" s="315"/>
      <c r="J27" s="315"/>
      <c r="K27" s="95" t="s">
        <v>1948</v>
      </c>
    </row>
    <row r="28" spans="1:11" ht="151.5" x14ac:dyDescent="0.2">
      <c r="A28" s="95" t="s">
        <v>1939</v>
      </c>
      <c r="B28" s="315"/>
      <c r="C28" s="315"/>
      <c r="D28" s="316"/>
      <c r="E28" s="101" t="s">
        <v>1964</v>
      </c>
      <c r="F28" s="95" t="s">
        <v>1965</v>
      </c>
      <c r="G28" s="315"/>
      <c r="H28" s="315"/>
      <c r="I28" s="315"/>
      <c r="J28" s="315"/>
      <c r="K28" s="95" t="s">
        <v>1966</v>
      </c>
    </row>
    <row r="29" spans="1:11" ht="67.5" x14ac:dyDescent="0.2">
      <c r="A29" s="95" t="s">
        <v>1939</v>
      </c>
      <c r="B29" s="315"/>
      <c r="C29" s="315"/>
      <c r="D29" s="316"/>
      <c r="E29" s="101" t="s">
        <v>1967</v>
      </c>
      <c r="F29" s="95" t="s">
        <v>1968</v>
      </c>
      <c r="G29" s="315"/>
      <c r="H29" s="315"/>
      <c r="I29" s="315"/>
      <c r="J29" s="315"/>
      <c r="K29" s="95" t="s">
        <v>1948</v>
      </c>
    </row>
    <row r="30" spans="1:11" ht="67.5" x14ac:dyDescent="0.2">
      <c r="A30" s="95" t="s">
        <v>1939</v>
      </c>
      <c r="B30" s="315"/>
      <c r="C30" s="315"/>
      <c r="D30" s="316"/>
      <c r="E30" s="101" t="s">
        <v>1969</v>
      </c>
      <c r="F30" s="95" t="s">
        <v>1970</v>
      </c>
      <c r="G30" s="315"/>
      <c r="H30" s="315"/>
      <c r="I30" s="315"/>
      <c r="J30" s="315"/>
      <c r="K30" s="95" t="s">
        <v>1953</v>
      </c>
    </row>
    <row r="31" spans="1:11" ht="89.25" x14ac:dyDescent="0.2">
      <c r="A31" s="95" t="s">
        <v>1939</v>
      </c>
      <c r="B31" s="315"/>
      <c r="C31" s="315"/>
      <c r="D31" s="101" t="s">
        <v>1971</v>
      </c>
      <c r="E31" s="101" t="s">
        <v>1972</v>
      </c>
      <c r="F31" s="95" t="s">
        <v>1973</v>
      </c>
      <c r="G31" s="315"/>
      <c r="H31" s="315"/>
      <c r="I31" s="315"/>
      <c r="J31" s="315"/>
      <c r="K31" s="95" t="s">
        <v>1948</v>
      </c>
    </row>
    <row r="32" spans="1:11" ht="67.5" x14ac:dyDescent="0.2">
      <c r="A32" s="95" t="s">
        <v>1939</v>
      </c>
      <c r="B32" s="315"/>
      <c r="C32" s="315" t="s">
        <v>1974</v>
      </c>
      <c r="D32" s="316" t="s">
        <v>1975</v>
      </c>
      <c r="E32" s="101" t="s">
        <v>1976</v>
      </c>
      <c r="F32" s="95" t="s">
        <v>1977</v>
      </c>
      <c r="G32" s="315"/>
      <c r="H32" s="315"/>
      <c r="I32" s="315"/>
      <c r="J32" s="315"/>
      <c r="K32" s="95" t="s">
        <v>1948</v>
      </c>
    </row>
    <row r="33" spans="1:11" ht="80.25" x14ac:dyDescent="0.2">
      <c r="A33" s="95" t="s">
        <v>1939</v>
      </c>
      <c r="B33" s="315"/>
      <c r="C33" s="315"/>
      <c r="D33" s="316"/>
      <c r="E33" s="101" t="s">
        <v>1978</v>
      </c>
      <c r="F33" s="95" t="s">
        <v>1979</v>
      </c>
      <c r="G33" s="315"/>
      <c r="H33" s="315"/>
      <c r="I33" s="315"/>
      <c r="J33" s="315"/>
      <c r="K33" s="95" t="s">
        <v>1892</v>
      </c>
    </row>
    <row r="34" spans="1:11" ht="105.75" x14ac:dyDescent="0.2">
      <c r="A34" s="95" t="s">
        <v>1939</v>
      </c>
      <c r="B34" s="315"/>
      <c r="C34" s="315"/>
      <c r="D34" s="316" t="s">
        <v>1980</v>
      </c>
      <c r="E34" s="101" t="s">
        <v>1981</v>
      </c>
      <c r="F34" s="95" t="s">
        <v>1982</v>
      </c>
      <c r="G34" s="315"/>
      <c r="H34" s="315"/>
      <c r="I34" s="315"/>
      <c r="J34" s="315"/>
      <c r="K34" s="95" t="s">
        <v>1983</v>
      </c>
    </row>
    <row r="35" spans="1:11" ht="80.25" x14ac:dyDescent="0.2">
      <c r="A35" s="95" t="s">
        <v>1939</v>
      </c>
      <c r="B35" s="315"/>
      <c r="C35" s="315"/>
      <c r="D35" s="316"/>
      <c r="E35" s="101" t="s">
        <v>1984</v>
      </c>
      <c r="F35" s="95" t="s">
        <v>1985</v>
      </c>
      <c r="G35" s="315"/>
      <c r="H35" s="315"/>
      <c r="I35" s="315"/>
      <c r="J35" s="315"/>
      <c r="K35" s="95" t="s">
        <v>1983</v>
      </c>
    </row>
    <row r="36" spans="1:11" ht="67.5" x14ac:dyDescent="0.2">
      <c r="A36" s="95" t="s">
        <v>1939</v>
      </c>
      <c r="B36" s="315"/>
      <c r="C36" s="315"/>
      <c r="D36" s="316"/>
      <c r="E36" s="101" t="s">
        <v>1986</v>
      </c>
      <c r="F36" s="95" t="s">
        <v>1987</v>
      </c>
      <c r="G36" s="315"/>
      <c r="H36" s="315"/>
      <c r="I36" s="315"/>
      <c r="J36" s="315"/>
      <c r="K36" s="95" t="s">
        <v>1892</v>
      </c>
    </row>
    <row r="37" spans="1:11" ht="67.5" x14ac:dyDescent="0.2">
      <c r="A37" s="95" t="s">
        <v>1939</v>
      </c>
      <c r="B37" s="315"/>
      <c r="C37" s="315"/>
      <c r="D37" s="316" t="s">
        <v>1988</v>
      </c>
      <c r="E37" s="101" t="s">
        <v>1989</v>
      </c>
      <c r="F37" s="95" t="s">
        <v>1990</v>
      </c>
      <c r="G37" s="315"/>
      <c r="H37" s="315"/>
      <c r="I37" s="315"/>
      <c r="J37" s="315"/>
      <c r="K37" s="95" t="s">
        <v>1953</v>
      </c>
    </row>
    <row r="38" spans="1:11" ht="89.25" x14ac:dyDescent="0.2">
      <c r="A38" s="95" t="s">
        <v>1939</v>
      </c>
      <c r="B38" s="315"/>
      <c r="C38" s="315"/>
      <c r="D38" s="316"/>
      <c r="E38" s="101" t="s">
        <v>1991</v>
      </c>
      <c r="F38" s="95" t="s">
        <v>1992</v>
      </c>
      <c r="G38" s="315"/>
      <c r="H38" s="315"/>
      <c r="I38" s="315"/>
      <c r="J38" s="315"/>
      <c r="K38" s="95" t="s">
        <v>1948</v>
      </c>
    </row>
    <row r="39" spans="1:11" ht="160.5" x14ac:dyDescent="0.3">
      <c r="A39" s="95" t="s">
        <v>1939</v>
      </c>
      <c r="B39" s="315"/>
      <c r="C39" s="315" t="s">
        <v>1993</v>
      </c>
      <c r="D39" s="101" t="s">
        <v>1994</v>
      </c>
      <c r="E39" s="107" t="s">
        <v>1995</v>
      </c>
      <c r="F39" s="95" t="s">
        <v>1996</v>
      </c>
      <c r="G39" s="315"/>
      <c r="H39" s="315"/>
      <c r="I39" s="315"/>
      <c r="J39" s="315"/>
      <c r="K39" s="95" t="s">
        <v>1948</v>
      </c>
    </row>
    <row r="40" spans="1:11" ht="131.25" x14ac:dyDescent="0.2">
      <c r="A40" s="95" t="s">
        <v>1939</v>
      </c>
      <c r="B40" s="315"/>
      <c r="C40" s="315"/>
      <c r="D40" s="101" t="s">
        <v>1997</v>
      </c>
      <c r="E40" s="108" t="s">
        <v>1998</v>
      </c>
      <c r="F40" s="95" t="s">
        <v>1999</v>
      </c>
      <c r="G40" s="315"/>
      <c r="H40" s="315"/>
      <c r="I40" s="315"/>
      <c r="J40" s="315"/>
      <c r="K40" s="95" t="s">
        <v>2000</v>
      </c>
    </row>
    <row r="41" spans="1:11" ht="67.5" x14ac:dyDescent="0.2">
      <c r="A41" s="95" t="s">
        <v>1939</v>
      </c>
      <c r="B41" s="315"/>
      <c r="C41" s="315"/>
      <c r="D41" s="316" t="s">
        <v>2001</v>
      </c>
      <c r="E41" s="108" t="s">
        <v>2002</v>
      </c>
      <c r="F41" s="95" t="s">
        <v>2003</v>
      </c>
      <c r="G41" s="315"/>
      <c r="H41" s="315"/>
      <c r="I41" s="315"/>
      <c r="J41" s="315"/>
      <c r="K41" s="95" t="s">
        <v>1948</v>
      </c>
    </row>
    <row r="42" spans="1:11" ht="105.75" x14ac:dyDescent="0.2">
      <c r="A42" s="95" t="s">
        <v>1939</v>
      </c>
      <c r="B42" s="315"/>
      <c r="C42" s="315"/>
      <c r="D42" s="316"/>
      <c r="E42" s="108" t="s">
        <v>2004</v>
      </c>
      <c r="F42" s="95" t="s">
        <v>2005</v>
      </c>
      <c r="G42" s="315"/>
      <c r="H42" s="315"/>
      <c r="I42" s="315"/>
      <c r="J42" s="315"/>
      <c r="K42" s="95" t="s">
        <v>1953</v>
      </c>
    </row>
    <row r="43" spans="1:11" ht="38.25" customHeight="1" x14ac:dyDescent="0.2">
      <c r="A43" s="95" t="s">
        <v>2006</v>
      </c>
      <c r="B43" s="315" t="s">
        <v>2007</v>
      </c>
      <c r="C43" s="315" t="s">
        <v>2008</v>
      </c>
      <c r="D43" s="317" t="s">
        <v>2009</v>
      </c>
      <c r="E43" s="316" t="s">
        <v>2010</v>
      </c>
      <c r="F43" s="315" t="s">
        <v>2011</v>
      </c>
      <c r="G43" s="315" t="s">
        <v>2012</v>
      </c>
      <c r="H43" s="95" t="s">
        <v>2013</v>
      </c>
      <c r="I43" s="95" t="s">
        <v>2014</v>
      </c>
      <c r="J43" s="95" t="s">
        <v>2015</v>
      </c>
      <c r="K43" s="95" t="s">
        <v>1948</v>
      </c>
    </row>
    <row r="44" spans="1:11" ht="63.75" x14ac:dyDescent="0.2">
      <c r="A44" s="95" t="s">
        <v>2006</v>
      </c>
      <c r="B44" s="315"/>
      <c r="C44" s="315"/>
      <c r="D44" s="317"/>
      <c r="E44" s="316"/>
      <c r="F44" s="315"/>
      <c r="G44" s="315"/>
      <c r="H44" s="95" t="s">
        <v>2016</v>
      </c>
      <c r="I44" s="95" t="s">
        <v>2017</v>
      </c>
      <c r="J44" s="95" t="s">
        <v>2018</v>
      </c>
      <c r="K44" s="95" t="s">
        <v>1948</v>
      </c>
    </row>
    <row r="45" spans="1:11" ht="63.75" x14ac:dyDescent="0.2">
      <c r="A45" s="95" t="s">
        <v>2006</v>
      </c>
      <c r="B45" s="315"/>
      <c r="C45" s="315"/>
      <c r="D45" s="317"/>
      <c r="E45" s="316" t="s">
        <v>2019</v>
      </c>
      <c r="F45" s="315" t="s">
        <v>2020</v>
      </c>
      <c r="G45" s="315"/>
      <c r="H45" s="95" t="s">
        <v>2021</v>
      </c>
      <c r="I45" s="95" t="s">
        <v>2022</v>
      </c>
      <c r="J45" s="95" t="s">
        <v>2023</v>
      </c>
      <c r="K45" s="95" t="s">
        <v>1966</v>
      </c>
    </row>
    <row r="46" spans="1:11" ht="63.75" x14ac:dyDescent="0.2">
      <c r="A46" s="95" t="s">
        <v>2006</v>
      </c>
      <c r="B46" s="315"/>
      <c r="C46" s="315"/>
      <c r="D46" s="317"/>
      <c r="E46" s="316"/>
      <c r="F46" s="315"/>
      <c r="G46" s="315"/>
      <c r="H46" s="95" t="s">
        <v>1861</v>
      </c>
      <c r="I46" s="95" t="s">
        <v>2024</v>
      </c>
      <c r="J46" s="95" t="s">
        <v>2025</v>
      </c>
      <c r="K46" s="95" t="s">
        <v>1966</v>
      </c>
    </row>
    <row r="47" spans="1:11" ht="63.75" x14ac:dyDescent="0.2">
      <c r="A47" s="95" t="s">
        <v>2006</v>
      </c>
      <c r="B47" s="315"/>
      <c r="C47" s="315"/>
      <c r="D47" s="317"/>
      <c r="E47" s="316"/>
      <c r="F47" s="315"/>
      <c r="G47" s="315"/>
      <c r="H47" s="95" t="s">
        <v>2026</v>
      </c>
      <c r="I47" s="95" t="s">
        <v>2027</v>
      </c>
      <c r="J47" s="95" t="s">
        <v>2028</v>
      </c>
      <c r="K47" s="95" t="s">
        <v>1966</v>
      </c>
    </row>
    <row r="48" spans="1:11" ht="63.75" x14ac:dyDescent="0.2">
      <c r="A48" s="95" t="s">
        <v>2006</v>
      </c>
      <c r="B48" s="315"/>
      <c r="C48" s="315"/>
      <c r="D48" s="317"/>
      <c r="E48" s="316"/>
      <c r="F48" s="315"/>
      <c r="G48" s="315"/>
      <c r="H48" s="95" t="s">
        <v>2029</v>
      </c>
      <c r="I48" s="95" t="s">
        <v>2030</v>
      </c>
      <c r="J48" s="95" t="s">
        <v>2031</v>
      </c>
      <c r="K48" s="95" t="s">
        <v>1966</v>
      </c>
    </row>
    <row r="49" spans="1:11" ht="63.75" x14ac:dyDescent="0.2">
      <c r="A49" s="95" t="s">
        <v>2006</v>
      </c>
      <c r="B49" s="315"/>
      <c r="C49" s="315"/>
      <c r="D49" s="317"/>
      <c r="E49" s="316"/>
      <c r="F49" s="315"/>
      <c r="G49" s="315"/>
      <c r="H49" s="95" t="s">
        <v>2032</v>
      </c>
      <c r="I49" s="95" t="s">
        <v>2033</v>
      </c>
      <c r="J49" s="95" t="s">
        <v>2034</v>
      </c>
      <c r="K49" s="95" t="s">
        <v>1966</v>
      </c>
    </row>
    <row r="50" spans="1:11" ht="63.75" x14ac:dyDescent="0.2">
      <c r="A50" s="95" t="s">
        <v>2006</v>
      </c>
      <c r="B50" s="315"/>
      <c r="C50" s="315"/>
      <c r="D50" s="317"/>
      <c r="E50" s="316"/>
      <c r="F50" s="315"/>
      <c r="G50" s="315"/>
      <c r="H50" s="95" t="s">
        <v>2035</v>
      </c>
      <c r="I50" s="95" t="s">
        <v>2036</v>
      </c>
      <c r="J50" s="95" t="s">
        <v>2037</v>
      </c>
      <c r="K50" s="95" t="s">
        <v>1966</v>
      </c>
    </row>
    <row r="51" spans="1:11" ht="63.75" x14ac:dyDescent="0.2">
      <c r="A51" s="95" t="s">
        <v>2006</v>
      </c>
      <c r="B51" s="315"/>
      <c r="C51" s="315"/>
      <c r="D51" s="317"/>
      <c r="E51" s="316" t="s">
        <v>2038</v>
      </c>
      <c r="F51" s="315" t="s">
        <v>2039</v>
      </c>
      <c r="G51" s="315"/>
      <c r="H51" s="95" t="s">
        <v>1316</v>
      </c>
      <c r="I51" s="102">
        <v>0.05</v>
      </c>
      <c r="J51" s="102">
        <v>0.15</v>
      </c>
      <c r="K51" s="95" t="s">
        <v>1948</v>
      </c>
    </row>
    <row r="52" spans="1:11" ht="63.75" x14ac:dyDescent="0.2">
      <c r="A52" s="95" t="s">
        <v>2006</v>
      </c>
      <c r="B52" s="315"/>
      <c r="C52" s="315"/>
      <c r="D52" s="317"/>
      <c r="E52" s="316"/>
      <c r="F52" s="315"/>
      <c r="G52" s="101" t="s">
        <v>2040</v>
      </c>
      <c r="H52" s="95" t="s">
        <v>2041</v>
      </c>
      <c r="I52" s="95">
        <v>53</v>
      </c>
      <c r="J52" s="95">
        <v>100</v>
      </c>
      <c r="K52" s="95" t="s">
        <v>1948</v>
      </c>
    </row>
    <row r="53" spans="1:11" ht="63.75" x14ac:dyDescent="0.2">
      <c r="A53" s="95" t="s">
        <v>2006</v>
      </c>
      <c r="B53" s="315"/>
      <c r="C53" s="315"/>
      <c r="D53" s="317" t="s">
        <v>2042</v>
      </c>
      <c r="E53" s="317" t="s">
        <v>2043</v>
      </c>
      <c r="F53" s="315" t="s">
        <v>2044</v>
      </c>
      <c r="G53" s="315" t="s">
        <v>2045</v>
      </c>
      <c r="H53" s="95" t="s">
        <v>1317</v>
      </c>
      <c r="I53" s="95" t="s">
        <v>2046</v>
      </c>
      <c r="J53" s="95" t="s">
        <v>2047</v>
      </c>
      <c r="K53" s="95" t="s">
        <v>1948</v>
      </c>
    </row>
    <row r="54" spans="1:11" ht="63.75" x14ac:dyDescent="0.2">
      <c r="A54" s="95" t="s">
        <v>2006</v>
      </c>
      <c r="B54" s="315"/>
      <c r="C54" s="315"/>
      <c r="D54" s="317"/>
      <c r="E54" s="317"/>
      <c r="F54" s="315"/>
      <c r="G54" s="315"/>
      <c r="H54" s="95" t="s">
        <v>1502</v>
      </c>
      <c r="I54" s="95" t="s">
        <v>2048</v>
      </c>
      <c r="J54" s="95" t="s">
        <v>2049</v>
      </c>
      <c r="K54" s="95" t="s">
        <v>1948</v>
      </c>
    </row>
    <row r="55" spans="1:11" ht="63.75" x14ac:dyDescent="0.2">
      <c r="A55" s="95" t="s">
        <v>2006</v>
      </c>
      <c r="B55" s="315"/>
      <c r="C55" s="315"/>
      <c r="D55" s="317"/>
      <c r="E55" s="109" t="s">
        <v>2050</v>
      </c>
      <c r="F55" s="95" t="s">
        <v>2051</v>
      </c>
      <c r="G55" s="315"/>
      <c r="H55" s="95" t="s">
        <v>2052</v>
      </c>
      <c r="I55" s="95" t="s">
        <v>2053</v>
      </c>
      <c r="J55" s="95" t="s">
        <v>2054</v>
      </c>
      <c r="K55" s="95" t="s">
        <v>1948</v>
      </c>
    </row>
    <row r="56" spans="1:11" ht="89.25" x14ac:dyDescent="0.2">
      <c r="A56" s="95" t="s">
        <v>2006</v>
      </c>
      <c r="B56" s="315"/>
      <c r="C56" s="315"/>
      <c r="D56" s="109" t="s">
        <v>2055</v>
      </c>
      <c r="E56" s="109" t="s">
        <v>2056</v>
      </c>
      <c r="F56" s="95" t="s">
        <v>2057</v>
      </c>
      <c r="G56" s="95"/>
      <c r="H56" s="95"/>
      <c r="I56" s="95"/>
      <c r="J56" s="95"/>
      <c r="K56" s="95" t="s">
        <v>2058</v>
      </c>
    </row>
    <row r="57" spans="1:11" ht="76.5" x14ac:dyDescent="0.2">
      <c r="A57" s="95" t="s">
        <v>2006</v>
      </c>
      <c r="B57" s="315"/>
      <c r="C57" s="315"/>
      <c r="D57" s="317" t="s">
        <v>2059</v>
      </c>
      <c r="E57" s="110" t="s">
        <v>2060</v>
      </c>
      <c r="F57" s="95" t="s">
        <v>2061</v>
      </c>
      <c r="G57" s="315" t="s">
        <v>2062</v>
      </c>
      <c r="H57" s="95" t="s">
        <v>1319</v>
      </c>
      <c r="I57" s="95">
        <v>0</v>
      </c>
      <c r="J57" s="100">
        <v>10800000</v>
      </c>
      <c r="K57" s="95" t="s">
        <v>1948</v>
      </c>
    </row>
    <row r="58" spans="1:11" ht="63.75" x14ac:dyDescent="0.2">
      <c r="A58" s="95" t="s">
        <v>2006</v>
      </c>
      <c r="B58" s="315"/>
      <c r="C58" s="315"/>
      <c r="D58" s="317"/>
      <c r="E58" s="110" t="s">
        <v>2063</v>
      </c>
      <c r="F58" s="95" t="s">
        <v>2064</v>
      </c>
      <c r="G58" s="315"/>
      <c r="H58" s="95" t="s">
        <v>1312</v>
      </c>
      <c r="I58" s="95">
        <v>0</v>
      </c>
      <c r="J58" s="100">
        <v>10000</v>
      </c>
      <c r="K58" s="95" t="s">
        <v>2065</v>
      </c>
    </row>
    <row r="59" spans="1:11" ht="63.75" x14ac:dyDescent="0.2">
      <c r="A59" s="95" t="s">
        <v>2006</v>
      </c>
      <c r="B59" s="315"/>
      <c r="C59" s="315"/>
      <c r="D59" s="317" t="s">
        <v>2066</v>
      </c>
      <c r="E59" s="109" t="s">
        <v>2067</v>
      </c>
      <c r="F59" s="95" t="s">
        <v>2068</v>
      </c>
      <c r="G59" s="315" t="s">
        <v>1901</v>
      </c>
      <c r="H59" s="315" t="s">
        <v>2069</v>
      </c>
      <c r="I59" s="315" t="s">
        <v>2070</v>
      </c>
      <c r="J59" s="315" t="s">
        <v>2071</v>
      </c>
      <c r="K59" s="95" t="s">
        <v>1948</v>
      </c>
    </row>
    <row r="60" spans="1:11" ht="63.75" x14ac:dyDescent="0.2">
      <c r="A60" s="95" t="s">
        <v>2006</v>
      </c>
      <c r="B60" s="315"/>
      <c r="C60" s="315"/>
      <c r="D60" s="317"/>
      <c r="E60" s="109" t="s">
        <v>2072</v>
      </c>
      <c r="F60" s="95" t="s">
        <v>2073</v>
      </c>
      <c r="G60" s="315"/>
      <c r="H60" s="315"/>
      <c r="I60" s="315"/>
      <c r="J60" s="315"/>
      <c r="K60" s="95" t="s">
        <v>1948</v>
      </c>
    </row>
    <row r="61" spans="1:11" ht="63.75" x14ac:dyDescent="0.2">
      <c r="A61" s="95" t="s">
        <v>2006</v>
      </c>
      <c r="B61" s="315"/>
      <c r="C61" s="315"/>
      <c r="D61" s="317"/>
      <c r="E61" s="109" t="s">
        <v>2074</v>
      </c>
      <c r="F61" s="95" t="s">
        <v>2075</v>
      </c>
      <c r="G61" s="315"/>
      <c r="H61" s="315"/>
      <c r="I61" s="315"/>
      <c r="J61" s="315"/>
      <c r="K61" s="95" t="s">
        <v>1966</v>
      </c>
    </row>
    <row r="62" spans="1:11" ht="59.25" customHeight="1" x14ac:dyDescent="0.2">
      <c r="A62" s="95" t="s">
        <v>2006</v>
      </c>
      <c r="B62" s="315"/>
      <c r="C62" s="315"/>
      <c r="D62" s="317" t="s">
        <v>2076</v>
      </c>
      <c r="E62" s="109" t="s">
        <v>2077</v>
      </c>
      <c r="F62" s="95" t="s">
        <v>2078</v>
      </c>
      <c r="G62" s="95"/>
      <c r="H62" s="95"/>
      <c r="I62" s="95"/>
      <c r="J62" s="95"/>
      <c r="K62" s="95" t="s">
        <v>1948</v>
      </c>
    </row>
    <row r="63" spans="1:11" ht="59.25" customHeight="1" x14ac:dyDescent="0.2">
      <c r="A63" s="95" t="s">
        <v>2006</v>
      </c>
      <c r="B63" s="315"/>
      <c r="C63" s="315"/>
      <c r="D63" s="317"/>
      <c r="E63" s="109" t="s">
        <v>2079</v>
      </c>
      <c r="F63" s="95" t="s">
        <v>2080</v>
      </c>
      <c r="G63" s="95"/>
      <c r="H63" s="95"/>
      <c r="I63" s="95"/>
      <c r="J63" s="95"/>
      <c r="K63" s="95" t="s">
        <v>1966</v>
      </c>
    </row>
    <row r="64" spans="1:11" ht="54" customHeight="1" x14ac:dyDescent="0.2">
      <c r="A64" s="95" t="s">
        <v>2006</v>
      </c>
      <c r="B64" s="315"/>
      <c r="C64" s="315"/>
      <c r="D64" s="317" t="s">
        <v>2081</v>
      </c>
      <c r="E64" s="110" t="s">
        <v>2082</v>
      </c>
      <c r="F64" s="95" t="s">
        <v>2083</v>
      </c>
      <c r="G64" s="315"/>
      <c r="H64" s="315"/>
      <c r="I64" s="95"/>
      <c r="J64" s="95"/>
      <c r="K64" s="95" t="s">
        <v>1966</v>
      </c>
    </row>
    <row r="65" spans="1:11" ht="54" customHeight="1" x14ac:dyDescent="0.2">
      <c r="A65" s="95" t="s">
        <v>2006</v>
      </c>
      <c r="B65" s="315"/>
      <c r="C65" s="315"/>
      <c r="D65" s="317"/>
      <c r="E65" s="109" t="s">
        <v>2084</v>
      </c>
      <c r="F65" s="95" t="s">
        <v>2085</v>
      </c>
      <c r="G65" s="315"/>
      <c r="H65" s="315"/>
      <c r="I65" s="95"/>
      <c r="J65" s="95"/>
      <c r="K65" s="95" t="s">
        <v>1948</v>
      </c>
    </row>
    <row r="66" spans="1:11" ht="114.75" x14ac:dyDescent="0.2">
      <c r="A66" s="95" t="s">
        <v>2086</v>
      </c>
      <c r="B66" s="95" t="s">
        <v>2087</v>
      </c>
      <c r="C66" s="95" t="s">
        <v>2088</v>
      </c>
      <c r="D66" s="319" t="s">
        <v>2089</v>
      </c>
      <c r="E66" s="319"/>
      <c r="F66" s="319"/>
      <c r="G66" s="315"/>
      <c r="H66" s="315"/>
      <c r="I66" s="315"/>
      <c r="J66" s="315"/>
      <c r="K66" s="95" t="s">
        <v>2090</v>
      </c>
    </row>
    <row r="67" spans="1:11" ht="38.25" x14ac:dyDescent="0.2">
      <c r="A67" s="315" t="s">
        <v>2091</v>
      </c>
      <c r="B67" s="315" t="s">
        <v>2092</v>
      </c>
      <c r="C67" s="315" t="s">
        <v>2093</v>
      </c>
      <c r="D67" s="317" t="s">
        <v>2094</v>
      </c>
      <c r="E67" s="109" t="s">
        <v>2095</v>
      </c>
      <c r="F67" s="95" t="s">
        <v>2096</v>
      </c>
      <c r="G67" s="315" t="s">
        <v>2040</v>
      </c>
      <c r="H67" s="315" t="s">
        <v>1326</v>
      </c>
      <c r="I67" s="315">
        <v>52</v>
      </c>
      <c r="J67" s="315">
        <v>202</v>
      </c>
      <c r="K67" s="95" t="s">
        <v>1892</v>
      </c>
    </row>
    <row r="68" spans="1:11" ht="63.75" x14ac:dyDescent="0.2">
      <c r="A68" s="315"/>
      <c r="B68" s="315"/>
      <c r="C68" s="315"/>
      <c r="D68" s="317"/>
      <c r="E68" s="109" t="s">
        <v>2097</v>
      </c>
      <c r="F68" s="95" t="s">
        <v>2098</v>
      </c>
      <c r="G68" s="315"/>
      <c r="H68" s="315"/>
      <c r="I68" s="315"/>
      <c r="J68" s="315"/>
      <c r="K68" s="95" t="s">
        <v>1892</v>
      </c>
    </row>
    <row r="69" spans="1:11" ht="89.25" x14ac:dyDescent="0.2">
      <c r="A69" s="315"/>
      <c r="B69" s="315"/>
      <c r="C69" s="315" t="s">
        <v>2099</v>
      </c>
      <c r="D69" s="317" t="s">
        <v>2100</v>
      </c>
      <c r="E69" s="109" t="s">
        <v>2101</v>
      </c>
      <c r="F69" s="95" t="s">
        <v>2102</v>
      </c>
      <c r="G69" s="315" t="s">
        <v>2103</v>
      </c>
      <c r="H69" s="315" t="s">
        <v>1325</v>
      </c>
      <c r="I69" s="315">
        <v>0</v>
      </c>
      <c r="J69" s="315" t="s">
        <v>2104</v>
      </c>
      <c r="K69" s="95" t="s">
        <v>1892</v>
      </c>
    </row>
    <row r="70" spans="1:11" ht="38.25" x14ac:dyDescent="0.2">
      <c r="A70" s="315"/>
      <c r="B70" s="315"/>
      <c r="C70" s="315"/>
      <c r="D70" s="317"/>
      <c r="E70" s="111" t="s">
        <v>2105</v>
      </c>
      <c r="F70" s="95" t="s">
        <v>2106</v>
      </c>
      <c r="G70" s="315"/>
      <c r="H70" s="315"/>
      <c r="I70" s="315"/>
      <c r="J70" s="315"/>
      <c r="K70" s="95" t="s">
        <v>1892</v>
      </c>
    </row>
    <row r="71" spans="1:11" ht="38.25" x14ac:dyDescent="0.2">
      <c r="A71" s="315"/>
      <c r="B71" s="315"/>
      <c r="C71" s="315"/>
      <c r="D71" s="317"/>
      <c r="E71" s="111" t="s">
        <v>2107</v>
      </c>
      <c r="F71" s="95" t="s">
        <v>2106</v>
      </c>
      <c r="G71" s="315"/>
      <c r="H71" s="315"/>
      <c r="I71" s="315"/>
      <c r="J71" s="315"/>
      <c r="K71" s="95" t="s">
        <v>1892</v>
      </c>
    </row>
    <row r="72" spans="1:11" ht="63.75" x14ac:dyDescent="0.2">
      <c r="A72" s="315"/>
      <c r="B72" s="315"/>
      <c r="C72" s="315"/>
      <c r="D72" s="317"/>
      <c r="E72" s="111" t="s">
        <v>2108</v>
      </c>
      <c r="F72" s="95" t="s">
        <v>2109</v>
      </c>
      <c r="G72" s="315"/>
      <c r="H72" s="315"/>
      <c r="I72" s="315"/>
      <c r="J72" s="315"/>
      <c r="K72" s="95" t="s">
        <v>1892</v>
      </c>
    </row>
    <row r="73" spans="1:11" ht="63.75" x14ac:dyDescent="0.2">
      <c r="A73" s="315"/>
      <c r="B73" s="315"/>
      <c r="C73" s="315"/>
      <c r="D73" s="317"/>
      <c r="E73" s="109" t="s">
        <v>2110</v>
      </c>
      <c r="F73" s="95" t="s">
        <v>2111</v>
      </c>
      <c r="G73" s="315"/>
      <c r="H73" s="315"/>
      <c r="I73" s="315"/>
      <c r="J73" s="315"/>
      <c r="K73" s="95" t="s">
        <v>1892</v>
      </c>
    </row>
    <row r="74" spans="1:11" ht="51" x14ac:dyDescent="0.2">
      <c r="A74" s="315"/>
      <c r="B74" s="315"/>
      <c r="C74" s="315"/>
      <c r="D74" s="317" t="s">
        <v>2112</v>
      </c>
      <c r="E74" s="110" t="s">
        <v>2113</v>
      </c>
      <c r="F74" s="95" t="s">
        <v>2114</v>
      </c>
      <c r="G74" s="315"/>
      <c r="H74" s="315"/>
      <c r="I74" s="315"/>
      <c r="J74" s="315"/>
      <c r="K74" s="95" t="s">
        <v>1892</v>
      </c>
    </row>
    <row r="75" spans="1:11" ht="38.25" x14ac:dyDescent="0.2">
      <c r="A75" s="315"/>
      <c r="B75" s="315"/>
      <c r="C75" s="315"/>
      <c r="D75" s="317"/>
      <c r="E75" s="111" t="s">
        <v>2115</v>
      </c>
      <c r="F75" s="95" t="s">
        <v>2116</v>
      </c>
      <c r="G75" s="315"/>
      <c r="H75" s="315"/>
      <c r="I75" s="315"/>
      <c r="J75" s="315"/>
      <c r="K75" s="95" t="s">
        <v>1892</v>
      </c>
    </row>
    <row r="76" spans="1:11" ht="89.25" x14ac:dyDescent="0.2">
      <c r="A76" s="315"/>
      <c r="B76" s="315"/>
      <c r="C76" s="315" t="s">
        <v>2117</v>
      </c>
      <c r="D76" s="109" t="s">
        <v>2118</v>
      </c>
      <c r="E76" s="108" t="s">
        <v>2119</v>
      </c>
      <c r="F76" s="95" t="s">
        <v>2120</v>
      </c>
      <c r="G76" s="95"/>
      <c r="H76" s="95"/>
      <c r="I76" s="95"/>
      <c r="J76" s="95"/>
      <c r="K76" s="95" t="s">
        <v>2121</v>
      </c>
    </row>
    <row r="77" spans="1:11" ht="63.75" x14ac:dyDescent="0.2">
      <c r="A77" s="315"/>
      <c r="B77" s="315"/>
      <c r="C77" s="315"/>
      <c r="D77" s="109" t="s">
        <v>2122</v>
      </c>
      <c r="E77" s="109" t="s">
        <v>2123</v>
      </c>
      <c r="F77" s="95" t="s">
        <v>1934</v>
      </c>
      <c r="G77" s="95" t="s">
        <v>2040</v>
      </c>
      <c r="H77" s="95" t="s">
        <v>2124</v>
      </c>
      <c r="I77" s="102">
        <v>0</v>
      </c>
      <c r="J77" s="102">
        <v>1</v>
      </c>
      <c r="K77" s="95" t="s">
        <v>1892</v>
      </c>
    </row>
    <row r="78" spans="1:11" ht="51" x14ac:dyDescent="0.2">
      <c r="A78" s="315" t="s">
        <v>2125</v>
      </c>
      <c r="B78" s="315" t="s">
        <v>2126</v>
      </c>
      <c r="C78" s="315" t="s">
        <v>2127</v>
      </c>
      <c r="D78" s="317" t="s">
        <v>2128</v>
      </c>
      <c r="E78" s="109" t="s">
        <v>2129</v>
      </c>
      <c r="F78" s="315" t="s">
        <v>2130</v>
      </c>
      <c r="G78" s="315" t="s">
        <v>2131</v>
      </c>
      <c r="H78" s="95" t="s">
        <v>2132</v>
      </c>
      <c r="I78" s="95">
        <v>0</v>
      </c>
      <c r="J78" s="95">
        <v>322.15499999999997</v>
      </c>
      <c r="K78" s="95" t="s">
        <v>1948</v>
      </c>
    </row>
    <row r="79" spans="1:11" ht="51" x14ac:dyDescent="0.2">
      <c r="A79" s="315"/>
      <c r="B79" s="315"/>
      <c r="C79" s="315"/>
      <c r="D79" s="318"/>
      <c r="E79" s="109" t="s">
        <v>2133</v>
      </c>
      <c r="F79" s="315"/>
      <c r="G79" s="315"/>
      <c r="H79" s="95" t="s">
        <v>2134</v>
      </c>
      <c r="I79" s="95">
        <v>0</v>
      </c>
      <c r="J79" s="95">
        <v>405.245</v>
      </c>
      <c r="K79" s="95" t="s">
        <v>1948</v>
      </c>
    </row>
    <row r="80" spans="1:11" ht="76.5" x14ac:dyDescent="0.2">
      <c r="A80" s="315"/>
      <c r="B80" s="95" t="s">
        <v>2135</v>
      </c>
      <c r="C80" s="95" t="s">
        <v>2136</v>
      </c>
      <c r="D80" s="112" t="s">
        <v>2137</v>
      </c>
      <c r="E80" s="112" t="s">
        <v>2138</v>
      </c>
      <c r="F80" s="95" t="s">
        <v>2139</v>
      </c>
      <c r="G80" s="95" t="s">
        <v>2140</v>
      </c>
      <c r="H80" s="95" t="s">
        <v>2132</v>
      </c>
      <c r="I80" s="95">
        <v>0</v>
      </c>
      <c r="J80" s="95">
        <v>582.28899999999999</v>
      </c>
      <c r="K80" s="95" t="s">
        <v>1948</v>
      </c>
    </row>
    <row r="81" spans="1:11" ht="76.5" x14ac:dyDescent="0.2">
      <c r="A81" s="315"/>
      <c r="B81" s="95" t="s">
        <v>2141</v>
      </c>
      <c r="C81" s="95" t="s">
        <v>2142</v>
      </c>
      <c r="D81" s="109" t="s">
        <v>2143</v>
      </c>
      <c r="E81" s="109" t="s">
        <v>2144</v>
      </c>
      <c r="F81" s="95" t="s">
        <v>2145</v>
      </c>
      <c r="G81" s="95" t="s">
        <v>2140</v>
      </c>
      <c r="H81" s="95" t="s">
        <v>2132</v>
      </c>
      <c r="I81" s="95">
        <v>0</v>
      </c>
      <c r="J81" s="95">
        <v>11.867000000000001</v>
      </c>
      <c r="K81" s="95" t="s">
        <v>1948</v>
      </c>
    </row>
    <row r="82" spans="1:11" ht="51" x14ac:dyDescent="0.2">
      <c r="A82" s="315"/>
      <c r="B82" s="315" t="s">
        <v>2146</v>
      </c>
      <c r="C82" s="315" t="s">
        <v>2147</v>
      </c>
      <c r="D82" s="317" t="s">
        <v>2148</v>
      </c>
      <c r="E82" s="317" t="s">
        <v>2149</v>
      </c>
      <c r="F82" s="315" t="s">
        <v>2150</v>
      </c>
      <c r="G82" s="315" t="s">
        <v>2131</v>
      </c>
      <c r="H82" s="95" t="s">
        <v>2132</v>
      </c>
      <c r="I82" s="95">
        <v>0</v>
      </c>
      <c r="J82" s="95">
        <v>41.966000000000001</v>
      </c>
      <c r="K82" s="95" t="s">
        <v>1948</v>
      </c>
    </row>
    <row r="83" spans="1:11" ht="51" x14ac:dyDescent="0.2">
      <c r="A83" s="315"/>
      <c r="B83" s="315"/>
      <c r="C83" s="315"/>
      <c r="D83" s="317"/>
      <c r="E83" s="317"/>
      <c r="F83" s="315"/>
      <c r="G83" s="315"/>
      <c r="H83" s="95" t="s">
        <v>2134</v>
      </c>
      <c r="I83" s="95">
        <v>0</v>
      </c>
      <c r="J83" s="95">
        <v>31.61</v>
      </c>
      <c r="K83" s="95" t="s">
        <v>1948</v>
      </c>
    </row>
    <row r="84" spans="1:11" x14ac:dyDescent="0.2">
      <c r="A84" s="113" t="s">
        <v>2151</v>
      </c>
      <c r="B84" s="114"/>
      <c r="C84" s="114"/>
      <c r="D84" s="114"/>
      <c r="E84" s="114"/>
      <c r="F84" s="114"/>
      <c r="G84" s="115"/>
      <c r="H84" s="115"/>
      <c r="I84" s="115"/>
      <c r="J84" s="115"/>
      <c r="K84" s="114"/>
    </row>
    <row r="85" spans="1:11" ht="114.75" x14ac:dyDescent="0.2">
      <c r="A85" s="315" t="s">
        <v>2152</v>
      </c>
      <c r="B85" s="315" t="s">
        <v>2153</v>
      </c>
      <c r="C85" s="95" t="s">
        <v>2154</v>
      </c>
      <c r="D85" s="109" t="s">
        <v>2155</v>
      </c>
      <c r="E85" s="109" t="s">
        <v>2156</v>
      </c>
      <c r="F85" s="95" t="s">
        <v>2157</v>
      </c>
      <c r="G85" s="315"/>
      <c r="H85" s="315"/>
      <c r="I85" s="315"/>
      <c r="J85" s="315"/>
      <c r="K85" s="95" t="s">
        <v>1892</v>
      </c>
    </row>
    <row r="86" spans="1:11" ht="140.25" x14ac:dyDescent="0.2">
      <c r="A86" s="315"/>
      <c r="B86" s="315"/>
      <c r="C86" s="95" t="s">
        <v>2158</v>
      </c>
      <c r="D86" s="109" t="s">
        <v>2159</v>
      </c>
      <c r="E86" s="109" t="s">
        <v>2160</v>
      </c>
      <c r="F86" s="95" t="s">
        <v>2161</v>
      </c>
      <c r="G86" s="315"/>
      <c r="H86" s="315"/>
      <c r="I86" s="315"/>
      <c r="J86" s="315"/>
      <c r="K86" s="95" t="s">
        <v>1892</v>
      </c>
    </row>
    <row r="87" spans="1:11" ht="114.75" x14ac:dyDescent="0.2">
      <c r="A87" s="95" t="s">
        <v>2162</v>
      </c>
      <c r="B87" s="95" t="s">
        <v>2163</v>
      </c>
      <c r="C87" s="95" t="s">
        <v>2164</v>
      </c>
      <c r="D87" s="109" t="s">
        <v>2165</v>
      </c>
      <c r="E87" s="109" t="s">
        <v>2166</v>
      </c>
      <c r="F87" s="95" t="s">
        <v>2167</v>
      </c>
      <c r="G87" s="315"/>
      <c r="H87" s="315"/>
      <c r="I87" s="315"/>
      <c r="J87" s="315"/>
      <c r="K87" s="95" t="s">
        <v>1892</v>
      </c>
    </row>
    <row r="88" spans="1:11" ht="122.25" x14ac:dyDescent="0.2">
      <c r="A88" s="315" t="s">
        <v>2168</v>
      </c>
      <c r="B88" s="315"/>
      <c r="C88" s="315" t="s">
        <v>2169</v>
      </c>
      <c r="D88" s="101" t="s">
        <v>2170</v>
      </c>
      <c r="E88" s="101" t="s">
        <v>2171</v>
      </c>
      <c r="F88" s="95" t="s">
        <v>2172</v>
      </c>
      <c r="G88" s="315"/>
      <c r="H88" s="315"/>
      <c r="I88" s="315"/>
      <c r="J88" s="315"/>
      <c r="K88" s="95" t="s">
        <v>1953</v>
      </c>
    </row>
    <row r="89" spans="1:11" ht="160.5" x14ac:dyDescent="0.2">
      <c r="A89" s="315"/>
      <c r="B89" s="315"/>
      <c r="C89" s="315"/>
      <c r="D89" s="316" t="s">
        <v>2173</v>
      </c>
      <c r="E89" s="101" t="s">
        <v>2174</v>
      </c>
      <c r="F89" s="95" t="s">
        <v>2175</v>
      </c>
      <c r="G89" s="315"/>
      <c r="H89" s="315"/>
      <c r="I89" s="315"/>
      <c r="J89" s="315"/>
      <c r="K89" s="95" t="s">
        <v>1892</v>
      </c>
    </row>
    <row r="90" spans="1:11" ht="122.25" x14ac:dyDescent="0.2">
      <c r="A90" s="315"/>
      <c r="B90" s="315"/>
      <c r="C90" s="315"/>
      <c r="D90" s="316"/>
      <c r="E90" s="101" t="s">
        <v>2176</v>
      </c>
      <c r="F90" s="95" t="s">
        <v>2177</v>
      </c>
      <c r="G90" s="315"/>
      <c r="H90" s="315"/>
      <c r="I90" s="315"/>
      <c r="J90" s="315"/>
      <c r="K90" s="95" t="s">
        <v>1892</v>
      </c>
    </row>
  </sheetData>
  <autoFilter ref="A2:K90" xr:uid="{00000000-0009-0000-0000-000003000000}"/>
  <mergeCells count="95">
    <mergeCell ref="F10:F11"/>
    <mergeCell ref="G11:G17"/>
    <mergeCell ref="H14:H17"/>
    <mergeCell ref="I14:I17"/>
    <mergeCell ref="A1:K1"/>
    <mergeCell ref="B3:B18"/>
    <mergeCell ref="C3:C5"/>
    <mergeCell ref="D3:D5"/>
    <mergeCell ref="G3:J5"/>
    <mergeCell ref="C6:C17"/>
    <mergeCell ref="D6:D9"/>
    <mergeCell ref="E6:E7"/>
    <mergeCell ref="F6:F7"/>
    <mergeCell ref="G7:G9"/>
    <mergeCell ref="B43:B65"/>
    <mergeCell ref="C43:C65"/>
    <mergeCell ref="D43:D52"/>
    <mergeCell ref="D53:D55"/>
    <mergeCell ref="J14:J17"/>
    <mergeCell ref="D15:D17"/>
    <mergeCell ref="G18:J18"/>
    <mergeCell ref="B19:B42"/>
    <mergeCell ref="C19:C31"/>
    <mergeCell ref="D19:D23"/>
    <mergeCell ref="G19:J42"/>
    <mergeCell ref="D24:D26"/>
    <mergeCell ref="D27:D30"/>
    <mergeCell ref="C32:C38"/>
    <mergeCell ref="D10:D14"/>
    <mergeCell ref="E10:E11"/>
    <mergeCell ref="D32:D33"/>
    <mergeCell ref="D34:D36"/>
    <mergeCell ref="D37:D38"/>
    <mergeCell ref="C39:C42"/>
    <mergeCell ref="D41:D42"/>
    <mergeCell ref="E43:E44"/>
    <mergeCell ref="F43:F44"/>
    <mergeCell ref="G43:G51"/>
    <mergeCell ref="E45:E50"/>
    <mergeCell ref="F45:F50"/>
    <mergeCell ref="E51:E52"/>
    <mergeCell ref="F51:F52"/>
    <mergeCell ref="E53:E54"/>
    <mergeCell ref="F53:F54"/>
    <mergeCell ref="G53:G55"/>
    <mergeCell ref="D57:D58"/>
    <mergeCell ref="G57:G58"/>
    <mergeCell ref="H59:H61"/>
    <mergeCell ref="I59:I61"/>
    <mergeCell ref="J59:J61"/>
    <mergeCell ref="D62:D63"/>
    <mergeCell ref="D64:D65"/>
    <mergeCell ref="G64:G65"/>
    <mergeCell ref="H64:H65"/>
    <mergeCell ref="D59:D61"/>
    <mergeCell ref="G59:G61"/>
    <mergeCell ref="J69:J75"/>
    <mergeCell ref="D74:D75"/>
    <mergeCell ref="D66:F66"/>
    <mergeCell ref="G66:J66"/>
    <mergeCell ref="A67:A77"/>
    <mergeCell ref="B67:B77"/>
    <mergeCell ref="C67:C68"/>
    <mergeCell ref="D67:D68"/>
    <mergeCell ref="G67:G68"/>
    <mergeCell ref="H67:H68"/>
    <mergeCell ref="I67:I68"/>
    <mergeCell ref="J67:J68"/>
    <mergeCell ref="C69:C75"/>
    <mergeCell ref="D69:D73"/>
    <mergeCell ref="G69:G75"/>
    <mergeCell ref="H69:H75"/>
    <mergeCell ref="I69:I75"/>
    <mergeCell ref="C76:C77"/>
    <mergeCell ref="A78:A83"/>
    <mergeCell ref="B78:B79"/>
    <mergeCell ref="C78:C79"/>
    <mergeCell ref="D78:D79"/>
    <mergeCell ref="G78:G79"/>
    <mergeCell ref="B82:B83"/>
    <mergeCell ref="C82:C83"/>
    <mergeCell ref="D82:D83"/>
    <mergeCell ref="E82:E83"/>
    <mergeCell ref="F82:F83"/>
    <mergeCell ref="G82:G83"/>
    <mergeCell ref="F78:F79"/>
    <mergeCell ref="A85:A86"/>
    <mergeCell ref="B85:B86"/>
    <mergeCell ref="G85:J86"/>
    <mergeCell ref="G87:J87"/>
    <mergeCell ref="A88:A90"/>
    <mergeCell ref="B88:B90"/>
    <mergeCell ref="C88:C90"/>
    <mergeCell ref="G88:J90"/>
    <mergeCell ref="D89:D90"/>
  </mergeCells>
  <conditionalFormatting sqref="J67 J91:J1048576 J6:J14 J76:J84 J69 J62:J65 J43:J59 J2">
    <cfRule type="duplicateValues" dxfId="0" priority="1"/>
  </conditionalFormatting>
  <pageMargins left="3.937007874015748E-2" right="3.937007874015748E-2" top="0.15748031496062992" bottom="0.19685039370078741" header="0" footer="0"/>
  <pageSetup paperSize="5"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C28"/>
  <sheetViews>
    <sheetView workbookViewId="0">
      <selection activeCell="D10" sqref="D10:D14"/>
    </sheetView>
  </sheetViews>
  <sheetFormatPr baseColWidth="10" defaultRowHeight="16.5" x14ac:dyDescent="0.3"/>
  <cols>
    <col min="1" max="1" width="8.42578125" style="41" customWidth="1"/>
    <col min="2" max="2" width="35.28515625" style="41" bestFit="1" customWidth="1"/>
    <col min="3" max="3" width="21.85546875" style="40" bestFit="1" customWidth="1"/>
    <col min="4" max="16384" width="11.42578125" style="40"/>
  </cols>
  <sheetData>
    <row r="1" spans="1:3" ht="15.75" x14ac:dyDescent="0.25">
      <c r="A1" s="327" t="s">
        <v>1040</v>
      </c>
      <c r="B1" s="327"/>
      <c r="C1" s="45" t="s">
        <v>1070</v>
      </c>
    </row>
    <row r="2" spans="1:3" x14ac:dyDescent="0.3">
      <c r="A2" s="42">
        <v>1</v>
      </c>
      <c r="B2" s="41" t="s">
        <v>149</v>
      </c>
      <c r="C2" s="46" t="s">
        <v>1068</v>
      </c>
    </row>
    <row r="3" spans="1:3" x14ac:dyDescent="0.3">
      <c r="A3" s="42">
        <v>2</v>
      </c>
      <c r="B3" s="41" t="s">
        <v>33</v>
      </c>
      <c r="C3" s="46" t="s">
        <v>1067</v>
      </c>
    </row>
    <row r="4" spans="1:3" x14ac:dyDescent="0.3">
      <c r="A4" s="42">
        <v>3</v>
      </c>
      <c r="B4" s="41" t="s">
        <v>34</v>
      </c>
      <c r="C4" s="46" t="s">
        <v>1069</v>
      </c>
    </row>
    <row r="5" spans="1:3" x14ac:dyDescent="0.3">
      <c r="A5" s="42">
        <v>4</v>
      </c>
      <c r="B5" s="41" t="s">
        <v>1041</v>
      </c>
      <c r="C5" s="46">
        <v>16</v>
      </c>
    </row>
    <row r="6" spans="1:3" x14ac:dyDescent="0.3">
      <c r="A6" s="42">
        <v>5</v>
      </c>
      <c r="B6" s="41" t="s">
        <v>858</v>
      </c>
      <c r="C6" s="46" t="s">
        <v>1064</v>
      </c>
    </row>
    <row r="7" spans="1:3" x14ac:dyDescent="0.3">
      <c r="A7" s="42">
        <v>6</v>
      </c>
      <c r="B7" s="41" t="s">
        <v>1042</v>
      </c>
      <c r="C7" s="46">
        <v>14</v>
      </c>
    </row>
    <row r="8" spans="1:3" x14ac:dyDescent="0.3">
      <c r="A8" s="42">
        <v>7</v>
      </c>
      <c r="B8" s="41" t="s">
        <v>77</v>
      </c>
      <c r="C8" s="46">
        <v>15</v>
      </c>
    </row>
    <row r="10" spans="1:3" x14ac:dyDescent="0.3">
      <c r="A10" s="43" t="s">
        <v>1043</v>
      </c>
    </row>
    <row r="12" spans="1:3" x14ac:dyDescent="0.3">
      <c r="A12" s="41" t="s">
        <v>1153</v>
      </c>
    </row>
    <row r="13" spans="1:3" x14ac:dyDescent="0.3">
      <c r="A13" s="41" t="s">
        <v>1154</v>
      </c>
    </row>
    <row r="14" spans="1:3" x14ac:dyDescent="0.3">
      <c r="A14" s="41" t="s">
        <v>1155</v>
      </c>
      <c r="C14" s="49"/>
    </row>
    <row r="15" spans="1:3" x14ac:dyDescent="0.3">
      <c r="A15" s="41" t="s">
        <v>1156</v>
      </c>
    </row>
    <row r="16" spans="1:3" x14ac:dyDescent="0.3">
      <c r="A16" s="41" t="s">
        <v>1157</v>
      </c>
    </row>
    <row r="17" spans="1:1" x14ac:dyDescent="0.3">
      <c r="A17" s="41" t="s">
        <v>1158</v>
      </c>
    </row>
    <row r="18" spans="1:1" x14ac:dyDescent="0.3">
      <c r="A18" s="41" t="s">
        <v>1159</v>
      </c>
    </row>
    <row r="19" spans="1:1" x14ac:dyDescent="0.3">
      <c r="A19" s="41" t="s">
        <v>1160</v>
      </c>
    </row>
    <row r="20" spans="1:1" x14ac:dyDescent="0.3">
      <c r="A20" s="41" t="s">
        <v>1260</v>
      </c>
    </row>
    <row r="21" spans="1:1" x14ac:dyDescent="0.3">
      <c r="A21" s="41" t="s">
        <v>1161</v>
      </c>
    </row>
    <row r="22" spans="1:1" x14ac:dyDescent="0.3">
      <c r="A22" s="41" t="s">
        <v>1162</v>
      </c>
    </row>
    <row r="23" spans="1:1" x14ac:dyDescent="0.3">
      <c r="A23" s="41" t="s">
        <v>1163</v>
      </c>
    </row>
    <row r="24" spans="1:1" x14ac:dyDescent="0.3">
      <c r="A24" s="41" t="s">
        <v>1164</v>
      </c>
    </row>
    <row r="25" spans="1:1" x14ac:dyDescent="0.3">
      <c r="A25" s="41" t="s">
        <v>1165</v>
      </c>
    </row>
    <row r="26" spans="1:1" x14ac:dyDescent="0.3">
      <c r="A26" s="41" t="s">
        <v>1166</v>
      </c>
    </row>
    <row r="27" spans="1:1" x14ac:dyDescent="0.3">
      <c r="A27" s="41" t="s">
        <v>1167</v>
      </c>
    </row>
    <row r="28" spans="1:1" x14ac:dyDescent="0.3">
      <c r="A28" s="41" t="s">
        <v>1168</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3:B30"/>
  <sheetViews>
    <sheetView workbookViewId="0">
      <selection activeCell="D10" sqref="D10:D14"/>
    </sheetView>
  </sheetViews>
  <sheetFormatPr baseColWidth="10" defaultRowHeight="15" x14ac:dyDescent="0.25"/>
  <cols>
    <col min="1" max="1" width="11.5703125" style="40" customWidth="1"/>
    <col min="2" max="16384" width="11.42578125" style="40"/>
  </cols>
  <sheetData>
    <row r="3" spans="2:2" x14ac:dyDescent="0.25">
      <c r="B3" s="39"/>
    </row>
    <row r="30" spans="2:2" ht="16.5" x14ac:dyDescent="0.3">
      <c r="B30" s="41" t="s">
        <v>1039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25:K29"/>
  <sheetViews>
    <sheetView workbookViewId="0">
      <selection activeCell="G29" sqref="G29:K29"/>
    </sheetView>
  </sheetViews>
  <sheetFormatPr baseColWidth="10" defaultRowHeight="15" x14ac:dyDescent="0.25"/>
  <cols>
    <col min="1" max="16384" width="11.42578125" style="40"/>
  </cols>
  <sheetData>
    <row r="25" spans="1:11" ht="16.5" x14ac:dyDescent="0.3">
      <c r="A25" s="43" t="s">
        <v>1043</v>
      </c>
      <c r="B25" s="44"/>
    </row>
    <row r="28" spans="1:11" x14ac:dyDescent="0.25">
      <c r="G28" s="40" t="s">
        <v>1049</v>
      </c>
    </row>
    <row r="29" spans="1:11" x14ac:dyDescent="0.25">
      <c r="G29" s="328"/>
      <c r="H29" s="328"/>
      <c r="I29" s="328"/>
      <c r="J29" s="328"/>
      <c r="K29" s="328"/>
    </row>
  </sheetData>
  <mergeCells count="1">
    <mergeCell ref="G29:K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9:E27"/>
  <sheetViews>
    <sheetView zoomScaleNormal="100" workbookViewId="0">
      <selection activeCell="B23" sqref="B23"/>
    </sheetView>
  </sheetViews>
  <sheetFormatPr baseColWidth="10" defaultRowHeight="15" x14ac:dyDescent="0.25"/>
  <cols>
    <col min="1" max="16384" width="11.42578125" style="40"/>
  </cols>
  <sheetData>
    <row r="19" spans="1:5" ht="16.5" x14ac:dyDescent="0.3">
      <c r="A19" s="43" t="s">
        <v>1043</v>
      </c>
    </row>
    <row r="23" spans="1:5" x14ac:dyDescent="0.25">
      <c r="E23" s="329"/>
    </row>
    <row r="24" spans="1:5" x14ac:dyDescent="0.25">
      <c r="E24" s="329"/>
    </row>
    <row r="25" spans="1:5" x14ac:dyDescent="0.25">
      <c r="E25" s="329"/>
    </row>
    <row r="26" spans="1:5" x14ac:dyDescent="0.25">
      <c r="E26" s="329"/>
    </row>
    <row r="27" spans="1:5" x14ac:dyDescent="0.25">
      <c r="E27" s="329"/>
    </row>
  </sheetData>
  <mergeCells count="1">
    <mergeCell ref="E23:E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C254D7-1A8B-46E1-9CB8-4878964736DB}">
  <ds:schemaRefs>
    <ds:schemaRef ds:uri="http://schemas.microsoft.com/sharepoint/v3/contenttype/forms"/>
  </ds:schemaRefs>
</ds:datastoreItem>
</file>

<file path=customXml/itemProps2.xml><?xml version="1.0" encoding="utf-8"?>
<ds:datastoreItem xmlns:ds="http://schemas.openxmlformats.org/officeDocument/2006/customXml" ds:itemID="{0D465C4C-07DC-4D7C-87D2-B765E95484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F16C29E-B78E-408D-BA25-D186F6E7E6E7}">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Plan de Acción Institucional</vt:lpstr>
      <vt:lpstr>PAI2019</vt:lpstr>
      <vt:lpstr>PactosPND</vt:lpstr>
      <vt:lpstr>DimensionesMIPG</vt:lpstr>
      <vt:lpstr>ODS</vt:lpstr>
      <vt:lpstr>Decreto 612_18</vt:lpstr>
      <vt:lpstr>PolíticasMIPG</vt:lpstr>
      <vt:lpstr>'Plan de Acción Institucional'!Área_de_impresión</vt:lpstr>
      <vt:lpstr>Portada!Área_de_impresión</vt:lpstr>
      <vt:lpstr>PactosPND!Títulos_a_imprimir</vt:lpstr>
      <vt:lpstr>'Plan de Acción Institucional'!Títulos_a_imprimir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Melquicedec Bastidas Yela</dc:creator>
  <cp:lastModifiedBy>Amelia Carolina Navarro Onate</cp:lastModifiedBy>
  <cp:lastPrinted>2019-09-24T16:38:01Z</cp:lastPrinted>
  <dcterms:created xsi:type="dcterms:W3CDTF">2018-12-14T13:41:57Z</dcterms:created>
  <dcterms:modified xsi:type="dcterms:W3CDTF">2019-09-24T16:40:57Z</dcterms:modified>
</cp:coreProperties>
</file>