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D:\JCPinillos\Desktop\"/>
    </mc:Choice>
  </mc:AlternateContent>
  <xr:revisionPtr revIDLastSave="0" documentId="13_ncr:1_{B781349E-363E-42CF-9924-FCE2E3092984}" xr6:coauthVersionLast="36" xr6:coauthVersionMax="36" xr10:uidLastSave="{00000000-0000-0000-0000-000000000000}"/>
  <bookViews>
    <workbookView xWindow="0" yWindow="0" windowWidth="24000" windowHeight="9645" xr2:uid="{00000000-000D-0000-FFFF-FFFF00000000}"/>
  </bookViews>
  <sheets>
    <sheet name="Plan de Acción Institucional" sheetId="1" r:id="rId1"/>
    <sheet name="Proyectos" sheetId="2" r:id="rId2"/>
  </sheets>
  <definedNames>
    <definedName name="_xlnm._FilterDatabase" localSheetId="0" hidden="1">'Plan de Acción Institucional'!$AL$4:$AP$4</definedName>
    <definedName name="_xlnm._FilterDatabase" localSheetId="1" hidden="1">Proyectos!$A$7:$M$129</definedName>
    <definedName name="_xlnm.Print_Area" localSheetId="0">'Plan de Acción Institucional'!$U$2:$AJ$241</definedName>
    <definedName name="_xlnm.Print_Titles" localSheetId="0">'Plan de Acción Institucional'!$2:$4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N207" i="1" l="1"/>
  <c r="AM232" i="1"/>
  <c r="AO240" i="1"/>
  <c r="AW63" i="1" l="1"/>
  <c r="AW62" i="1"/>
  <c r="AW61" i="1"/>
  <c r="AW60" i="1"/>
  <c r="AO245" i="1" l="1"/>
  <c r="AN245" i="1"/>
  <c r="AM245" i="1"/>
  <c r="AL245" i="1"/>
  <c r="BE245" i="1"/>
  <c r="BC245" i="1"/>
  <c r="BB245" i="1"/>
  <c r="BA245" i="1"/>
  <c r="AZ245" i="1"/>
  <c r="AY245" i="1"/>
  <c r="AX245" i="1"/>
  <c r="AV245" i="1"/>
  <c r="AV167" i="1"/>
  <c r="AV138" i="1"/>
  <c r="AU245" i="1" l="1"/>
  <c r="AX148" i="1"/>
  <c r="AW245" i="1" s="1"/>
  <c r="AU162" i="1" l="1"/>
  <c r="AU164" i="1" l="1"/>
  <c r="AT245" i="1" s="1"/>
  <c r="BE11" i="1"/>
  <c r="BD245" i="1" s="1"/>
  <c r="AT241" i="1" l="1"/>
  <c r="AT240" i="1"/>
  <c r="AS245" i="1" s="1"/>
  <c r="AS241" i="1"/>
  <c r="AS240" i="1"/>
  <c r="AR245" i="1" s="1"/>
  <c r="AR221" i="1"/>
  <c r="AQ245" i="1" s="1"/>
  <c r="AQ237" i="1" l="1"/>
  <c r="AQ236" i="1"/>
  <c r="AP245" i="1" s="1"/>
  <c r="P240" i="1" l="1"/>
  <c r="Q240" i="1" s="1"/>
  <c r="R240" i="1" s="1"/>
  <c r="Q238" i="1"/>
  <c r="R238" i="1" s="1"/>
  <c r="R236" i="1"/>
  <c r="P236" i="1"/>
  <c r="Q236" i="1" s="1"/>
  <c r="P235" i="1"/>
  <c r="Q235" i="1" s="1"/>
  <c r="R235" i="1" s="1"/>
  <c r="R233" i="1"/>
  <c r="Q233" i="1"/>
  <c r="P233" i="1"/>
  <c r="M232" i="1"/>
  <c r="M231" i="1"/>
  <c r="M229" i="1"/>
  <c r="M228" i="1"/>
  <c r="P227" i="1"/>
  <c r="Q227" i="1" s="1"/>
  <c r="R227" i="1" s="1"/>
  <c r="W223" i="1"/>
  <c r="M223" i="1"/>
  <c r="W222" i="1"/>
  <c r="M222" i="1"/>
  <c r="M221" i="1"/>
  <c r="W220" i="1"/>
  <c r="M218" i="1"/>
  <c r="M217" i="1"/>
  <c r="M216" i="1"/>
  <c r="M215" i="1"/>
  <c r="M214" i="1"/>
  <c r="M212" i="1"/>
  <c r="O206" i="1"/>
  <c r="W205" i="1"/>
  <c r="W204" i="1"/>
  <c r="W203" i="1"/>
  <c r="W198" i="1"/>
  <c r="W197" i="1"/>
  <c r="W195" i="1"/>
  <c r="W189" i="1"/>
  <c r="W188" i="1"/>
  <c r="W187" i="1"/>
  <c r="W186" i="1"/>
  <c r="W185" i="1"/>
  <c r="W183" i="1"/>
  <c r="M177" i="1"/>
  <c r="M176" i="1"/>
  <c r="Q175" i="1"/>
  <c r="P175" i="1"/>
  <c r="M174" i="1"/>
  <c r="M173" i="1"/>
  <c r="M171" i="1"/>
  <c r="M170" i="1"/>
  <c r="M169" i="1"/>
  <c r="M168" i="1"/>
  <c r="M166" i="1"/>
  <c r="M165" i="1"/>
  <c r="M164" i="1"/>
  <c r="M163" i="1"/>
  <c r="W160" i="1"/>
  <c r="W159" i="1"/>
  <c r="W158" i="1"/>
  <c r="W141" i="1"/>
  <c r="W139" i="1"/>
  <c r="W138" i="1"/>
  <c r="M126" i="1"/>
  <c r="M124" i="1"/>
  <c r="M120" i="1"/>
  <c r="M114" i="1"/>
  <c r="W113" i="1"/>
  <c r="W112" i="1"/>
  <c r="W111" i="1"/>
  <c r="M110" i="1"/>
  <c r="M108" i="1"/>
  <c r="M105" i="1"/>
  <c r="M103" i="1"/>
  <c r="M100" i="1"/>
  <c r="W98" i="1"/>
  <c r="W97" i="1"/>
  <c r="W96" i="1"/>
  <c r="M96" i="1"/>
  <c r="M93" i="1"/>
  <c r="M90" i="1"/>
  <c r="M89" i="1"/>
  <c r="M88" i="1"/>
  <c r="M84" i="1"/>
  <c r="M83" i="1"/>
  <c r="M82" i="1"/>
  <c r="M81" i="1"/>
  <c r="M79" i="1"/>
  <c r="M78" i="1"/>
  <c r="W77" i="1"/>
  <c r="M77" i="1"/>
  <c r="W76" i="1"/>
  <c r="M76" i="1"/>
  <c r="W75" i="1"/>
  <c r="M74" i="1"/>
  <c r="M72" i="1"/>
  <c r="W63" i="1"/>
  <c r="M63" i="1"/>
  <c r="W62" i="1"/>
  <c r="M62" i="1"/>
  <c r="M61" i="1"/>
  <c r="W60" i="1"/>
  <c r="M53" i="1"/>
  <c r="M52" i="1"/>
  <c r="M50" i="1"/>
  <c r="W49" i="1"/>
  <c r="M49" i="1"/>
  <c r="W48" i="1"/>
  <c r="W47" i="1"/>
  <c r="M46" i="1"/>
  <c r="M45" i="1"/>
  <c r="M43" i="1"/>
  <c r="M41" i="1"/>
  <c r="O34" i="1"/>
  <c r="M29" i="1"/>
  <c r="W27" i="1"/>
  <c r="W26" i="1"/>
  <c r="W25" i="1"/>
  <c r="M23" i="1"/>
  <c r="M22" i="1"/>
  <c r="M20" i="1"/>
  <c r="W19" i="1"/>
  <c r="M19" i="1"/>
  <c r="W18" i="1"/>
  <c r="M18" i="1"/>
  <c r="W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Diana Paola Vargas Mojoco</author>
  </authors>
  <commentList>
    <comment ref="L126" authorId="0" shapeId="0" xr:uid="{00000000-0006-0000-0000-000001000000}">
      <text>
        <r>
          <rPr>
            <sz val="9"/>
            <color indexed="81"/>
            <rFont val="Tahoma"/>
            <family val="2"/>
          </rPr>
          <t>La fórmula se definirá hasta tanto la OTIC tenga claridad de las etapas y procesos a surtir para la implementación del sistema</t>
        </r>
      </text>
    </comment>
    <comment ref="W156" authorId="0" shapeId="0" xr:uid="{00000000-0006-0000-0000-000002000000}">
      <text>
        <r>
          <rPr>
            <b/>
            <sz val="9"/>
            <color indexed="81"/>
            <rFont val="Tahoma"/>
            <family val="2"/>
          </rPr>
          <t>Justificación porcentajes:</t>
        </r>
        <r>
          <rPr>
            <sz val="9"/>
            <color indexed="81"/>
            <rFont val="Tahoma"/>
            <family val="2"/>
          </rPr>
          <t xml:space="preserve">
"La razón por la cual estas actividades tienen un peso diferente a los establecidos por los lineamientos en mención, es que estos tienen relación con el número de municipios a los que se les definirá e implementará los planes de trabajo para apoyar la revisión de sus POT. Es decir, en la actividad número uno (1) estamos hablando de 27 planes de trabajo, mientras que en la actividad número dos (2) solo se implementaran 5 planes de  trabajo".</t>
        </r>
      </text>
    </comment>
  </commentList>
</comments>
</file>

<file path=xl/sharedStrings.xml><?xml version="1.0" encoding="utf-8"?>
<sst xmlns="http://schemas.openxmlformats.org/spreadsheetml/2006/main" count="3180" uniqueCount="1319">
  <si>
    <t>PLAN ESTRATÉGICO INSTITUCIONAL</t>
  </si>
  <si>
    <t>PLAN DE ACCIÓN INSTITUCIONAL 2019</t>
  </si>
  <si>
    <t>Dimensión Estratégica</t>
  </si>
  <si>
    <t>Objetivo Estratégico</t>
  </si>
  <si>
    <t>PND</t>
  </si>
  <si>
    <t>ODS</t>
  </si>
  <si>
    <t>Dimensión MIPG</t>
  </si>
  <si>
    <t>Proceso SIG</t>
  </si>
  <si>
    <t>Indicador</t>
  </si>
  <si>
    <t>Fórmula del Indicador</t>
  </si>
  <si>
    <t>Peso del Indicador dentro del Objetivo</t>
  </si>
  <si>
    <t>Unidad de Medida</t>
  </si>
  <si>
    <t>Línea Base</t>
  </si>
  <si>
    <t>Meta</t>
  </si>
  <si>
    <t>Responsable</t>
  </si>
  <si>
    <t>Meta estratégica</t>
  </si>
  <si>
    <t>Actividades</t>
  </si>
  <si>
    <t>Peso de las actividades en la meta</t>
  </si>
  <si>
    <t>Entregable</t>
  </si>
  <si>
    <t>Cantidad</t>
  </si>
  <si>
    <t>Fecha de Inicio</t>
  </si>
  <si>
    <t>Fecha Final</t>
  </si>
  <si>
    <t>Nombre del Plan (Dec 612/18)</t>
  </si>
  <si>
    <t>Política MIPG</t>
  </si>
  <si>
    <t>Pacto</t>
  </si>
  <si>
    <t>Línea</t>
  </si>
  <si>
    <t>Objetivo</t>
  </si>
  <si>
    <t>Principal</t>
  </si>
  <si>
    <t>Secundario</t>
  </si>
  <si>
    <t>Talento Humano</t>
  </si>
  <si>
    <t>Direccionamiento estratégico y Planeación</t>
  </si>
  <si>
    <t>Gestión con valores para resultados</t>
  </si>
  <si>
    <t>Evaluación de Resultados</t>
  </si>
  <si>
    <t>Información y Comunicación</t>
  </si>
  <si>
    <t>Gestión del conocimiento y la innovación</t>
  </si>
  <si>
    <t>Control Interno</t>
  </si>
  <si>
    <t>Institucional</t>
  </si>
  <si>
    <t>Mejorar las políticas de gestión y desempeño</t>
  </si>
  <si>
    <t>Pacto por una gestión pública efectiva:
Línea 2. Objetivo 1.</t>
  </si>
  <si>
    <t>Línea 2. Gasto público efectivo</t>
  </si>
  <si>
    <t>Objetivo 1. Fortalecer los instrumentos para la asignación estratégica y responsabilidad del gasto público</t>
  </si>
  <si>
    <t>16. Paz, justicia e instituciones sólidas</t>
  </si>
  <si>
    <t>Direccionamiento estratégico y planeación
Evaluación de resultados</t>
  </si>
  <si>
    <t xml:space="preserve">Seguimiento y Control a la ejecución del Recurso Financiero </t>
  </si>
  <si>
    <t>Presupuesto comprometido</t>
  </si>
  <si>
    <t>Presupuesto comprometido / presupuesto vigente</t>
  </si>
  <si>
    <t>Porcentaje</t>
  </si>
  <si>
    <t xml:space="preserve">OAP-Oficina Asesora de Planeación </t>
  </si>
  <si>
    <t xml:space="preserve">Fortalecer el proceso de seguimiento al presupuesto. </t>
  </si>
  <si>
    <t>1.  Realizar reportes de seguimiento a la apropiación comprometida del MVCT y Fonvivienda</t>
  </si>
  <si>
    <t>Reporte de seguimiento mensual</t>
  </si>
  <si>
    <t>Gestión presupuestal y eficiencia del gasto público
Integridad</t>
  </si>
  <si>
    <t>Seguimiento y evaluación del desempeño institucional</t>
  </si>
  <si>
    <t xml:space="preserve">2.  Realizar reporte de seguimiento a la ejecución de recursos asignados al MVCT para el funcionamiento del SGR. </t>
  </si>
  <si>
    <t xml:space="preserve">3. Realizar informe cuantitativo y cualitativo sobre el comportamiento del presupuesto PGN y SGR asignado. </t>
  </si>
  <si>
    <t>Informes entregables en julio y octubre</t>
  </si>
  <si>
    <t>Direccionamiento estratégico y planeación
Evaluación de resultados
Información y Comunicación</t>
  </si>
  <si>
    <t>Planeación Estratégica y Gestión de Recursos Financieros</t>
  </si>
  <si>
    <t>Porcentaje de proyectos de inversión con seguimiento (SPI)</t>
  </si>
  <si>
    <t xml:space="preserve">Número de proyectos de inversión con seguimiento / Número de proyectos de inversión </t>
  </si>
  <si>
    <t>Fortalecer la articulación entre los productos de los proyectos y los resultados del Plan Nacional de Desarrollo.</t>
  </si>
  <si>
    <t>1. Asesorar a las dependencias en el cierre de los proyectos de inversión para la vigencia 2018, frente a la consistencia entre los resumenes ejecutivos y la información reportada en el aplicativo de Seguimiento a Proyectos de inversión (SPI).</t>
  </si>
  <si>
    <t>Documento con los links de los resúmenes ejecutivos publicados en el aplicativo SPI de los proyectos de inversión (marzo)</t>
  </si>
  <si>
    <t>Transparencia, acceso a la información pública y lucha contra la corrupción</t>
  </si>
  <si>
    <t>2. Generar alertas del avance financiero, de producto y de gestión de los proyectos de inversión nacional.</t>
  </si>
  <si>
    <t>Informe trimestral de seguimiento a los proyectos de inversión (abril, julio y octubre)</t>
  </si>
  <si>
    <t xml:space="preserve">3. Asesorar a las dependencias en la solicitud de trámites con y sin afectación presupuestal. </t>
  </si>
  <si>
    <t xml:space="preserve">Matriz mensual con la relación de trámites con y sin afectación presupuestal </t>
  </si>
  <si>
    <t>Porcentaje de proyectos del sector aprobados en los OCAD Regionales registrados en la base de datos</t>
  </si>
  <si>
    <t xml:space="preserve">Número de proyectos del sector aprobados en los OCAD Regionales que fueron registrados en la base de datos/ Número total de proyectos del sector aprobados en los OCAD Regionales. </t>
  </si>
  <si>
    <t>Determinar la participación del sector  en el total de proyectos de inversión financiados con recursos del SGR aprobados en los OCAD Regionales.</t>
  </si>
  <si>
    <t>1. Diseñar una base de datos para determinar la participación del sector en el total de proyectos de inversión financiados con recursos del SGR aprobados en los OCAD Regionales</t>
  </si>
  <si>
    <t>Base de datos</t>
  </si>
  <si>
    <t>2. Registrar en la base de datos los proyectos sectoriales aprobados en los OCAD Regionales durante las vigencias 2016 al 2019.</t>
  </si>
  <si>
    <t>Base de datos actualizada trimestralmente (junio, septiembre y diciembre)</t>
  </si>
  <si>
    <t xml:space="preserve">3. Realizar un informe sobre la participación del sector en los proyectos aprobados en los OCAD Regionales. </t>
  </si>
  <si>
    <t xml:space="preserve">Informe sobre la participación del sector en los proyectos aprobados en los OCAD Regionales. </t>
  </si>
  <si>
    <t>PAC ejecutado</t>
  </si>
  <si>
    <t xml:space="preserve">PAC ejecutado / PAC asignado </t>
  </si>
  <si>
    <t>SFP-Subdirección de Finanzas y Presupuesto</t>
  </si>
  <si>
    <t>Cumplir oportunamente con la programación de las solicitudes de recursos al Ministerio de Hacienda y Crédito Público</t>
  </si>
  <si>
    <t>1. Realizar mesas de trabajo para programación del PAC</t>
  </si>
  <si>
    <t>Informes de Solicitudes de PAC por dependencia</t>
  </si>
  <si>
    <t>2. Enviar al Ministerio de Hacienda la programación mensual del PAC.</t>
  </si>
  <si>
    <t xml:space="preserve">10 reportes de PAC solicitado a Minhacienda. </t>
  </si>
  <si>
    <t>3. Realizar seguimiento al PAC ejecutado frente al solicitado.</t>
  </si>
  <si>
    <t xml:space="preserve">10 informes de indicadores de ejecución de PAC por área. </t>
  </si>
  <si>
    <t>Estados financieros presentados</t>
  </si>
  <si>
    <t>Número de Estados Financieros presentados</t>
  </si>
  <si>
    <t>Número</t>
  </si>
  <si>
    <t>Fortalecer los procesos de entrega oportuna y confiable de la información contable.</t>
  </si>
  <si>
    <t>1. Socializar al interior del MVCT el impacto en los estados financieros de la información reportada por las áreas.</t>
  </si>
  <si>
    <t>Dos Informes con las campañas de sensibilización relizadas en el año, sobre la importancia de reportar correctamente la información contable y trámites de la Subdirección de Finanzas y Presupuesto. Entregas en mayo y noviembre</t>
  </si>
  <si>
    <t>2. Realizar semestralmente el comité técnico de sostenibilidad Contable.</t>
  </si>
  <si>
    <t>Actas de comité de Sostenibilidad Contable. Entregas en julio y noviembre</t>
  </si>
  <si>
    <t>3. Elaborar informes de Conciliaciones Contables</t>
  </si>
  <si>
    <t>Informes mensuales de Conciliaciones Contables</t>
  </si>
  <si>
    <t>4. Presentar los Estados Financieros a la Alta dirección</t>
  </si>
  <si>
    <t>Informes trimestrales de Estados financieros (Entregas en febrero, mayo, agosto y noviembre)</t>
  </si>
  <si>
    <t>Pacto por una gestión pública efectiva:
Línea 1. Objetivo 2.</t>
  </si>
  <si>
    <t>Línea 1. Transformación de la administración pública</t>
  </si>
  <si>
    <t xml:space="preserve">Objetivo 2. Mejorar la eficiencia y productividad en la gestión y las capacidades de las entidades públicas de los sectores. </t>
  </si>
  <si>
    <t>Direccionamiento estratégico y planeación
Gestión con valores para resultados
Evaluación de resultados
Control Interno</t>
  </si>
  <si>
    <t>Administración del Sistema Integrado de Gestión</t>
  </si>
  <si>
    <t>Tasa de crecimiento del puntaje asignado a la política de fortalecimiento organizacional y simplificación de procesos (FOSP) a partir del FURAG</t>
  </si>
  <si>
    <t>[(Puntaje Política FOSP del año (t) - Puntaje Política FOSP del año (t-1)) / Puntaje Política FOSP del año (t-1)] * 100</t>
  </si>
  <si>
    <t xml:space="preserve">Mejorar la gestión por procesos orientada al servicio público y para resultados. </t>
  </si>
  <si>
    <t>1. Identificar las necesidades de mejora del actual mapa de procesos del SIG</t>
  </si>
  <si>
    <t>1. Actas (21) como soporte de las mesas de trabajo adelantadas con los líderes y/o facilitadores de procesos (agosto) 
2. Documento de identificación de necesidades de mejora del mapa de procesos vigente (septiembre)</t>
  </si>
  <si>
    <t>Fortalecimiento organizacional y simplificación de procesos</t>
  </si>
  <si>
    <t>2. Ajustar el mapa de procesos con base en las necesidades de mejora identficadas</t>
  </si>
  <si>
    <t>Propuesta de mapa de procesos ajustado</t>
  </si>
  <si>
    <t>3. Aprobar el mapa de procesos ajustado</t>
  </si>
  <si>
    <t>Acta del Comité de Gestión y Desempeño Institucional</t>
  </si>
  <si>
    <t>Fortalalecer la gestión de riesgos en el Ministerio</t>
  </si>
  <si>
    <t>1.Actualizar la politica, metodología y herramienta de Riesgos en el Sistema Integrado de Gestión</t>
  </si>
  <si>
    <t>1. Propuesta de la herramienta de mapa de riesgos (febrero)
2. Versión final de la Política, Metogología y Herramienta excel de Riesgos con los nuevos lineamientos del DAFP (marzo)</t>
  </si>
  <si>
    <t>Planeación Institucional</t>
  </si>
  <si>
    <t>Control interno</t>
  </si>
  <si>
    <t>2. Socializar los nuevos lineamientos de Riesgos para el Ministerio</t>
  </si>
  <si>
    <t xml:space="preserve">Presentación y lista de asistencia. </t>
  </si>
  <si>
    <t xml:space="preserve">3. Identificar los riesgos de gestión y corrupción de los procesos. </t>
  </si>
  <si>
    <t>Avances mensuales de actualización de mapa de riesgos por proceso hasta completar los 21 procesos</t>
  </si>
  <si>
    <t>4. Realizar seguimiento a la aplicación de los controles de los mapas de riesgos de cada uno de los procesos del Ministerio</t>
  </si>
  <si>
    <t xml:space="preserve">Diligenciamiento del seguimiento a la aplicación de los controles en la Herramienta mapa de riesgos para cada uno de los procesos en julio y octubre </t>
  </si>
  <si>
    <r>
      <t>Direccionamiento estratégico y planeación
Evaluación de resultados
Información y comunicación</t>
    </r>
    <r>
      <rPr>
        <b/>
        <sz val="10"/>
        <color rgb="FFFF0000"/>
        <rFont val="Arial Narrow"/>
        <family val="2"/>
      </rPr>
      <t xml:space="preserve">
</t>
    </r>
  </si>
  <si>
    <t>Tasa de crecimiento del puntaje asignado a la Política de Planeación Institucional (PI)  a partir del FURAG</t>
  </si>
  <si>
    <t>[(Puntaje Política PI del año (t) - Puntaje Política PI del año (t-1)) / Puntaje Política PI del año (t-1)] * 100</t>
  </si>
  <si>
    <t>Fortalecer los mecanismos de seguimiento a los instrumentos de planeación, con el fin de proveer información de calidad para la toma de decisiones</t>
  </si>
  <si>
    <t>1. Identificar información estratégica para la toma de decisiones y criterios para la presentación de informes</t>
  </si>
  <si>
    <t>Documento con tableros de control diferenciados y criterios para la presentación de informes de seguimiento (entregas parciales con corte a febrero y abril y entrega final en mayo)</t>
  </si>
  <si>
    <t>2. Sensibilizar a las dependencias sobre los instrumentos de planeación y lineamientos para la presentación de informes</t>
  </si>
  <si>
    <t>Reporte trimestral de avance de la estrategia de sensibilización (entregas con corte a marzo, junio, septiembre y diciembre)</t>
  </si>
  <si>
    <t>3. Presentar informes de seguimiento de acuerdo con lineamientos definidos</t>
  </si>
  <si>
    <t xml:space="preserve">Informes trimestrales de seguimiento al PES, Informes trimestrales de seguimiento al PEI, Informes timestrales de seguimiento al PAI y 3 Documentos con tableros de control diferenciados (con corte a junio, septiembre y diciembre) . </t>
  </si>
  <si>
    <t xml:space="preserve">Diagnosticar el avance de la transición del MVCT al Modelo Integrado de Planeación y Gestión MIPG 2 </t>
  </si>
  <si>
    <t xml:space="preserve">1. Elaborar documento de conceptos generales de MIPG aplicados al Ministerio. </t>
  </si>
  <si>
    <t xml:space="preserve">1. Presentaciones (17) realizadas al interior de la OAP sobre las políticas de MIPG (febrero)
2.Documento de marco conceptual de MIPG aplicado al Ministerio (abril) </t>
  </si>
  <si>
    <t xml:space="preserve">2. Orientar a los líderes de los procesos en el diligenciamiento de los autodiagnósticos y la formulación de los planes de acción correspondientes a las políticas de MIPG v.2 . </t>
  </si>
  <si>
    <t xml:space="preserve">Informe de revisión de los autodiagnósticos y planes de acción por política de MIPG v. 2 </t>
  </si>
  <si>
    <t>3. Realizar seguimiento a los planes de acción definidos por política de MIPG v. 2. (incluye acciones de autodiagnósticos y FURAG)</t>
  </si>
  <si>
    <t xml:space="preserve">Informe de avance de Planes de Acción por politica </t>
  </si>
  <si>
    <t>Pacto por la legalidad:
Línea 2. Objetivo 5.</t>
  </si>
  <si>
    <t>Línea 2. Imperio de la ley y convivencia</t>
  </si>
  <si>
    <t>Objetivo 5. Defensa jurídica del Estado</t>
  </si>
  <si>
    <t xml:space="preserve">Procesos Judiciales y Acciones Constitucionales </t>
  </si>
  <si>
    <t xml:space="preserve">Porcentaje anual de reducción del número de tutelas
</t>
  </si>
  <si>
    <t>(Número de tulelas del periodo anterior - Número tutelas del periodo) / Número de Tutelas del periodo anterior * 100</t>
  </si>
  <si>
    <t>OAJ-Oficina Asesora Jurídica</t>
  </si>
  <si>
    <t>Reducir la litigiosidad que enfrenta el ministerio</t>
  </si>
  <si>
    <t xml:space="preserve">1.  Ejercer la defensa en las acciones de tutela </t>
  </si>
  <si>
    <t xml:space="preserve">Reporte mensual de las tutelas atendidas </t>
  </si>
  <si>
    <t>Defensa jurídica</t>
  </si>
  <si>
    <t>2. Ejercer la defensa en las acciones constitucionales y los procesos judiciales</t>
  </si>
  <si>
    <t xml:space="preserve">Reporte mensual de las acciones constitucionales y procesos judiciales atendidos </t>
  </si>
  <si>
    <t>3. Fortalecer las competencias del GAUA en la respuesta a los derechos de petición</t>
  </si>
  <si>
    <t>Ayudas de Memoria de las capacitaciones realizadas. Entregas en junio y noviembre</t>
  </si>
  <si>
    <t>4. Formular la Politica de Prevención del daño antijurídico del MVCT y del Fonvivienda</t>
  </si>
  <si>
    <t>2 Documentos de aprobación de las Políticas de Prevención de daño antijurídico del MVCT y de Fonvivienda por parte de la Agencia Nacional de Defensa Jurídica del Estado (entrega con corte a marzo)
2 Actos administrativos de adopción de la política (entrega con corte a junio)</t>
  </si>
  <si>
    <t>Pacto por la legalidad:
Línea 3. Objetivo 1.</t>
  </si>
  <si>
    <t>Línea 3. Alianza contra la corrupción</t>
  </si>
  <si>
    <t>Objetivo 1. Pacto de cero tolerancia a la corrupción y a la falta de transparencia (Gestión de control interno y disciplinario)</t>
  </si>
  <si>
    <t>Direccionamiento estratégico y planeación</t>
  </si>
  <si>
    <t xml:space="preserve">Procesos Disciplinarios </t>
  </si>
  <si>
    <t>Porcentaje de procesos aperturados en el mes</t>
  </si>
  <si>
    <t>(Número de procesos aperturados / Número de quejas recibidas que requieren apertura de proceso)*100</t>
  </si>
  <si>
    <t>GCID-Grupo de Control Interno Disciplinario</t>
  </si>
  <si>
    <t>Culminar oportunamente los procesos relacionados con conductas de posibles faltas disciplinarias</t>
  </si>
  <si>
    <t>1. Evaluar las quejas e informes de materia disciplinaria radicadas ante el MVCT</t>
  </si>
  <si>
    <t>Matriz de seguimiento mensual a las quejas recibidas (Anexo: Actas de reparto)</t>
  </si>
  <si>
    <t xml:space="preserve">GCID-Grupo de Control Interno Disciplinario </t>
  </si>
  <si>
    <t>Integridad</t>
  </si>
  <si>
    <t>2. Proferir el auto correspondiente ya sea apertura de indagación o investigación disciplinaria</t>
  </si>
  <si>
    <t>Informe trimestral de autos proferidos (Entregas con corte a marzo, junio, septiembre y diciembre)</t>
  </si>
  <si>
    <t>Porcentaje de procesos disciplinarios en riesgo impulsados</t>
  </si>
  <si>
    <t>(Número de procesos en riesgo impulsados durante el mes / Número de procesos identificados en riesgo durante el mes)*100</t>
  </si>
  <si>
    <t>Realizar las gestiones necesarias y oportunas para que no opere la caducidad y/o precripción de las acciones disciplinarias</t>
  </si>
  <si>
    <t>1.  Identificar los procesos disciplinarios en riesgo de caducidad y prescripción de la acción disciplinaria.</t>
  </si>
  <si>
    <t>Cuadro de procesos disciplinarios prioritarios</t>
  </si>
  <si>
    <t>2.  Impulsar los procesos disciplinarios en riesgo de caducidad y prescripción de la acción disciplinaria.</t>
  </si>
  <si>
    <t>Acta del Sistema de Iinformación Disciplinaria (SID)</t>
  </si>
  <si>
    <t>Objetivo 1. Pacto de cero tolerancia a la corrupción y a la falta de transparencia (Transparencia y acceso a la información).</t>
  </si>
  <si>
    <t xml:space="preserve">Información y Comunicación </t>
  </si>
  <si>
    <t xml:space="preserve">Gestión de Comunicaciones Internas y Externas </t>
  </si>
  <si>
    <t>Evaluación de la comunicación interna</t>
  </si>
  <si>
    <t>Promedio de calificaciones mensuales asignadas por las dependencias a los productos de comunicación interna / Calificación máxima posible</t>
  </si>
  <si>
    <t>Puntaje</t>
  </si>
  <si>
    <t>No disponible</t>
  </si>
  <si>
    <t>6/10</t>
  </si>
  <si>
    <t>6.8/10</t>
  </si>
  <si>
    <t>7.5/10</t>
  </si>
  <si>
    <t>8/10</t>
  </si>
  <si>
    <t>GCE-Grupo de Comunicaciones Estratégicas</t>
  </si>
  <si>
    <t>Implementar el plan estratégico de comunicación interna</t>
  </si>
  <si>
    <t xml:space="preserve">1. Sensibilizar a las dependencias sobre los medios y productos de comunicación interna disponibles en la Entidad </t>
  </si>
  <si>
    <t>Informe de la actividad de sensibilización con evidencias de las actividades realizadas</t>
  </si>
  <si>
    <t>2. Informar a través de los canales existentes, con los productos de Comunicación Interna, las actividades, gestión, planes y programas de las dependencias del Ministerio de Vivienda.</t>
  </si>
  <si>
    <t>Informes de actividades mensuales</t>
  </si>
  <si>
    <t>Control Interno
Evaluación de resultados</t>
  </si>
  <si>
    <t xml:space="preserve">Evaluación, acompañamiento y asesoría del sistema de control interno </t>
  </si>
  <si>
    <t>Nivel de cumplimiento del Plan Anual de Auditorías</t>
  </si>
  <si>
    <t>Número de actividades cumplidas / Número de actividades programadas en el plan *100</t>
  </si>
  <si>
    <t>OCI-Oficina de Control Interno</t>
  </si>
  <si>
    <t>Formular e implementar el Plan Anual de Auditorías</t>
  </si>
  <si>
    <t>1. Planear y presentar ante el Comité Institucional de Coordinación Control Interno el Plan Anual de Auditorías.</t>
  </si>
  <si>
    <t>Plan Anual de Auditorías presentado - Acta de Comité.</t>
  </si>
  <si>
    <t>2. Ejecutar el Plan Anual de Auditorías.</t>
  </si>
  <si>
    <t>Informe mensual de cumplimiento del Plan Anual de Auditorías</t>
  </si>
  <si>
    <t>3. Evaluar la ejecución de Plan Anual de Auditorías</t>
  </si>
  <si>
    <t>Informe Anual de Evaluación del Plan Anual de Auditorías</t>
  </si>
  <si>
    <t>Pacto por una gestión pública efectiva:
Línea 2. Objetivo 2.</t>
  </si>
  <si>
    <t>Objetivo 2. Simplificar y optimizar la contratación pública</t>
  </si>
  <si>
    <t>Información y comunicación
Control interno</t>
  </si>
  <si>
    <t>Gestión de Contratación</t>
  </si>
  <si>
    <t>Tiempo promedio de los procesos de contratación directa atendidos por el Grupo de Contratos</t>
  </si>
  <si>
    <t xml:space="preserve">[Sumatoria de (Fecha de firma de los procesos de contratación directa por parte del ordenador del gasto - Fecha de recibido de la solicitud del proceso de contratación directa por el Grupo de Contratos con el cumplimiento de requisitos de ley)] / Número de procesos de contratación directa solicitados                                                                                                                                                                                                                                                                    </t>
  </si>
  <si>
    <t>Número de días</t>
  </si>
  <si>
    <t xml:space="preserve">GC-Grupo de Contratos </t>
  </si>
  <si>
    <t>Mejorar el proceso de gestión contractual</t>
  </si>
  <si>
    <t>1. Actualizar el Manual de Contratación</t>
  </si>
  <si>
    <t>1. Borrador Manual de Contratación (marzo)
2. Manual de Contratación versión 2019 publicado (mayo)</t>
  </si>
  <si>
    <t>GC-Grupo de Contratos</t>
  </si>
  <si>
    <t>2. Elaborar el Manual de Supervisión e interventoría a contratos y/o convenios</t>
  </si>
  <si>
    <t>1. Borrador Manual de Supervisión e Interventoría a Contratos y/o Convenios (marzo)
2. Manual de Supervisión e Interventoría a Contratos y/o Convenios publicado (mayo)</t>
  </si>
  <si>
    <t>3. Capacitar trimestralmente a los funcionarios y contratistas del MVCT respecto al proceso de contratación pública</t>
  </si>
  <si>
    <t xml:space="preserve">Listados de asistencia (4 - marzo, junio, septiembre y diciembre) y actas o presentaciones de las capacitaciones  (4 - marzo, junio, septiembre y diciembre) </t>
  </si>
  <si>
    <t>4. Gestionar las solicitudes de trámite de elaboración de contratos y convenios, recibidas con cumplimiento de requisitos de ley</t>
  </si>
  <si>
    <t>Informes trimestrales de gestión contractual</t>
  </si>
  <si>
    <t>Pacto por por una gestión pública efectiva:
Línea 2. Objetivo 3.</t>
  </si>
  <si>
    <t>Objetivo 3. Optimizar la administración del patrimonio del Estado y la gestión de activos</t>
  </si>
  <si>
    <t xml:space="preserve">Gestión de Recursos Físicos </t>
  </si>
  <si>
    <t>Porcentaje de avance en la ejecución de las actividades de adecuación y mejoramiento de la infraestructura física.</t>
  </si>
  <si>
    <t>(Número de actividades de adecuación y mejoramiento realizadas / Número de  actividades de adecuación y mejoramiento programadas)*100</t>
  </si>
  <si>
    <t>GRF-Grupo de Recursos Físicos</t>
  </si>
  <si>
    <t>Adecuar y mejorar las sedes del MVCT</t>
  </si>
  <si>
    <t xml:space="preserve">1. Efectuar el diagnóstico del estado de la infraestructura de las cuatro sedes del MVCT </t>
  </si>
  <si>
    <t>Documento de diagnóstico que recoge el estado de la infraestructura de las sedes del MVCT.</t>
  </si>
  <si>
    <t xml:space="preserve">2. Realizar la programación de actividades de adecuación y mejora de las sedes del MVCT. </t>
  </si>
  <si>
    <t xml:space="preserve">Cronograma de actividades de adecuación y mejora. </t>
  </si>
  <si>
    <t>3. Ejecutar las actividades de adecuación y mejoramiento, de acuerdo con las prioridades y presupuesto de la vigencia.</t>
  </si>
  <si>
    <t>Reporte de avance mensual y/o informe de gestión de contratista (cuando aplique).</t>
  </si>
  <si>
    <t>Porcentaje de avance en la solución integral a la ubicación de las sedes del MVCT</t>
  </si>
  <si>
    <t>Número de actividades ejecutadas para dar solución integral a la ubicación de las sedes del MVCT / Número de actividades programadas para dar solución integral a la ubicación de las sedes del MVCT</t>
  </si>
  <si>
    <t>SSA-Subdirección de Servicios Administrativos</t>
  </si>
  <si>
    <t>Proponer una estrategia para dar solución integral a la ubicación de las sedes del MVCT</t>
  </si>
  <si>
    <t>2. Definir las alternativas de solución integral a la ubicación de las sedes del MVCT.</t>
  </si>
  <si>
    <t>Documento con las alternativas de solución de sedes.</t>
  </si>
  <si>
    <t>3. Presentar ante la Secretaría General las alternativas de solución integral</t>
  </si>
  <si>
    <t>Memorando remisorio donde se presentan las alternativas de solución de sedes.</t>
  </si>
  <si>
    <t>Pacto por por una gestión pública efectiva:
Línea 2. Objetivo 2.</t>
  </si>
  <si>
    <t>Direccionamiento Estratégico y Planeación</t>
  </si>
  <si>
    <t>Avance en la ejecución del Plan Anual de Adquisiciones (PAA) formulado y actualizado de gastos generales</t>
  </si>
  <si>
    <t>(Recursos del PAA ejecutados / Recursos del PAA asignados) * 100</t>
  </si>
  <si>
    <t>Formular y ejecutar el Plan Anual de Adquisiciones de Gastos Generales del MVCT</t>
  </si>
  <si>
    <t xml:space="preserve">1. Planear las adquisiciones a realizar a través de Gastos Generales.  </t>
  </si>
  <si>
    <t>Acta de aprobación Plan de Adquisiciones</t>
  </si>
  <si>
    <t>Plan Anual de Adquisiciones</t>
  </si>
  <si>
    <t>Gestión presupuestal y eficiencia del gasto público</t>
  </si>
  <si>
    <t>2. Realizar la actualización del plan de conformidad con las necesidades de las dependencias.</t>
  </si>
  <si>
    <t>Publicación del Plan de Adquisiciones actualizado</t>
  </si>
  <si>
    <t>3. Presentar la ejecución del PAA.</t>
  </si>
  <si>
    <t>Informes mensuales de ejecución (9)</t>
  </si>
  <si>
    <t xml:space="preserve">Saneamiento de activos de los extintos ICT INURBE </t>
  </si>
  <si>
    <t>Activos del extinto ICT-INURBE Intervenidos</t>
  </si>
  <si>
    <t>Sumatoria de activos del extinto ICT-INURBE Intervenidos</t>
  </si>
  <si>
    <t>Número de activos</t>
  </si>
  <si>
    <t>Incorporar o mutar el derecho de dominio de los activos del extinto ICT-INURBE</t>
  </si>
  <si>
    <t xml:space="preserve">1. Recibir solictudes de oficio o de parte </t>
  </si>
  <si>
    <t>Matriz de correspondencia</t>
  </si>
  <si>
    <t>2. Realizar las intervenciones técnica y jurídica de los activos</t>
  </si>
  <si>
    <t>Matriz de correspondencia y/o certificados de permanencia.</t>
  </si>
  <si>
    <t>3. Suscribir acto administrativo y/o escritura pública</t>
  </si>
  <si>
    <t>Acto administrativo o escritura pública de los bienes</t>
  </si>
  <si>
    <t>4. Reportar los bienes inmuebles activos incorporados al inventario del MVCT al Grupo de Recursos Físicos.</t>
  </si>
  <si>
    <t>Memorando dirigdo a Recursos Físicos.</t>
  </si>
  <si>
    <t>Pacto por la transformación digital de Colombia
Línea 2. Objetivo 1.</t>
  </si>
  <si>
    <t>Línea 2. Hacia una sociedad digital e industria 4.0</t>
  </si>
  <si>
    <t>Objetivo 1. Impulsar la transformación digital de la administración pública</t>
  </si>
  <si>
    <t>Gestión, soporte y apoyo informático</t>
  </si>
  <si>
    <t>Porcentaje de casos atendidos oportunamente</t>
  </si>
  <si>
    <t>(Número de casos cerrados en el periodo dentro de los tiempos establecidos en los Acuerdos de Niveles de Servicio (ANS) / Número total de los casos generados en el periodo) * 100</t>
  </si>
  <si>
    <t>GSTAI-Grupo de Soporte Técnico y Apoyo Informático</t>
  </si>
  <si>
    <t>Prestar el soporte técnico que requieran las dependencias del ministerio para el procesamiento de la información</t>
  </si>
  <si>
    <t>1. Gestionar los servicios de TI de acuerdo con las solicitudes recibidas</t>
  </si>
  <si>
    <t>Reporte mensual del sistema ARANDA</t>
  </si>
  <si>
    <t>Gobierno digital</t>
  </si>
  <si>
    <t>2. Garantizar la continuidad de los servicios de TI de acuerdo con las solicitudes recibidas</t>
  </si>
  <si>
    <t>Reporte mensual de disponibilidad del servicio de acuerdo con las solicitudes recibidas</t>
  </si>
  <si>
    <t>Objetivo 1. Pacto de cero tolerancia a la corrupción y a la falta de transparencia (Transparencia y acceso a la información)</t>
  </si>
  <si>
    <t>Información y comunicación</t>
  </si>
  <si>
    <t xml:space="preserve">Gestión Documental </t>
  </si>
  <si>
    <t>Porcentaje de avance en la actualización o creación de los instrumentos archivísticos</t>
  </si>
  <si>
    <t>(Número de instrumentos archivísticos actualizados o creados / Número total de instrumentos archivísticos para la gestión documental) *100</t>
  </si>
  <si>
    <t>GAUA-Grupo de Atención al Usuario y Archivo</t>
  </si>
  <si>
    <t>Formular el Plan Institucional de Archivos (PINAR)</t>
  </si>
  <si>
    <t>1. Establecer los objetivos del PINAR</t>
  </si>
  <si>
    <t>Documento con los objetivos del PINAR</t>
  </si>
  <si>
    <t>Plan Institucional de Archivos PINAR</t>
  </si>
  <si>
    <t>Gestión documental</t>
  </si>
  <si>
    <t>2. Establecer el mapa de ruta de los planes y proyectos del PINAR</t>
  </si>
  <si>
    <t>Documento con el mapa de ruta de los planes y proyectos del PINAR</t>
  </si>
  <si>
    <t>3. Aprobación del PINAR por parte del Comité competente de la aprobación</t>
  </si>
  <si>
    <t>Acta de aprobación del PINAR</t>
  </si>
  <si>
    <t>Actualizar el Programa de Gestión Documental (PGD)</t>
  </si>
  <si>
    <t>1. Elaborar la política de Gestión Documental para el MVCT, estableciendo estándares y lineamientos para el tratamiento de la documentación en sus distintas fases del ciclo vital (con base en el diagnóstico del AGN, en la matriz de acciones de mejora)</t>
  </si>
  <si>
    <t>Documento de la Política de Gestión Documental de acuerdo con las normas vigentes para documentos físicos y electrónicos del MVCT</t>
  </si>
  <si>
    <t>2. Actualizar el Programa de Gestión Documental</t>
  </si>
  <si>
    <t>Documento elaborado y aprobado por el Comité de Archivo</t>
  </si>
  <si>
    <t>3. Socializar el Programa de Gestión Documental</t>
  </si>
  <si>
    <t>Informe de actividades de socialización realizados (anexos: fotos, pantallazos, correos, etc).</t>
  </si>
  <si>
    <t>Actualizar las Tablas de Retención Documental (TRD)</t>
  </si>
  <si>
    <t>1. Verificar las Tablas de Retención Documental en las dependencias del MVCT.</t>
  </si>
  <si>
    <t>Actas de reunión efectuada con cada dependencia del MVCT</t>
  </si>
  <si>
    <t>2. Levantar información para actualizar las Tablas de Retención Documental en las dependencias del MVCT.</t>
  </si>
  <si>
    <t>3. Realizar transferencias primarias conforme a las TRD por parte de las dependencias del Ministerio dando aplicabilidad al FUID</t>
  </si>
  <si>
    <t>Informe de la transferencia de las series documentales intervenidas y registradas en el Formato Único de Inventario Documental (FUID) de los archivos del MVCT</t>
  </si>
  <si>
    <t>Pacto por la legalidad:
Línea 1. Objetivo 9.</t>
  </si>
  <si>
    <t>Línea 1. Seguridad, autoridad y orden para la libertad</t>
  </si>
  <si>
    <t>Objetivo 9. Estrategia nacional de inteligencia y fortalecimiento de la inteligencia y la contrainteligencia</t>
  </si>
  <si>
    <t xml:space="preserve">Gestión de Proyectos de Tecnologías de la Información </t>
  </si>
  <si>
    <t>Porcentaje de procesos implementados en el Sistema de Gestión de la Seguridad de la Información (SGSI)</t>
  </si>
  <si>
    <t>Número de procesos implementados en SGSI / Número de procesos del ministerio</t>
  </si>
  <si>
    <t>OTIC-Oficina de tecnologías de la Información y Comunicaciones</t>
  </si>
  <si>
    <t>Iniciar la implementación del Sistema de Gestión de la Seguridad de la Información</t>
  </si>
  <si>
    <t>1. Realizar el diagnóstico de cumplimiento de la norma ISO 27001</t>
  </si>
  <si>
    <t>Documento con diagnóstico de cumplimiento de la norma ISO 27001</t>
  </si>
  <si>
    <t>Seguridad digital</t>
  </si>
  <si>
    <t>2. Actualizar el inventario de activos de información del MVCT</t>
  </si>
  <si>
    <t>Matriz con el inventario de activos de información actualizado para cada proceso</t>
  </si>
  <si>
    <t>3. Realizar la matriz de riesgos para los activos de información</t>
  </si>
  <si>
    <t>Matriz de riesgos para los activos de información de cada proceso</t>
  </si>
  <si>
    <t>4. Formular el plan de Seguridad y Privacidad de la Información</t>
  </si>
  <si>
    <t>Documento con el plan de Seguridad y Privacidad de la Información aprobado por el comité de gestión y desempeño institucional</t>
  </si>
  <si>
    <t>Plan de Seguridad y Privacidad de la Información</t>
  </si>
  <si>
    <t>5. Formular el plan de tratamiento de riesgos de seguridad y privacidad de la información</t>
  </si>
  <si>
    <t>Documento con el plan de tratamiento de riesgos de seguridad y privacidad de la información aprobado por el comité de gestión y desempeño institucional</t>
  </si>
  <si>
    <t>Plan de Tratamiento de Riesgos de Seguridad y Privacidad de la Información</t>
  </si>
  <si>
    <t xml:space="preserve">Pacto por una gestión pública efectiva:
Línea 1. Objetivos 1 y 3. </t>
  </si>
  <si>
    <t xml:space="preserve">Objetivo 1. Evaluar la arquitectura institucional del Gobierno con el fin de redefinir misiones, roles y competencias que permitan el funcionamiento eficiente del Estado en los diferentes niveles de Gobierno
Objetivo 3. Elevar el nivel de profesionalización del Estado y fortalecer la excelencia en el ingreso al empleo público </t>
  </si>
  <si>
    <t>Talento Humano
Gestión con valores para resultados</t>
  </si>
  <si>
    <t xml:space="preserve">Gestión del Talento Humano </t>
  </si>
  <si>
    <t>Tasa de crecimiento del puntaje asignado a la dimensión de talento humano (TH) a partir del FURAG</t>
  </si>
  <si>
    <t>[(Puntaje dimensión TH del año (t) -  Puntaje dimensión TH del año (t-1)) / Puntaje dimensión TH del año (t-1)] * 100</t>
  </si>
  <si>
    <t>GTH-Grupo de Talento Humano</t>
  </si>
  <si>
    <t>Reorganizar la planta de personal</t>
  </si>
  <si>
    <t>1. Realizar estudio de funciones de la planta de personal</t>
  </si>
  <si>
    <t>Documento con resultados del estudio de funciones de la planta de personal (avance con corte a mayo y entrega final con corte a junio)</t>
  </si>
  <si>
    <t>2. Adecuar la planta de personal con base en los resultados del estudio de funciones</t>
  </si>
  <si>
    <t>Acto administrativo actualizado (entrega en julio)</t>
  </si>
  <si>
    <t>Mejorar el ambiente laboral</t>
  </si>
  <si>
    <t>1. Intervenir y prevenir el riesgo y control en la fuente (causas de accidentalidad)</t>
  </si>
  <si>
    <t>Informe trimestral de actividades de intervención y prevención del riesgo y control en la fuente (entregas en junio, septiembre y diciembre)</t>
  </si>
  <si>
    <t>Talento Humano
Integridad</t>
  </si>
  <si>
    <t>2. Realizar actividades de bienestar para los funcionarios del MVCT, que involucren jornadas de promoción, deporte, actividades culturales, reconocimiento a los funcionarios y actividades especiales con las familias.</t>
  </si>
  <si>
    <t>Informes trimestrales de actividades de bienestar realizadas (entregas en marzo, junio, septiembre y diciembre)</t>
  </si>
  <si>
    <t>3. Realizar intervención institucional para mejorar el ambiente laboral</t>
  </si>
  <si>
    <t>Informe de actividades de intervención institucional para mejorar el ambiente laboral (entregas en agosto y diciembre)</t>
  </si>
  <si>
    <t>Formular e implementar los planes de talento humano definidos en el Decreto 612 de 2018</t>
  </si>
  <si>
    <t>1. Formular el Plan Estratégico de Talento Humano (2019-2022)</t>
  </si>
  <si>
    <t>Documento borrador del Plan de estratégico de talento humano (entregas parciales en mayo, junio y julio)
Documento del Plan estratégico de talento humano aprobado (entrega en agosto)</t>
  </si>
  <si>
    <t>Plan Estratégico de Recursos Humanos</t>
  </si>
  <si>
    <t>2. Socializar los planes de talento humano de la vigencia 2019, definidos en el Decreto 612 de 2018.</t>
  </si>
  <si>
    <t>Informe trimestral que evidencie la socialización de los planes: Plan Anual de Vacantes, Plan de Previsión de Recursos Humanos, Plan Institucional de Capacitación, Plan de Incentivos Institucionales y Plan de Trabajo Anual en Seguridad y Salud en el Trabajo (entregas en junio, septiembre y diciembre)</t>
  </si>
  <si>
    <t>Plan Anual de Vacantes, Plan de Previsión de Recursos Humanos, Plan Institucional de Capacitación, Plan de Incentivos Institucionales y Plan de Trabajo Anual en Seguridad y Salud en el Trabajo</t>
  </si>
  <si>
    <t>3. Evaluar la ejecución de los planes de talento humano definidos en el Decreto 612 de 2018</t>
  </si>
  <si>
    <t>Documento de evaluación de los planes (entrega en diciembre)</t>
  </si>
  <si>
    <t>Plan Estratégico de Recursos Humanos, Plan Anual de Vacantes, Plan de Previsión de Recursos Humanos, Plan Institucional de Capacitación, Plan de Incentivos Institucionales y Plan de Trabajo Anual en Seguridad y Salud en el Trabajo</t>
  </si>
  <si>
    <t>Preparar la convocatoria pública de empleos de carrera</t>
  </si>
  <si>
    <t>1. Ajustar el manual de funciones</t>
  </si>
  <si>
    <t>Manual de funciones actualizado (entrega en julio)</t>
  </si>
  <si>
    <t>2. Actualizar la OPEC (oferta pública de empleos de carrera) del MVCT</t>
  </si>
  <si>
    <t>OPEC registrada en la CNSC (entrega en diciembre)</t>
  </si>
  <si>
    <t>Fortalecer los estándares de transparencia y diálogo con la ciudadanía y los grupos de valor</t>
  </si>
  <si>
    <t>Pacto por la legalidad: Línea 3. Objetivo 1.</t>
  </si>
  <si>
    <t>Direccionamiento estratégico y planeación
Gestión con valores para resultados</t>
  </si>
  <si>
    <t>Oferta institucional validada con base en la caracterización de grupos de valor</t>
  </si>
  <si>
    <t>(Bienes y servicios ofrecidos por el ministerio validados de acuerdo con la caracterización de los grupos de valor / Total de bienes y servicios ofrecidos por el ministerio)*100</t>
  </si>
  <si>
    <t>Establecer si la oferta institucional del Ministerio responde a las necesidades y expectativas de los grupos de valor identificados</t>
  </si>
  <si>
    <t xml:space="preserve">1. Consolidar las variables identificadas por las Direcciones misionales para la caracterización de los grupos de valor </t>
  </si>
  <si>
    <t xml:space="preserve">Documento consolidado </t>
  </si>
  <si>
    <t>Servicio al ciudadano</t>
  </si>
  <si>
    <t xml:space="preserve">2. Asesorar a las Direcciones misionales en la elaboración de la caracterización e identificación de las necesidades y expectativas de los grupos de valor. </t>
  </si>
  <si>
    <t xml:space="preserve">Informe con resultados de asesoría en caracterización e identificación de las necesidades y expectativas de los grupos de valor. </t>
  </si>
  <si>
    <t>3. Validar los bienes y servicios ofrecidos por la Entidad de acuerdo con la caracterización de los grupos de valor</t>
  </si>
  <si>
    <t>Informe sobre la validación de la oferta institucional frente a la caracterización de usuarios</t>
  </si>
  <si>
    <t>Pacto por la legalidad: 
Línea 3. Objetivo 1.</t>
  </si>
  <si>
    <t>Objetivo 1. Pacto de cero tolerancia a la corrupción y a la falta de transparencia (Conocimiento y comprensión del fenómeno de la corrupción)</t>
  </si>
  <si>
    <t xml:space="preserve">Direccionamiento estratégico y planeación 
Gestión con valores para resultados
Evaluación de resultados
Información y comunicación
Control interno </t>
  </si>
  <si>
    <t>Tasa de crecimiento del puntaje asignado a la dimensión de Gestión con valores para el resultado (GVR) a partir del FURAG</t>
  </si>
  <si>
    <t>[(Puntaje Dimensión GVR del año (t) - Puntaje Dimensión GVR del año (t-1)) / Puntaje Dimensión GVR del año (t-1)] * 100</t>
  </si>
  <si>
    <t xml:space="preserve">Ejecutar el Plan Anticorrupción y de Atención al Ciudadano (PAAC) </t>
  </si>
  <si>
    <t>1. Consolidar el PAAC de la vigencia 2019</t>
  </si>
  <si>
    <t>Documento de PAAC publicado en la página web del Ministerio</t>
  </si>
  <si>
    <t>Plan Anticorrupción y de Atención al Ciudadano</t>
  </si>
  <si>
    <t>Planeación Institucional
Integridad</t>
  </si>
  <si>
    <t>Participación ciudadana en la gestión pública</t>
  </si>
  <si>
    <t xml:space="preserve">2. Implementar una estrategia de sensibilización del PAAC </t>
  </si>
  <si>
    <t>Reporte de avance de la estrategia de sensibilización. Entregas en junio, septiembre y diciembre</t>
  </si>
  <si>
    <t>3. Monitorear la ejecución de los componentes de Gestión de Riesgo de Corrupción, Racionalización de Trámites, Rendición de Cuentas y Participación Ciudadana, Servicios al Ciudadano, Transparencia y Acceso a la Información e Iniciativas Adicionales de Lucha Contra la Corrupción</t>
  </si>
  <si>
    <t>Informes de monitoreo al PAAC. Entregas en abril, agosto y diciembre</t>
  </si>
  <si>
    <t xml:space="preserve">Pacto por la legalidad: 
Línea 4. Objetivo 1. </t>
  </si>
  <si>
    <t>Línea 4. Colombia en la escena global</t>
  </si>
  <si>
    <t>Objetivo 1. Participación activa y liderazgo en la gobernanza de los grandes temas y desafíos de la agenda global que afectan a Colombia, y apuesta por el multilateralismo en defensa de la paz, la seguridad y la democracia</t>
  </si>
  <si>
    <t>17. Alianzas para lograr los objetivos</t>
  </si>
  <si>
    <t>Direccionamiento estratégico y planeación 
Información y comunicación</t>
  </si>
  <si>
    <t>Porcentaje de relaciones formalizadas con cooperantes</t>
  </si>
  <si>
    <t>Número de relaciones formalizadas con cooperantes / Número de cooperantes que participan en proyectos del Ministerio</t>
  </si>
  <si>
    <t>DM-Despacho del Ministro</t>
  </si>
  <si>
    <t>Fortalecer las relaciones con cooperantes nacionales e internacionales</t>
  </si>
  <si>
    <t>1. Gestionar la participación del Ministerio en foros, cumbres y encuentros nacionales e internacionales que sean estratégicos para su misionalidad.</t>
  </si>
  <si>
    <t>Informe trimestral de la gestión realizada (anexo: formato de comisiones)</t>
  </si>
  <si>
    <t>2. Responder a comunicaciones recibidas por entidades internacionales y cooperantes.</t>
  </si>
  <si>
    <t>Informe bimensual de las comunicaciones atendidas (anexos: copia de las comunicaciones)</t>
  </si>
  <si>
    <t>3. Coordinar, asesorar y acompañar al Ministro y a los Viceministros en las reuniones con cooperantes nacionales e internacionales, de carácter público y privado; asistir en nombre de los mismos cuando sea necesario.</t>
  </si>
  <si>
    <t>Informe bimensual de las reuniones (Anexos: documentos de preparación o listados de asitencia)</t>
  </si>
  <si>
    <t>4. Formalizar las relaciones entre el Ministerio y sus cooperantes, en donde se definan las responsabilidades de cada una de las partes en los proyectos sobre los cuales se va a trabajar.</t>
  </si>
  <si>
    <t>Informe trimestral de las relaciones formalizadas (Anexos: Memorandos de Entendimiento y Convenios)</t>
  </si>
  <si>
    <t>Objetivo 1. Pacto de cero tolerancia a la corrupción y a la falta de transparencia (Articulación institucional)</t>
  </si>
  <si>
    <t xml:space="preserve">16. Paz, justicia e instituciones sólidas </t>
  </si>
  <si>
    <t>Direccionamiento estratégico y planeación
Información y comunicación</t>
  </si>
  <si>
    <t xml:space="preserve">Atención al Usuario y Atención Legislativa </t>
  </si>
  <si>
    <t>Porcentaje de solicitudes respondidas</t>
  </si>
  <si>
    <t>Número de solicitudes formales respondidas / Número de solicitudes formales radicadas</t>
  </si>
  <si>
    <t>Garantizar la respuesta a las solicitudes de información recibidas de parte del Congreso de la República</t>
  </si>
  <si>
    <t>1. Tramitar y gestionar los requerimientos formales (Ley 5/92) de los Congresistas.</t>
  </si>
  <si>
    <t>Formato AUL-F-07 Estado de Solicitudes de información de Congresistas</t>
  </si>
  <si>
    <t xml:space="preserve">2. Tramitar y enviar a las áreas los cuestionarios de las proposiciones de debate de control político para que emitan la respuesta </t>
  </si>
  <si>
    <t>Formato AUL-F-04 Registro Proposiciones a Debate Control Político (Anexos: Memorandos de solicitud de respuesta a los cuestionarios)</t>
  </si>
  <si>
    <t xml:space="preserve">3. Asesorar y acompañar al Ministro y Viceministros a los debates de iniciativas legislativas y de control político que se lleven a cabo en el Congreso de la República </t>
  </si>
  <si>
    <t>Formato AUL-F-04 Registro Proposiciones a Debate Control Político</t>
  </si>
  <si>
    <t>Direccionamiento estratégico y planeación
Gestión con valores para resultados
Evaluación de resultados</t>
  </si>
  <si>
    <t>Porcentaje de proyectos de ley con postura del Ministerio</t>
  </si>
  <si>
    <t>Número de proyectos de ley con postura del Ministerio / Número de proyectos de ley del Ministerio enviados a conceptuar</t>
  </si>
  <si>
    <t>Identificar y hacer seguimiento a los Proyectos de Ley de interés del Ministerio</t>
  </si>
  <si>
    <t xml:space="preserve">1. Recopilar y enviar a las áreas la información de los proyectos de ley y actos legislativos de interés del Ministerio para emitir el concepto respectivo. </t>
  </si>
  <si>
    <t>Formato AUL-F-01 Seguimiento a Iniciativas Legislativas Proyectos de Ley y Actos Legislativos (Anexos: memorandos de solicitud de concepto)</t>
  </si>
  <si>
    <t>Mejora normativa</t>
  </si>
  <si>
    <t>2. Realizar seguimiento a los proyectos de ley y actos legislativos de interés del ministerio enviados a las áreas para emitir su respectivo concepto</t>
  </si>
  <si>
    <t>Formato AUL-F-01 Seguimiento a Iniciativas Legislativas Proyectos de Ley y Actos Legislativos</t>
  </si>
  <si>
    <t>Porcentaje de integrantes del sector político (congresistas, entes territoriales) atendidos</t>
  </si>
  <si>
    <t>Número de integrantes del sector político atendidos / Número de solicitud de citas</t>
  </si>
  <si>
    <t>Fortalecer la relación del ministerio con el sector político</t>
  </si>
  <si>
    <t>1. Definir lineamientos que permitan estandarizar la atención personalizada a integrantes del sector político</t>
  </si>
  <si>
    <t>Borrador del documento de lineamientos con entrega en julio
Documento final de lineamientos con entrega en diciembre</t>
  </si>
  <si>
    <t>2. Diseñar una herramienta que permita llevar el consecutivo de número de atenciones personalizadas a integrantes del sector político por dependencias</t>
  </si>
  <si>
    <t>Matriz de Atención al sector político</t>
  </si>
  <si>
    <t>3. Registrar las atenciones personalizadas a integrantes del sector político en la Matriz "Atención al sector político"</t>
  </si>
  <si>
    <t>Reporte mensual de atenciones en la matriz de atención al sector político</t>
  </si>
  <si>
    <t>Información y comunicación
Evaluación de resultados</t>
  </si>
  <si>
    <t>Porcentaje de cumplimiento de compromisos adquiridos</t>
  </si>
  <si>
    <t>Número de compromisos ejecutados / Número de compromisos adquiridos</t>
  </si>
  <si>
    <t>Garantizar la ejecución y cumplimiento de los compromisos adquiridos por el ministerio</t>
  </si>
  <si>
    <t>1. Realizar acuerdos con las áreas técnicas para obtener información estratégica a tiempo</t>
  </si>
  <si>
    <t>Informe mensual de solicitudes de información (anexos: documentos o correos con respuestas recibidas)</t>
  </si>
  <si>
    <t>2. Estructurar un esquema de seguimiento y acompañamiento a los responsables de ejecutar los proyectos y compromisos del ministerio.</t>
  </si>
  <si>
    <t>Documento con reporte de cumplimiento de gestión mensual</t>
  </si>
  <si>
    <t>Talento humano
Gestión con valores para resultados</t>
  </si>
  <si>
    <t>Nivel de satisfacción del usuario</t>
  </si>
  <si>
    <t>(Número de usuarios satisfechos / Número total de usuarios que diligenciaron la encuesta virtual o personalizada) *100</t>
  </si>
  <si>
    <t>86% 
(a diciembre de 2018)</t>
  </si>
  <si>
    <t>Fortalecer la atención al ciudadano</t>
  </si>
  <si>
    <t>1. Capacitar a los funcionarios y contratistas del grupo de atención al usuario respecto a la oferta institucional del MVCT y las competencias de servicio al ciudadano.</t>
  </si>
  <si>
    <t>4 listas de asistencia, 4 presentaciones realizadas en las capacitaciones y 4 informes de las capacitaciones realizadas en marzo, mayo, julio y septiembre</t>
  </si>
  <si>
    <t>2. Realizar una campaña de socialización a los funcionarios y contratistas del MVCT sobre el protocolo de atención al ciudadano</t>
  </si>
  <si>
    <t>Informe de actividades de socialización a los funcionarios (anexos: presentaciones, fotos, correos…)</t>
  </si>
  <si>
    <t>3. Diseñar una estrategia para garantizar una atención incluyente y accesible, que contemple las necesidades de la población con discapacidad</t>
  </si>
  <si>
    <t>Documento con el diseño de la estrategia</t>
  </si>
  <si>
    <t>4. Construir una base de datos de preguntas frecuentes</t>
  </si>
  <si>
    <t>Documento ABC solicitudes frecuentes ciudadanos</t>
  </si>
  <si>
    <t>Información y Comunicación y Direccionamiento estratégico y Planeación
Gestión con valorse para resultados</t>
  </si>
  <si>
    <t>Porcentaje de noticias positivas relacionadas con el sector publicadas en medios de comunicación</t>
  </si>
  <si>
    <t>Sumatoria de noticias positivas relacionadas con el sector publicadas en medios de comunicación / Número total de noticias relacionadas con el sector publicadas en medios de comunicación</t>
  </si>
  <si>
    <t>Implementar el plan estratégico de comunicaciones externas</t>
  </si>
  <si>
    <t xml:space="preserve">1. Informar a la ciudadanía sobre las acciones, decisiones e intervenciones que, en materia de vivienda, agua potable, saneamiento básico y desarrollo territorial, realice el Ministerio. </t>
  </si>
  <si>
    <t>Informes de actividades mensuales (anexos: comunicados de prensa y /o periodicos electrónicos)</t>
  </si>
  <si>
    <t>2. Convocar a los diferentes medios de comunicación, para informar las noticias específicas sobre la gestión de la Entidad. Las ruedas de prensa serán divulgadas por el Ministro y/o voceros autorizados</t>
  </si>
  <si>
    <t>Informes de actividades mensuales (anexos: productos comunicacionales elaborados)</t>
  </si>
  <si>
    <t xml:space="preserve">3. Desarrollar, publicar y difundir contenidos noticiosos y de interés general a través del portal web, sobre la gestión misional del Ministerio.                                                                                                                                              </t>
  </si>
  <si>
    <t>4. Diseñar piezas y productos comunicativos de carácter externo para visibilizar la gestión del Ministerio.</t>
  </si>
  <si>
    <t xml:space="preserve">5. Generar contenidos audiovisuales y fotográficos para difusión en canales y medios de comunicación externa, con el fin de dar a conocer la política, programas, planes y proyectos relacionados con los temas misionales de la Entidad.                                                                         </t>
  </si>
  <si>
    <t>6. Actualizar las cuentas institucionales en redes sociales, con información noticiosa relacionada con los temas misionales y de la gestión del Ministerio.</t>
  </si>
  <si>
    <t xml:space="preserve">Gestión con valores para resultados </t>
  </si>
  <si>
    <t xml:space="preserve"> Porcentaje de politicas y lineamientos de transformación digital del Sector Vivienda, Ciudad y Territorio, diseñados e implementados</t>
  </si>
  <si>
    <t>Número de politicas y lineamientos diseñados e implementados / Número de politicas identificadas</t>
  </si>
  <si>
    <t>Diseñar las políticas y lineamientos de TIC para el sector Vivienda, Ciudad y Territorio</t>
  </si>
  <si>
    <t>1. Definir modelo de gobiertno de TIC del sector Vivienda, Ciudad y Territorio</t>
  </si>
  <si>
    <t>Documento con el modelo de gobierno de TIC del Sector Vivienda, Ciudad y Territorio, aprobado y socializado</t>
  </si>
  <si>
    <t>2. Definir las políticas de TIC del sector Vivienda, Ciudad y Territorio</t>
  </si>
  <si>
    <t>Documento con Políticas de TIC del sector Vivienda, Ciudad y Territorio, aprobadas y socializadas</t>
  </si>
  <si>
    <t>3. Establecer modelo de interoperabilidad del Sector Vivienda, Ciudad y Territorio</t>
  </si>
  <si>
    <t>Documento con el modelo de Interoperabilidad del sector Vivienda, Ciudad y Territorio, aprobado y socializado</t>
  </si>
  <si>
    <t>4. Definir el Plan Estratégico de Tecnología del Sector Vivienda, Ciudad y Territorio</t>
  </si>
  <si>
    <t>Documento con el Plan Estratégico de TIC para el sector Vivienda, Ciudad y Territorio, aprobado y socializado</t>
  </si>
  <si>
    <t>Avance del plan de transformación Digital del MVCT</t>
  </si>
  <si>
    <t>Número de actividades ejecutadas / Número de actividades planeadas</t>
  </si>
  <si>
    <t>Diseñar la arquitectura empresarial del MVCT en los componentes de TIC</t>
  </si>
  <si>
    <t>1. Realizar diagnóstico detallado del estado actual de la arquitectura empresarial del MVCT</t>
  </si>
  <si>
    <t>Documento de diagnóstico detallado del estado actual de la arquitectura empresarial del MVCT</t>
  </si>
  <si>
    <t>Gobierno digital
Servicio al ciudadano
Racionalización de trámites</t>
  </si>
  <si>
    <t>2. Definir la arquitectura de TIC del MVCT</t>
  </si>
  <si>
    <t xml:space="preserve">Documento de la arquitectura de TI del MVCT aprobado por el comité de gestión y desempeño institucional </t>
  </si>
  <si>
    <t>Pacto por la descentralización:
Línea 5. Objetivo 2.</t>
  </si>
  <si>
    <t>Línea 5. Instrumentos e información para la toma de decisiones que promuevan el desarrollo regional</t>
  </si>
  <si>
    <t>Objetivo 2. Promover la implementación de la infraestructura de Datos Espaciales</t>
  </si>
  <si>
    <t xml:space="preserve">11. Ciudades y Comunidades Sostenibles 
</t>
  </si>
  <si>
    <t>16. Paz, justicia e instituciones sólidas
17. Alianzas para lograr los objetivos</t>
  </si>
  <si>
    <t>Gestión con valores para resultados
Información y Comunicación</t>
  </si>
  <si>
    <t>Porcentaje de implementación del sistema de información transaccional</t>
  </si>
  <si>
    <t>3. Reformular el PETI del MVCT</t>
  </si>
  <si>
    <t>Documento del PETI del MVCT aprobado por el comité de gestión y desempeño institucional</t>
  </si>
  <si>
    <t>Plan Estratégico de Tecnologías de la Información y las Comunicaciones PETI</t>
  </si>
  <si>
    <t>4. Definir la arquitectura y el diseño detallado del Sistema de Información del Subsidio Familiar de Vivienda de los componentes de oferta y demanda</t>
  </si>
  <si>
    <t>Documentos de la arquitectura (1) y el diseño (1) detallado del Sistema de Información del Subsidio Familiar de Vivienda de los componentes de oferta y demanda</t>
  </si>
  <si>
    <t>Promover la implementación de la gestión del conocimiento e innovación en el ministerio</t>
  </si>
  <si>
    <t>Pacto por la Ciencia, la Tecnología y la Innovación: 
Línea 4. Objetivo 5.
Pacto por una gestión pública efectiva:
Línea 1. Objetivos 3 y 4.</t>
  </si>
  <si>
    <t>Línea 4. Innovación pública para un país más moderno
Línea 1. Transformación de la administración pública</t>
  </si>
  <si>
    <t>Objetivo 5. Gestionar el conocimiento y los aprendizajes para crear valor público.
Objetivo 3. Elevar el nivel de profesionalización del Estado y fortalecer la excelencia en el ingreso al empleo público.
Objetivo 4. Incrementar el nivel de desempeño de los servidores públicos y promover el acceso incluyente a la educación en administración pública</t>
  </si>
  <si>
    <t>Talento humano
Gestión del conocimiento e innovación</t>
  </si>
  <si>
    <t>Tasa de crecimiento del puntaje asignado a la dimensión de gestión del conocimiento y la innovación (GCI) a partir del FURAG</t>
  </si>
  <si>
    <t>[(Puntaje Dimensión GCI del año (t) -  Puntaje Dimensión GCI del año (t-1)) / Puntaje Dimensión GCI del año (t-1)] * 100</t>
  </si>
  <si>
    <t>Definir e implementar lineamientos para la gestión del conocimiento e innovación del Ministerio</t>
  </si>
  <si>
    <t>1. Elaborar un diagnóstico del proceso de gestión del conocimiento e innovación del Ministerio</t>
  </si>
  <si>
    <t>Documento de diagnóstico del proceso de gestión del conocimiento e innovación. Entrega con corte a junio.</t>
  </si>
  <si>
    <t>2. Formular la estrategia de gestión de conocimiento e innovación</t>
  </si>
  <si>
    <t>Documento de estrategia de gestión de conocimiento e innovación</t>
  </si>
  <si>
    <t>3. Implementar espacios y acciones para la gestión de conocimiento e innovación</t>
  </si>
  <si>
    <t>Informe de seguimiento a la implementación de espacios y acciones para la gestión de conocimiento e innovación. Entrega en diciembre</t>
  </si>
  <si>
    <t>Fortalecer los procesos de inducción</t>
  </si>
  <si>
    <t>1. Formular el contenido del manual de inducción para los empleados del MVCT</t>
  </si>
  <si>
    <t>Documento borrador del manual de inducción con entrega en mayo.
Manual de inducción aprobado con entrega en junio.</t>
  </si>
  <si>
    <t>2. Realizar jornadas de inducción a los empleados del MVCT</t>
  </si>
  <si>
    <t>Informes de las jornadas de inducción a los empleados del MVCT (entregas con corte a agosto y diciembre)</t>
  </si>
  <si>
    <t xml:space="preserve">Fortalecer las competencias laborales, conocimientos y aptitudes de los servidores
</t>
  </si>
  <si>
    <t>1. Realizar sesiones de formación a los funcionarios, en las necesidades de capacitación.</t>
  </si>
  <si>
    <t>Informe de las sesiones de formación (entregas con corte a julio, septiembre y diciembre)</t>
  </si>
  <si>
    <t>2. Implementar el programa Formador de formadores.</t>
  </si>
  <si>
    <t>Actas de las sesiones de formación a los funcionarios por parte de beneficiarios de entrenamiento (entregas con corte julio y octubre)</t>
  </si>
  <si>
    <t>3. Formular el manual de oferta de entrenamientos vía cooperación internacional para el MVCT</t>
  </si>
  <si>
    <t>Documento con la oferta de becas y capacitaciones que se ofrece vía cooperación internacional (Embajadas y Agentes Cooperantes)</t>
  </si>
  <si>
    <t>4. Socializar a los interesados del MVCT la oferta de entrenamientos vía cooperación internacional</t>
  </si>
  <si>
    <t>Informe de socialización de la oferta de entrenamientos vía cooperación internacional  (entregas con corte a agosto y diciembre)</t>
  </si>
  <si>
    <t>Informe de resultados de las aplicaciones del MVCT a la oferta de entrenamientos de cooperación internacional (entrega con corte a diciembre)</t>
  </si>
  <si>
    <t>Pacto por la Ciencia, la Tecnología y la Innovación: 
Línea 4. Objetivo 5.
Pacto por la equidad: 
Línea 5.</t>
  </si>
  <si>
    <t>Línea 4. Innovación pública para un país más moderno
Línea 5. Vivienda y entornos dignos e incluyentes</t>
  </si>
  <si>
    <t>Objetivo 5. Gestionar el conocimiento y los aprendizajes para crear valor público. (3). Adelantar estudios de evaluación de impacto (…).</t>
  </si>
  <si>
    <t xml:space="preserve">11. Ciudades y comunidades sostenibles </t>
  </si>
  <si>
    <t>Gestión del conocimiento y la innovación
Evaluación de resultados</t>
  </si>
  <si>
    <t>Formulación de Políticas e Instrumentación normativa</t>
  </si>
  <si>
    <t>Estudios del sector de la construcción y vivienda publicados</t>
  </si>
  <si>
    <t>Sumatoria de estudios del sector de la construcción y vivienda publicados</t>
  </si>
  <si>
    <t>Número de estudios</t>
  </si>
  <si>
    <t>DSH-Dirección del Sistema Habitacional</t>
  </si>
  <si>
    <t>Fortalecer la formulación de la política pública de vivienda mediante el desarrollo de estudios técnicos</t>
  </si>
  <si>
    <t>1. Definir el alcance de los estudios técnicos a realizar</t>
  </si>
  <si>
    <r>
      <rPr>
        <b/>
        <sz val="10"/>
        <rFont val="Arial Narrow"/>
        <family val="2"/>
      </rPr>
      <t>Documentos de alcance:</t>
    </r>
    <r>
      <rPr>
        <sz val="10"/>
        <rFont val="Arial Narrow"/>
        <family val="2"/>
      </rPr>
      <t xml:space="preserve">
1. Precios de Vivienda VIS y  VIP en marzo.
2. Parámetros y focalización de Mi Casa Ya en junio
3. Cartera Hipotecaria en Julio
4. Política de arrendamiento en Colombia en Junio
5. Reasentamiento de Viviendas en septiembre.</t>
    </r>
  </si>
  <si>
    <t>2. Elaborar propuesta de estudios técnicos</t>
  </si>
  <si>
    <r>
      <rPr>
        <b/>
        <sz val="10"/>
        <rFont val="Arial Narrow"/>
        <family val="2"/>
      </rPr>
      <t>Documentos preliminares de los estudios:</t>
    </r>
    <r>
      <rPr>
        <sz val="10"/>
        <rFont val="Arial Narrow"/>
        <family val="2"/>
      </rPr>
      <t xml:space="preserve">
1. Precios de Vivienda VIS y  VIP en marzo
2. Parámetros y focalización de Mi Casa  Ya en mayo
3. Cartera Hipotecaria en noviembre
4. Política de arrendamiento en Colombia en agosto
5. Reasentamiento de Viviendas en noviembre.</t>
    </r>
  </si>
  <si>
    <t>3. Publicar estudios técnicos</t>
  </si>
  <si>
    <r>
      <rPr>
        <b/>
        <sz val="10"/>
        <rFont val="Arial Narrow"/>
        <family val="2"/>
      </rPr>
      <t>Documentos Publicados:</t>
    </r>
    <r>
      <rPr>
        <sz val="10"/>
        <rFont val="Arial Narrow"/>
        <family val="2"/>
      </rPr>
      <t xml:space="preserve">
1. Precios de Vivienda VIS y  VIP en abril
2. Parámetros y focalización de Mi Casa  Ya en junio
3. Cartera Hipotecaria en diciembre.
4. Política de arrendamiento en Colombia  en diciembre
5. Reasentamiento de viviendas en diciembre</t>
    </r>
  </si>
  <si>
    <t>4. Contratar  la evaluación de PVG</t>
  </si>
  <si>
    <r>
      <rPr>
        <b/>
        <sz val="10"/>
        <rFont val="Arial Narrow"/>
        <family val="2"/>
      </rPr>
      <t>Evaluación de PVG:</t>
    </r>
    <r>
      <rPr>
        <sz val="10"/>
        <rFont val="Arial Narrow"/>
        <family val="2"/>
      </rPr>
      <t xml:space="preserve">
1. Documento de alcance en abril 
2. Primera Entrega en agosto
3. Entrega Final en diciembre 2019.</t>
    </r>
  </si>
  <si>
    <t>Pacto por la transformación digital de Colombia 
Línea 2. Objetivo 2.</t>
  </si>
  <si>
    <t>Objetivo 2. Promover el desarrollo y gestión del talento para la transformación digital</t>
  </si>
  <si>
    <t xml:space="preserve">  Porcentaje de servidores públicos que utilizan la herramienta de aprendizaje virtual</t>
  </si>
  <si>
    <t>Número de servidores públicos que utilizan la herramienta de aprendizaje virtual / Número total de servidores públicos del MVCT</t>
  </si>
  <si>
    <t>Fomentar el uso de la herramienta de aprendizaje virtual en los servidores públicos del MVCT</t>
  </si>
  <si>
    <t>1. Diseñar y realizar Campaña de sensibilización en el uso de la herramienta de aprendizaje virtual</t>
  </si>
  <si>
    <t>Informe del diseño y realización de la campaña de uso y apropiación de la herramienta de aprendizaje Virtual</t>
  </si>
  <si>
    <t>2. Implementar piloto de adopción de office 365 por medio de la Herramienta de aprendizaje virtual.</t>
  </si>
  <si>
    <t>Informe de resultados del piloto</t>
  </si>
  <si>
    <t>3. Realizar capacitación en el uso de la Herramienta de aprendizaje virtual</t>
  </si>
  <si>
    <t>Informe de capacitación de uso de la Herramienta de Aprendizaje Virtual</t>
  </si>
  <si>
    <t>Gestión con valores para resultados
Gestión del conocimiento e innovación</t>
  </si>
  <si>
    <t>Conceptos Jurídicos</t>
  </si>
  <si>
    <t>Respuesta a solicitudes de conceptos o consultas</t>
  </si>
  <si>
    <t>(Número de solicitudes atendidas / Número de solicitudes recibidas) * 100</t>
  </si>
  <si>
    <t>Facilitar la interpretación, consulta y mejora de la norma compilada</t>
  </si>
  <si>
    <t>1. Resolver Consultas y Reclamaciones</t>
  </si>
  <si>
    <t>Informe de consultas, reclamaciones y revisión normativa por el grupo de conceptos</t>
  </si>
  <si>
    <t>Defensa jurídica
Mejora normativa</t>
  </si>
  <si>
    <t>2. Revisar Normativamente los Proyectos de Decreto y Resolución</t>
  </si>
  <si>
    <t>3. Realizar acciones de sensibilización y capacitación a los funcionarios y contratistas del MVCT y Fonvivienda</t>
  </si>
  <si>
    <t>Informe de acciones de sensibilización con sus respectivas evidencias. Entrega en noviembre</t>
  </si>
  <si>
    <t>Desarrollo Urbano y Territorial</t>
  </si>
  <si>
    <t>Promover el desarrollo urbano equilibrado y sostenible</t>
  </si>
  <si>
    <t>Pacto por la descentralización:
Línea 3. Objetivo 1.</t>
  </si>
  <si>
    <t>Línea 3. Desarrollo urbano y Sistema de Ciudades (SC) para la sostenibilidad, la productividad y la calidad de vida</t>
  </si>
  <si>
    <t>Objetivo 1. Lograr el desarrollo urbano equilibrado mediante el aprovechamiento de la ciudad construida, la planificación de la expansión con criterios de sostenibilidad y la optimización de los instrumentos de financiamiento.</t>
  </si>
  <si>
    <t>11. Ciudades y Comunidades Sostenibles</t>
  </si>
  <si>
    <t>Gestión con valores para resultados 
Direccionamiento estratégico y planeación</t>
  </si>
  <si>
    <t>Instrumentos normativos actualizados y/o elaborados y publicados</t>
  </si>
  <si>
    <t>Sumatoria de instrumentos normativos actualizados y/o elaborados y publicados</t>
  </si>
  <si>
    <t>Número de instrumentos</t>
  </si>
  <si>
    <t>DEUT- Dirección de Espacio Urbano y Territorial</t>
  </si>
  <si>
    <t>Fortalecer el marco normativo que garantice los procesos de desarrollo urbano y territorial</t>
  </si>
  <si>
    <t>1. Elaborar tres (3) propuestas normativas.</t>
  </si>
  <si>
    <t>Formato SIG de la propuesta normativa. Una entrega en febrero y dos en octubre.</t>
  </si>
  <si>
    <t>2. Publicar tres (3) propuestas normativas.</t>
  </si>
  <si>
    <t>Comprobantes de publicación. Una entrega en febrero y dos en noviembre.</t>
  </si>
  <si>
    <t>3. Remitir a Secretaría General tres (3) propuestas normativas.</t>
  </si>
  <si>
    <t>Memorando de envío a la Secretaría General. Una entrega en febrero y dos en diciembre.</t>
  </si>
  <si>
    <t>Direccionamiento estratégico y planeación
Gestión con valores para resultados 
Evaluación de resultados</t>
  </si>
  <si>
    <t xml:space="preserve">Gestión de Proyectos </t>
  </si>
  <si>
    <t>Área de suelo habilitado</t>
  </si>
  <si>
    <t>Sumatoria de hectáreas de suelo habilitado</t>
  </si>
  <si>
    <t>Hectáreas</t>
  </si>
  <si>
    <t>Apoyar el proceso de habilitación de suelo en el país</t>
  </si>
  <si>
    <t>1. Implementar planes de trabajo para apoyar la habilitación de suelo en Macroproyectos de Interés Social Nacional (MISN) adoptados.</t>
  </si>
  <si>
    <t>Informes trimestrales de seguimiento a la implementación de los planes de trabajo. Entregas con corte a marzo, junio, septiembre y diciembre</t>
  </si>
  <si>
    <t>2. Evaluar iniciativas de MISN en etapa de prefactibilidad y formulación (por demanda).</t>
  </si>
  <si>
    <t>Concepto de viabilidad formato GPR-F-31</t>
  </si>
  <si>
    <t>3. Acompañar a 5 municipios en la formulación o implementacion de planes parciales.</t>
  </si>
  <si>
    <t>Informes de acompañamiento por cada municipio</t>
  </si>
  <si>
    <t>Consolidar el Sistema de Ciudades como dinamizador del desarrollo territorial y la productividad</t>
  </si>
  <si>
    <t xml:space="preserve">Pacto por la descentralización:
Línea 3. Objetivo 2.
Pacto por la protección y promoción de nuestra cultura y desarrollo de la economía naranja: 
Línea 2. Objetivo 4.  
Pacto por la inclusión de todas las personas con discapacidad: 
Línea 1. Objetivos 1 y 4. </t>
  </si>
  <si>
    <t>Objetivo 2. Consolidar el Sistema de Ciudades como dinamizador del desarrollo territorial y la productividad.</t>
  </si>
  <si>
    <t>Propuesta de documentos Conpes o Instrumentos para la ejecución asociada de proyectos estratégicos, para el fortalecimiento del Sistema de Ciudades y de ordenamiento territorial, elaborada y enviada</t>
  </si>
  <si>
    <t>Sumatoria de propuesta de documentos Conpes o Instrumentos para la ejecución asociada de proyectos estratégicos, para el fortalecimiento del Sistema de Ciudades y de ordenamiento territorial, elaborada y enviada</t>
  </si>
  <si>
    <t>Número de documentos</t>
  </si>
  <si>
    <t>Fortalecer el Sistema de Ciudades y de ordenamiento territorial</t>
  </si>
  <si>
    <t>1. Elaborar dos (2) propuestas de CONPES o Instrumentos para la ejecución asociada de proyectos estratégicos.</t>
  </si>
  <si>
    <t>Propuesta de documento</t>
  </si>
  <si>
    <t>2. Enviar al DNP dos (2) propuestas de CONPES o Instrumentos para la ejecución asociada de proyectos estratégicos para publicación.</t>
  </si>
  <si>
    <t>Oficios de envío de propuestas</t>
  </si>
  <si>
    <t>Armonizar la planeación para el desarrollo y el ordenamiento territorial</t>
  </si>
  <si>
    <t>Pacto por la descentralización:
Línea 1. Objetivo 2.
Pacto por la equidad
Línea 1. Objetivo 1.
Pacto por el transporte y la logística para la competitividad y la integración regional. Línea 1. Objetivo 2; Línea 2. Objetivo 4.</t>
  </si>
  <si>
    <t>Línea 1. Políticas e inversiones para el desarrollo, el ordenamiento y fortalecimiento de la asociatividad</t>
  </si>
  <si>
    <t>Objetivo 2. Armonizar la planeación para el desarrollo y la planeación para el ordenamiento territorial</t>
  </si>
  <si>
    <t>Direccionamiento estratégico y Planeación
Gestión con valores para resultados</t>
  </si>
  <si>
    <t>Promoción y acompañamiento</t>
  </si>
  <si>
    <t>Municipios acompañados en la revisión e implementación de los planes de ordenamiento territorial (POT)</t>
  </si>
  <si>
    <t>Sumatoria de municipios acompañados en la revisión e implementación de los planes de ordenamiento territorial (POT)</t>
  </si>
  <si>
    <t>Número de municipios</t>
  </si>
  <si>
    <t xml:space="preserve">Fortalecer a las entidades territoriales en la revisión y ajuste de Planes de Ordenamiento Territorial. </t>
  </si>
  <si>
    <t xml:space="preserve">1. Implementar planes de trabajo y/o estudios con las entidades territoriales (27), para apoyar la revisión de POT. </t>
  </si>
  <si>
    <t>Informes trimestrales de seguimiento a la implementación de los planes de trabajo. Entregas con corte a junio, septiembre y diciembre</t>
  </si>
  <si>
    <t>2. Implementar planes de trabajo y/o estudios con las entidades territoriales (5), para apoyar POT que se encuentren en etapa de implementación.</t>
  </si>
  <si>
    <t>Vivienda</t>
  </si>
  <si>
    <t>Promover la productividad del sector de la construcción</t>
  </si>
  <si>
    <t>Pacto por la equidad:
Línea 5. Objetivo 3.</t>
  </si>
  <si>
    <t>Línea 5. Vivienda y entornos dignos e incluyentes</t>
  </si>
  <si>
    <t>Objetivo 3. Incrementar la productividad del sector de la construcción, a través del fortalecimiento y la formalización de la mano de obra, la mejora de procesos constructivos y la adopción de tecnologías y buenas prácticas gerenciales</t>
  </si>
  <si>
    <t>Direccionamiento estratégico y planeación
Gestión del conocimiento y la innovación</t>
  </si>
  <si>
    <t>Empresas beneficiadas con el programa de Fábricas de Productividad para la Construcción</t>
  </si>
  <si>
    <t>Sumatoria de empresas beneficiadas con el programa de Fábricas de Productividad para la Construcción</t>
  </si>
  <si>
    <t>Número de empresas</t>
  </si>
  <si>
    <t>Fortalecer los procesos productivos de las empresas involucradas en la cadena de valor del sector Vivienda</t>
  </si>
  <si>
    <t>1. Definir criterios de focalización de empresas para Fábricas de Productividad</t>
  </si>
  <si>
    <t>Documento con criterios de focalización de empresas para Fábricas de Productividad</t>
  </si>
  <si>
    <t>2. Suscribir convenios PTP</t>
  </si>
  <si>
    <t>Entrega de Convenio (documento final) mes de abril.</t>
  </si>
  <si>
    <t>3. Elaborar propuesta de Marco de Cualificaciones - formación dual</t>
  </si>
  <si>
    <t>Documentos preliminares de la propuesta de marco de cualificaciones (entregas en junio y septiembre)
Documento final con propuesta de Marco de cualificaciones (entrega en noviembre)</t>
  </si>
  <si>
    <t>4. Realizar evento de lanzamiento de la Estrategia</t>
  </si>
  <si>
    <t>Soportes de evento de lanzamiento</t>
  </si>
  <si>
    <t>Mejorar las condiciones físicas y sociales de viviendas, entornos y aglomeraciones humanas de desarrollo incompleto</t>
  </si>
  <si>
    <t>Pacto por la equidad:
Línea 5. Objetivo 1.
Pacto por la equidad de oportunidades para grupos indígenas, negros, afros, raizales, palenqueros y RROM:
Línea 1. Objetivo 6.</t>
  </si>
  <si>
    <t>Objetivo 1. Mejorar las condiciones físicas y sociales de viviendas, entornos y asentamientos precarios, a través de la implementación de políticas para el mejoramiento de vivienda y barrios para los hogares de menores ingresos.</t>
  </si>
  <si>
    <t xml:space="preserve">11. Ciudades y comunidades sostenibles 
</t>
  </si>
  <si>
    <t>1. Fin de la pobreza</t>
  </si>
  <si>
    <t>Direccionamiento estratégico y planeación
Gestión con valores para resultados 
Información y comunicación</t>
  </si>
  <si>
    <t>Titulación y saneamiento predial</t>
  </si>
  <si>
    <t>Viviendas urbanas de interés social tituladas</t>
  </si>
  <si>
    <t>Sumatoria de viviendas urbanas de interés social tituladas</t>
  </si>
  <si>
    <t>Número de viviendas</t>
  </si>
  <si>
    <t>Titular y sanear predios urbanos a nivel nacional</t>
  </si>
  <si>
    <t>1. Elaborar reportes de trámite de derechos de petición a cargo del GTSP</t>
  </si>
  <si>
    <t xml:space="preserve">Reportes de gestión derechos de petición </t>
  </si>
  <si>
    <t xml:space="preserve">2. Realizar asistencia técnica a las entidades territoriales para fomentar la titulación de predios </t>
  </si>
  <si>
    <t>Actas de asistencia técnica a entidades territoriales (anexos: listados de asistencia)</t>
  </si>
  <si>
    <t>3. Suscribir contrato y/o Convenio Interadministrativo para consecución de productos catastrales</t>
  </si>
  <si>
    <t>Copia del contrato y/o convenio suscrito</t>
  </si>
  <si>
    <t xml:space="preserve">4. Realizar actividades de saneamiento predial </t>
  </si>
  <si>
    <t>Reporte con el consolidado de actividades de saneamiento predial</t>
  </si>
  <si>
    <t>5. Titular y sanear predios urbanos a nivel nacional en el marco de CDVD, PTN e INURBE</t>
  </si>
  <si>
    <t>Matriz trimestral con el consolidado del número de predios urbanos titulados y/o saneados (reporte acumulativo)</t>
  </si>
  <si>
    <t>1. Fin de la pobreza
6. Agua limpia y saneamiento
7. Energía asequible y no contaminante
10. Reducción de las desigualdades</t>
  </si>
  <si>
    <t xml:space="preserve">Gestión del Subsidio </t>
  </si>
  <si>
    <t>Viviendas de interés social urbanas mejoradas</t>
  </si>
  <si>
    <t>Sumatoria de viviendas de interés social urbanas mejoradas</t>
  </si>
  <si>
    <t>Número de viviendas con mejoramientos</t>
  </si>
  <si>
    <t xml:space="preserve">DIVIS-Dirección de Inversiones en Vivienda de Interés Social </t>
  </si>
  <si>
    <t>Mejorar la calidad de vida de la población menos favorecida mediante el mejoramiento de viviendas</t>
  </si>
  <si>
    <t>1. Expedir Decreto reglamentario</t>
  </si>
  <si>
    <t>Copia del Decreto firmado y publicado</t>
  </si>
  <si>
    <t>2. Contratar el operador y la fiducia</t>
  </si>
  <si>
    <t>Copia de los contratos de operador (entrega en abril) y fiducia (entrega en marzo)</t>
  </si>
  <si>
    <t>DIVIS-Dirección de Inversiones en Vivienda de Interés Social</t>
  </si>
  <si>
    <t>3. Firmar convenios con el Operador y las ET</t>
  </si>
  <si>
    <t>Matriz con la relación de los convenios firmados con con el Operador y las ET (anexo: copia de los convenios)</t>
  </si>
  <si>
    <t>4. Realizar el lanzamiento de convocatoria a constructores</t>
  </si>
  <si>
    <t>Soporte de convocatoria publicada (pantallazo con fecha)</t>
  </si>
  <si>
    <t>5. Realizar evento de lanzamiento de obras</t>
  </si>
  <si>
    <t>Nota de prensa de evento de lanzamiento</t>
  </si>
  <si>
    <t>1. Fin de la pobreza
10. Reducción de las desigualdades</t>
  </si>
  <si>
    <t xml:space="preserve">Hogares beneficiados con mejoramiento integral de barrios </t>
  </si>
  <si>
    <t xml:space="preserve">Sumatoria de hogares beneficiados con mejoramiento integral de barrios </t>
  </si>
  <si>
    <t>Número de hogares  beneficiados</t>
  </si>
  <si>
    <t xml:space="preserve">Fortalecer a las entidades territoriales en proyectos de mejoramiento integral de barrios. </t>
  </si>
  <si>
    <t>1. Elaborar documento técnico de los perfiles de los barrios a intervenir en los proyectos MIB.</t>
  </si>
  <si>
    <t>Documento técnico de los perfiles</t>
  </si>
  <si>
    <t>2. Firmar el Contrato Interadministrativo para la administración y ejecución de los proyectos MIB</t>
  </si>
  <si>
    <t>Contrato Interadministrativo firmado</t>
  </si>
  <si>
    <t>3. Entregar estudios y diseños para la ejecución de proyectos MIB</t>
  </si>
  <si>
    <t>Documento con Estudios Elaborados</t>
  </si>
  <si>
    <t xml:space="preserve">6. Agua limpia y saneamiento </t>
  </si>
  <si>
    <t>1. Fin de la pobreza 
11. Ciudades y comunidades sostenibles</t>
  </si>
  <si>
    <t>Nuevas conexiones intradomiciliarias</t>
  </si>
  <si>
    <t>Sumatoria de nuevas conexiones intradomiciliarias</t>
  </si>
  <si>
    <t>Número de conexiones</t>
  </si>
  <si>
    <t>DP-Dirección de Programas</t>
  </si>
  <si>
    <t>Apoyar técnicamente la implementación de nuevas conexiones intradomiciliarias</t>
  </si>
  <si>
    <t xml:space="preserve">1. Identificar y priorizar municipios que cumplan con los requisitos para ser apoyados tecnica y financieramente con el Programa de Conexiones Intradomiciliarias. </t>
  </si>
  <si>
    <t xml:space="preserve">Documento de identificación de municipios priorizados con el Programa de Conexiones Intradomiciliarias. </t>
  </si>
  <si>
    <t>2. Brindar asistencia técnica a las Entidades Territoriales acorde con lo estipulado en la resolución 494 de 2012 en el desarrollo de las etapas de promoción y/o estructuración del programa PCI</t>
  </si>
  <si>
    <t>Informe trimestral de avance del Programa de Conexiones Intradomiciliarias. Entregas con corte a marzo, junio, septiembre y diciembre.</t>
  </si>
  <si>
    <t>3. Realizar el seguimiento a los proyectos de conexiones intradomiciliarias viabilizados en la vigencia 2019.</t>
  </si>
  <si>
    <t>Informe trimestral de seguimiento a los municipios vinculados al programa de Conexiones Intradomiciliarias en la vigencia 2019. Entregas con corte a marzo, junio, septiembre y diciembre.</t>
  </si>
  <si>
    <t>Profundizar el acceso a soluciones de vivienda digna a los hogares de menores ingresos.</t>
  </si>
  <si>
    <t>Pacto por la equidad:
Línea 5. Objetivo 2.
Línea 11. Objetivo 3.</t>
  </si>
  <si>
    <t>Objetivo 2. Profundizar el acceso a soluciones de vivienda digna, a través de la complementariedad de esquemas de compra y arriendo subsidiado de vivienda, y la facilitación del financiamiento formal a los hogares de menores ingresos</t>
  </si>
  <si>
    <t>Hogares beneficiados con subsidios para arrendamiento de vivienda de interés social urbana</t>
  </si>
  <si>
    <t>Sumatoria de hogares beneficiados con subsidios para arrendamiento de vivienda de interés social urbana</t>
  </si>
  <si>
    <t>Número de hogares</t>
  </si>
  <si>
    <t>Implementar un programa de arriendamiento social con opción de compra de vivienda</t>
  </si>
  <si>
    <t>1. Contratar la plataforma de información</t>
  </si>
  <si>
    <t>Copia de contrato de plataforma</t>
  </si>
  <si>
    <t>2. Entregar documento final del manual operativo del programa</t>
  </si>
  <si>
    <t>Manual Operativo publicado</t>
  </si>
  <si>
    <t>3. Iniciar suscripción de beneficiarios y oferentes en la plataforma.</t>
  </si>
  <si>
    <t>Pantallazo de la plataforma digital para suscripción de beneficiarios y oferentes en funcionamiento</t>
  </si>
  <si>
    <t>4. Iniciar el programa a nivel nacional</t>
  </si>
  <si>
    <t>Nota de prensa del Evento</t>
  </si>
  <si>
    <t>5. Asignar subsidios familiares en el marco del programa Semillero de Propietarios</t>
  </si>
  <si>
    <t>Matriz mensual de asignación de subsidios</t>
  </si>
  <si>
    <t>Hogares beneficiados con subsidio familiar para adquisición de vivienda</t>
  </si>
  <si>
    <t>Sumatoria de hogares beneficiados con subsidio familiar para adquisición de vivienda</t>
  </si>
  <si>
    <t xml:space="preserve">Promover el acceso a hogares con ingresos superiores a 2 SMMLV y hasta 4 SMMLV para adquirir vivienda de interés social 
</t>
  </si>
  <si>
    <t>1. Capacitar a los constructores en el manejo de la plataforma del programa Mi Casa Ya</t>
  </si>
  <si>
    <t>Presentación en power point de la capacitación (1) y listados de asistencia (5). Entrega en diciembre</t>
  </si>
  <si>
    <t>2. Asignar subsidios familiares de vivienda de interés social</t>
  </si>
  <si>
    <t>Matriz mensual de asignación de subsidios de VIS</t>
  </si>
  <si>
    <t xml:space="preserve">3. Elaborar resolución de asignación del SFV, de Fonvivienda  y memorando informando resultado de asignación </t>
  </si>
  <si>
    <t>Copia de resolución de asignación del SFV (semanal)</t>
  </si>
  <si>
    <t>4. Generar informes de Habilitados, Asignados, Aplicados y Pagados</t>
  </si>
  <si>
    <t>Informes de habilitados, asignados, aplicados y pagados (semanal)</t>
  </si>
  <si>
    <t xml:space="preserve">Direccionamiento estratégico y planeación
Gestión con valores para resultados </t>
  </si>
  <si>
    <t>Hogares beneficiados con cobertura para adquisición de vivienda</t>
  </si>
  <si>
    <t>Sumatoria de hogares beneficiados con cobertura  para adquisición de vivienda</t>
  </si>
  <si>
    <t>Facilitar la adquisición de vivienda VIS y VIP con cobertura de la tasa de interés de financiación para hogares con ingresos de hasta 8 SMMLV</t>
  </si>
  <si>
    <t>1. Modificar Aval Fiscal para subsidios 2019</t>
  </si>
  <si>
    <t>Copia de aval fiscal modificado</t>
  </si>
  <si>
    <t>2. Autorizar Vigencias Futuras para subsidios 2019</t>
  </si>
  <si>
    <t>Copia de autorización de Vigencia Futura</t>
  </si>
  <si>
    <t>3. Incorporar recursos al Convenio con Banco de la República</t>
  </si>
  <si>
    <t>Copia de convenio con recursos incorporados</t>
  </si>
  <si>
    <t>4. Otorgar coberturas por los establecimientos de crédito y reportadas a Banco de la República</t>
  </si>
  <si>
    <t>Matriz mensual de coberturas otorgadas</t>
  </si>
  <si>
    <t>Viviendas de interés social urbanas iniciadas</t>
  </si>
  <si>
    <t>Sumatoria de viviendas de interés social urbanas iniciadas</t>
  </si>
  <si>
    <t>Promover la adquisición de vivienda a través de programas de vivienda VIP y VIS</t>
  </si>
  <si>
    <t>1. Asignar subsidios de Mi Casa Ya 2019-2022</t>
  </si>
  <si>
    <t>Matriz mensual de asignación de subsidios MCY 2019</t>
  </si>
  <si>
    <t>2. Iniciar viviendas PVG II y VIPA 2019</t>
  </si>
  <si>
    <t>Matriz mensual de iniciaciones de PVG II y VIPA 2019</t>
  </si>
  <si>
    <t>3. Iniciar viviendas por el Programa Semillero de Propietarios 2019-2022</t>
  </si>
  <si>
    <t>Matriz mensual de implementación del programa Semillero de Propietarios</t>
  </si>
  <si>
    <t>4. Coberturas marcadas por los establecimientos de crédito  FRECH II (VIS) 2019-2022</t>
  </si>
  <si>
    <t>Matriz mensual de asignación de coberturas MCY 2019</t>
  </si>
  <si>
    <t>APSB</t>
  </si>
  <si>
    <t xml:space="preserve"> Fortalecer la capacidad institucional de las entidades nacionales del sector y las  territoriales en la estructuración de  proyectos y esquemas de prestación sostenibles</t>
  </si>
  <si>
    <t>Pacto por la calidad y eficiencia de servicios públicos:
Línea 2. Objetivo 1.
Pacto por la sostenibilidad:
Línea 4. Objetivo 2.</t>
  </si>
  <si>
    <t>Línea 2. Agua limpia y saneamiento básico adecuado
Línea 4. Instituciones ambientales modernas, apropiación social de la biodiversidad y manejo efectivo de los conflictos socioambientales</t>
  </si>
  <si>
    <t>Objetivo 1. Implementar estrategias para el logro de la prestación eficiente, sostenible e incluyente de los servicios de APSB, con orientación regional y una política nacional de gestión integral de residuos sólidos que articule el concepto de economía circular.
Objetivo 2. Robustecer los mecanismos de articulación y coordinación para la sostenibilidad.</t>
  </si>
  <si>
    <t>6. Agua limpia y saneamiento básico</t>
  </si>
  <si>
    <t>11. Ciudades y comunidades sostenibles
12. Producción y consumo responsables</t>
  </si>
  <si>
    <t>Direccionamiento estratégico y planeación
Gestión con valores para resultados 
Evaluación de resultados
Gestión del conocimiento y la innovación</t>
  </si>
  <si>
    <t>Estudios y propuestas de disposiciones o modificaciones normativas o de política del sector (APSB)</t>
  </si>
  <si>
    <t xml:space="preserve">Sumatoria de estudios e instrumentos normativos o de política del sector </t>
  </si>
  <si>
    <t>Número de estudios e instrumentos</t>
  </si>
  <si>
    <t>DDS-Dirección de Desarrollo Sectorial</t>
  </si>
  <si>
    <t>Fortalecer los instrumentos de planeación sectorial y estructuración de proyectos (Temáticas: Reglamentación técnica, Gestión de información, Residuos Sólidos, Sector en General).</t>
  </si>
  <si>
    <t>1.  Estructurar la agenda de (8) propuestas normativas y (3) documentos de diagnóstico o de estudio sectoriales del sector.</t>
  </si>
  <si>
    <r>
      <rPr>
        <b/>
        <sz val="10"/>
        <rFont val="Arial Narrow"/>
        <family val="2"/>
      </rPr>
      <t>Marzo, julio y octubre:</t>
    </r>
    <r>
      <rPr>
        <sz val="10"/>
        <rFont val="Arial Narrow"/>
        <family val="2"/>
      </rPr>
      <t xml:space="preserve"> Agenda de propuestas normativas y documentos de diágnostico o de estudio. </t>
    </r>
  </si>
  <si>
    <t xml:space="preserve">2. Elaborar los documentos de estudios o proyectos normativos del sector programados en la agenda (11) . </t>
  </si>
  <si>
    <r>
      <rPr>
        <b/>
        <sz val="10"/>
        <rFont val="Arial Narrow"/>
        <family val="2"/>
      </rPr>
      <t>Junio:</t>
    </r>
    <r>
      <rPr>
        <sz val="10"/>
        <rFont val="Arial Narrow"/>
        <family val="2"/>
      </rPr>
      <t xml:space="preserve"> Primer avance del documento borrador (1) de Propuesta de reglamentación del Decreto Ley 1953 (Competencias sectoriales de Territorios Indígenas) para comentarios al despacho de la Dirección de Desarrollo Sectorial (Correo electrónico con anexo de documento de borrador)
</t>
    </r>
    <r>
      <rPr>
        <b/>
        <sz val="10"/>
        <rFont val="Arial Narrow"/>
        <family val="2"/>
      </rPr>
      <t>Agosto:</t>
    </r>
    <r>
      <rPr>
        <sz val="10"/>
        <rFont val="Arial Narrow"/>
        <family val="2"/>
      </rPr>
      <t xml:space="preserve"> Un (1) documento final de la Evaluación y pertinencia de creación de la ANA.
</t>
    </r>
    <r>
      <rPr>
        <b/>
        <sz val="10"/>
        <rFont val="Arial Narrow"/>
        <family val="2"/>
      </rPr>
      <t>Octubre:</t>
    </r>
    <r>
      <rPr>
        <sz val="10"/>
        <rFont val="Arial Narrow"/>
        <family val="2"/>
      </rPr>
      <t xml:space="preserve"> Un (1) documento final del Modelo de Gobierno Corporativo.
</t>
    </r>
    <r>
      <rPr>
        <b/>
        <sz val="10"/>
        <rFont val="Arial Narrow"/>
        <family val="2"/>
      </rPr>
      <t xml:space="preserve">Noviembre: </t>
    </r>
    <r>
      <rPr>
        <sz val="10"/>
        <rFont val="Arial Narrow"/>
        <family val="2"/>
      </rPr>
      <t xml:space="preserve">Segundo avance del documento borrador (1) Propuesta de reglamentación del Decreto Ley 1953 (Competencias sectoriales de Territorios Indígenas). Correo electrónico con ajustes realizados al documento.
</t>
    </r>
    <r>
      <rPr>
        <b/>
        <sz val="10"/>
        <rFont val="Arial Narrow"/>
        <family val="2"/>
      </rPr>
      <t xml:space="preserve">Diciembre: </t>
    </r>
    <r>
      <rPr>
        <sz val="10"/>
        <rFont val="Arial Narrow"/>
        <family val="2"/>
      </rPr>
      <t xml:space="preserve">Un (1) documento final de la propuesta de Estructura institucional y financiamiento del sector para aumentar la inversión.
</t>
    </r>
    <r>
      <rPr>
        <b/>
        <sz val="10"/>
        <rFont val="Arial Narrow"/>
        <family val="2"/>
      </rPr>
      <t>Mayo, octubre y diciembre</t>
    </r>
    <r>
      <rPr>
        <sz val="10"/>
        <rFont val="Arial Narrow"/>
        <family val="2"/>
      </rPr>
      <t xml:space="preserve">  
Reporte de los proyectos normativos programados que al corte del informe cuenten con publicación para participación ciudadana (Anexos: Proyecto de norma (7) y Memoria Justificativa (7)). Se programaron 7 proyectos para la vigencia 2019.</t>
    </r>
    <r>
      <rPr>
        <b/>
        <sz val="10"/>
        <rFont val="Arial Narrow"/>
        <family val="2"/>
      </rPr>
      <t/>
    </r>
  </si>
  <si>
    <t xml:space="preserve">3. Realizar el seguimiento mensual a la elaboración de los (7) proyectos normativos (Formato FPN-F-03) y apoyo técnico a la elaboración de los documentos de estudio o diagnóstico. </t>
  </si>
  <si>
    <r>
      <t xml:space="preserve">Matriz de seguimiento mensual a la elaboración de los </t>
    </r>
    <r>
      <rPr>
        <b/>
        <sz val="10"/>
        <rFont val="Arial Narrow"/>
        <family val="2"/>
      </rPr>
      <t>proyectos de norma</t>
    </r>
    <r>
      <rPr>
        <sz val="10"/>
        <rFont val="Arial Narrow"/>
        <family val="2"/>
      </rPr>
      <t xml:space="preserve"> (11) (</t>
    </r>
    <r>
      <rPr>
        <b/>
        <sz val="10"/>
        <rFont val="Arial Narrow"/>
        <family val="2"/>
      </rPr>
      <t>Febrero a Diciembre</t>
    </r>
    <r>
      <rPr>
        <sz val="10"/>
        <rFont val="Arial Narrow"/>
        <family val="2"/>
      </rPr>
      <t xml:space="preserve">) con los anexos según avance del instrumento (Formato FPN-F-03). 
4 Informes de avance del apoyo técnico a la elaboración de los 3 </t>
    </r>
    <r>
      <rPr>
        <b/>
        <sz val="10"/>
        <rFont val="Arial Narrow"/>
        <family val="2"/>
      </rPr>
      <t>documentos de estudio o diagnóstico</t>
    </r>
    <r>
      <rPr>
        <sz val="10"/>
        <rFont val="Arial Narrow"/>
        <family val="2"/>
      </rPr>
      <t xml:space="preserve"> (</t>
    </r>
    <r>
      <rPr>
        <b/>
        <sz val="10"/>
        <rFont val="Arial Narrow"/>
        <family val="2"/>
      </rPr>
      <t>abril, junio, agosto y octubre</t>
    </r>
    <r>
      <rPr>
        <sz val="10"/>
        <rFont val="Arial Narrow"/>
        <family val="2"/>
      </rPr>
      <t xml:space="preserve">). </t>
    </r>
  </si>
  <si>
    <t>4. Presentar a la Junta del RAS las propuestas de actualización de  los Títulos del Reglamento Técnico del Sector de Agua Potable y Saneamiento Básico (RAS): C,D,I,J,K,H.</t>
  </si>
  <si>
    <r>
      <t xml:space="preserve">Presentación de propuestas a la Junta el RAS de los Títulos C,D,I,J,K,H: 
</t>
    </r>
    <r>
      <rPr>
        <b/>
        <sz val="10"/>
        <rFont val="Arial Narrow"/>
        <family val="2"/>
      </rPr>
      <t>Abril:</t>
    </r>
    <r>
      <rPr>
        <sz val="10"/>
        <rFont val="Arial Narrow"/>
        <family val="2"/>
      </rPr>
      <t xml:space="preserve"> Acta de Junta de RAS y un (1) documento de propuesta 
</t>
    </r>
    <r>
      <rPr>
        <b/>
        <sz val="10"/>
        <rFont val="Arial Narrow"/>
        <family val="2"/>
      </rPr>
      <t xml:space="preserve">Julio: </t>
    </r>
    <r>
      <rPr>
        <sz val="10"/>
        <rFont val="Arial Narrow"/>
        <family val="2"/>
      </rPr>
      <t xml:space="preserve">Acta de Junta de RAS y dos (2) documentos de propuesta 
</t>
    </r>
    <r>
      <rPr>
        <b/>
        <sz val="10"/>
        <rFont val="Arial Narrow"/>
        <family val="2"/>
      </rPr>
      <t>Diciembre</t>
    </r>
    <r>
      <rPr>
        <sz val="10"/>
        <rFont val="Arial Narrow"/>
        <family val="2"/>
      </rPr>
      <t>: Acta de Junta RAS y tres (3) documentos de propuesta</t>
    </r>
  </si>
  <si>
    <t>Pacto por la calidad y eficiencia de servicios públicos:
Línea 2. Objetivo 1.
Pacto por la sostenibilidad:
Línea 4. Objetivos 4.</t>
  </si>
  <si>
    <t>Objetivo 1. Implementar estrategias para el logro de la prestación eficiente, sostenible e incluyente de los servicios de APSB, con orientación regional y una política nacional de gestión integral de residuos sólidos que articule el concepto de economía circular.
Objetivo 4. Mejorar la gestión de la información y su interoperabilidad entre los diferentes sectores.</t>
  </si>
  <si>
    <t>Direccionamiento estratégico y planeación
Información y Comunicación</t>
  </si>
  <si>
    <t>Número de variables gestionadas para integrar en el SINAS.</t>
  </si>
  <si>
    <t>Sumatoria variables gestionadas para integrar en el SINAS.</t>
  </si>
  <si>
    <t>Número de variables</t>
  </si>
  <si>
    <t>Generar estrategias que permitan mejorar la calidad y oportunidad de información del sector de APSB</t>
  </si>
  <si>
    <t xml:space="preserve">1. Gestionar y participar en las mesas de trabajo con las entidades que administren los sistemas de información (SIRACHE, SUI,FUT) </t>
  </si>
  <si>
    <r>
      <rPr>
        <b/>
        <sz val="10"/>
        <rFont val="Arial Narrow"/>
        <family val="2"/>
      </rPr>
      <t>Abril</t>
    </r>
    <r>
      <rPr>
        <sz val="10"/>
        <rFont val="Arial Narrow"/>
        <family val="2"/>
      </rPr>
      <t xml:space="preserve"> </t>
    </r>
    <r>
      <rPr>
        <b/>
        <sz val="10"/>
        <rFont val="Arial Narrow"/>
        <family val="2"/>
      </rPr>
      <t>y</t>
    </r>
    <r>
      <rPr>
        <sz val="10"/>
        <rFont val="Arial Narrow"/>
        <family val="2"/>
      </rPr>
      <t xml:space="preserve"> </t>
    </r>
    <r>
      <rPr>
        <b/>
        <sz val="10"/>
        <rFont val="Arial Narrow"/>
        <family val="2"/>
      </rPr>
      <t>julio</t>
    </r>
    <r>
      <rPr>
        <sz val="10"/>
        <rFont val="Arial Narrow"/>
        <family val="2"/>
      </rPr>
      <t>: Informe de gestión con anexos (correos eléctronicos, listas de asistencia y actas)</t>
    </r>
  </si>
  <si>
    <t>2. Realizar un análisis al diccionario de variables de los sistemas de información objeto de integración para identificar las variables requeridas para el SINAS</t>
  </si>
  <si>
    <r>
      <rPr>
        <b/>
        <sz val="10"/>
        <rFont val="Arial Narrow"/>
        <family val="2"/>
      </rPr>
      <t>Julio</t>
    </r>
    <r>
      <rPr>
        <sz val="10"/>
        <rFont val="Arial Narrow"/>
        <family val="2"/>
      </rPr>
      <t>: Presentación Power point del análisis al diccionario de variables</t>
    </r>
  </si>
  <si>
    <t>3. Brindar asistencia técnica a las entidades territoriales en los componentes de gestión de información SINAS y SIASAR</t>
  </si>
  <si>
    <r>
      <rPr>
        <b/>
        <sz val="10"/>
        <rFont val="Arial Narrow"/>
        <family val="2"/>
      </rPr>
      <t>Junio, septiembre y diciembre</t>
    </r>
    <r>
      <rPr>
        <sz val="10"/>
        <rFont val="Arial Narrow"/>
        <family val="2"/>
      </rPr>
      <t>: informes trimestrales de la asistencia técnica realizada</t>
    </r>
  </si>
  <si>
    <t>Número de asistencias tecnicas realizadas</t>
  </si>
  <si>
    <t>Sumatoria de asistencias técnicas realizadas en el periodo</t>
  </si>
  <si>
    <t>Número de asistencias</t>
  </si>
  <si>
    <t>Fortalecer la estructuración y desarrollo de proyectos del sector de agua potable y saneamiento básico a nivel nacional, financiados con recursos de la Nación.</t>
  </si>
  <si>
    <t>1. Prestar asistencia técnica a los formuladores de proyectos de APSB que lo requieran, para presentar proyectos ante el mecanismo de viabilizacion de proyectos.</t>
  </si>
  <si>
    <t xml:space="preserve">Informes de gestión trimestral (con corte a marzo, junio, septiembre y diciembre) y anexos (actas y listas de asistencia) </t>
  </si>
  <si>
    <t>Gestión presupuestal y eficiencia del gasto público
Mejora normativa</t>
  </si>
  <si>
    <t xml:space="preserve">2. Realizar seguimiento a los proyectos financiados con recursos de la nación. </t>
  </si>
  <si>
    <t xml:space="preserve">Informe trimestral de seguimiento (con corte a marzo, junio, septiembre y diciembre). </t>
  </si>
  <si>
    <t>3. Realizar asistencia técnica a las entidades territoriales y a los prestadores de servicios públicos domiciliarios en la implementación de planes y programas del sector de APSB</t>
  </si>
  <si>
    <t>Informe trimestral de las asistencias técnicas realizadas (con corte a marzo, junio, septiembre y diciembre).</t>
  </si>
  <si>
    <t>4. Realizar asistencia técnica a las entidades territoriales y a  los prestadores de servicios públicos domiciliarios en la gestión empresarial de planes y programas del sector de agua potable y saneamiento básico.</t>
  </si>
  <si>
    <t>Informe trimestral de gestión para el aseguramiento de la prestación de servicios (con corte a marzo, junio, septiembre y diciembre).</t>
  </si>
  <si>
    <t>Direccionamiento estratégico y planeación
Gestión con valores para resultados
Gestión del conocimiento y la innovación</t>
  </si>
  <si>
    <t>Porcentaje de Municipios con riesgo alto identificados por el Grupo SGP</t>
  </si>
  <si>
    <t>Número de Municipios con riesgo alto /Total municipios</t>
  </si>
  <si>
    <t>Fortalecer el Proceso de certificación y monitoreo de los recursos del SGP APSB</t>
  </si>
  <si>
    <t>1. Estructurar propuesta de agenda de talleres a realizar en la vigencia 2019.</t>
  </si>
  <si>
    <r>
      <rPr>
        <b/>
        <sz val="10"/>
        <rFont val="Arial Narrow"/>
        <family val="2"/>
      </rPr>
      <t>Febrero:</t>
    </r>
    <r>
      <rPr>
        <sz val="10"/>
        <rFont val="Arial Narrow"/>
        <family val="2"/>
      </rPr>
      <t xml:space="preserve"> Documento de propuesta de agenda 2019.</t>
    </r>
  </si>
  <si>
    <t>2. Realizar talleres de capacitación del proceso de certificación y monitoreo de los recursos de SGP APSB vigencia 2019</t>
  </si>
  <si>
    <r>
      <rPr>
        <b/>
        <sz val="10"/>
        <rFont val="Arial Narrow"/>
        <family val="2"/>
      </rPr>
      <t>Abril, agosto y diciembre</t>
    </r>
    <r>
      <rPr>
        <sz val="10"/>
        <rFont val="Arial Narrow"/>
        <family val="2"/>
      </rPr>
      <t>: Informe cuatrimestral consolidado de asistencia técnica. 
(Anexos: Presentación, listas de asistencia, ayuda de memoria o registro fotográfico)</t>
    </r>
  </si>
  <si>
    <t>3. Prestar asistencia Técnica a demanda en el uso y destinación de los recursos del Sistema General de Participaciones para agua potable y saneamiento básico (SGP-APSB)</t>
  </si>
  <si>
    <r>
      <rPr>
        <b/>
        <sz val="10"/>
        <rFont val="Arial Narrow"/>
        <family val="2"/>
      </rPr>
      <t>Abril, agosto y diciembre:</t>
    </r>
    <r>
      <rPr>
        <sz val="10"/>
        <rFont val="Arial Narrow"/>
        <family val="2"/>
      </rPr>
      <t xml:space="preserve"> Informe cuatrimestral consolidado de asistencias técnicas a los municipios (Por demanda, vía telefónica, virtual o presencial).</t>
    </r>
  </si>
  <si>
    <r>
      <t>Porcentaje de Municipios asistidos técnicamente en las temáticas de calidad del agua para consumo humano, gestión del riesgo, componente ambiental</t>
    </r>
    <r>
      <rPr>
        <sz val="10"/>
        <color rgb="FFFF0000"/>
        <rFont val="Arial Narrow"/>
        <family val="2"/>
      </rPr>
      <t xml:space="preserve"> </t>
    </r>
    <r>
      <rPr>
        <sz val="10"/>
        <rFont val="Arial Narrow"/>
        <family val="2"/>
      </rPr>
      <t>y cambio climático</t>
    </r>
  </si>
  <si>
    <r>
      <t>Número de Municipios asistidos técnicamente en las temáticas de Calidad del agua para consumo humano, gestión del riesgo, componente ambiental y</t>
    </r>
    <r>
      <rPr>
        <sz val="10"/>
        <color rgb="FFFF0000"/>
        <rFont val="Arial Narrow"/>
        <family val="2"/>
      </rPr>
      <t xml:space="preserve"> </t>
    </r>
    <r>
      <rPr>
        <sz val="10"/>
        <rFont val="Arial Narrow"/>
        <family val="2"/>
      </rPr>
      <t>cambio climático / Número total de Municipios</t>
    </r>
  </si>
  <si>
    <t>-</t>
  </si>
  <si>
    <t>Fortalecer la capacidad de los municipios en las temáticas de Calidad del agua para consumo humano, gestión del riesgo, componente ambiental y cambio climático</t>
  </si>
  <si>
    <t>1. Formular una estrategia de asistencia técnica a las entidades territoriales en temas relacionados con calidad del agua para consumo humano, gestión del riesgo, componente ambiental y cambio climático.</t>
  </si>
  <si>
    <r>
      <rPr>
        <b/>
        <sz val="10"/>
        <rFont val="Arial Narrow"/>
        <family val="2"/>
      </rPr>
      <t xml:space="preserve">Abril: </t>
    </r>
    <r>
      <rPr>
        <sz val="10"/>
        <rFont val="Arial Narrow"/>
        <family val="2"/>
      </rPr>
      <t>Documento del estrategia de asistencia ténica.</t>
    </r>
  </si>
  <si>
    <t>2. Realizar la programación de las asistencias técnicas en temas relacionados con calidad del agua para consumo humano, gestión del riesgo, componente ambiental y cambio climático.</t>
  </si>
  <si>
    <r>
      <rPr>
        <b/>
        <sz val="10"/>
        <rFont val="Arial Narrow"/>
        <family val="2"/>
      </rPr>
      <t xml:space="preserve">Junio: </t>
    </r>
    <r>
      <rPr>
        <sz val="10"/>
        <rFont val="Arial Narrow"/>
        <family val="2"/>
      </rPr>
      <t>Cronograma CONSOLIDADO de asistencia técnica en temas relacionados con calidad del agua para consumo humano, gestión del riesgo, componente ambiental y cambio climático.</t>
    </r>
  </si>
  <si>
    <t>3. Brindar asistencia técnica a las entidades territoriales asociadas al sector en temas relacionados con calidad del agua para consumo humano, gestión del riesgo, componente ambiental y cambio climático, ya sea por demanda o de acuerdo con la programación establecida</t>
  </si>
  <si>
    <r>
      <rPr>
        <b/>
        <sz val="10"/>
        <rFont val="Arial Narrow"/>
        <family val="2"/>
      </rPr>
      <t>Abril, agosto y diciembre:</t>
    </r>
    <r>
      <rPr>
        <sz val="10"/>
        <rFont val="Arial Narrow"/>
        <family val="2"/>
      </rPr>
      <t xml:space="preserve"> Un Informe cuatrimestral CONSOLIDADO de acompañamiento técnico de la DDS por componente  (actas, presentaciones, listas de asistencias, registro fotográfico, ayudas de memoria o informes de comisión).</t>
    </r>
  </si>
  <si>
    <t>Fortalecer la eficiencia y sostenibilidad de los prestadores del sector</t>
  </si>
  <si>
    <t>Pacto por la calidad y eficiencia de servicios públicos:
Línea 2. Objetivos 1 y 4.</t>
  </si>
  <si>
    <t>Línea 2. Agua limpia y saneamiento básico adecuado</t>
  </si>
  <si>
    <t>Objetivo 4. Incorporar las modificaciones pertinentes al esquema y capacidad institucional del sector, para mejorar la ejecución de proyectos y fortalecer la vigilancia y regulación oportuna y diferenciada a las empresas</t>
  </si>
  <si>
    <t xml:space="preserve">Empresas con modelo de Gobierno Corporativo </t>
  </si>
  <si>
    <t xml:space="preserve">Sumatoria de empresas con más de 5.000 suscriptores con modelo de Gobierno Corporativo </t>
  </si>
  <si>
    <t>Fortalecer el desempeño de las Empresas de servicios públicos</t>
  </si>
  <si>
    <t>1. Presentar el estado del arte de la propuesta de modelo de gobierno corporativo</t>
  </si>
  <si>
    <r>
      <rPr>
        <b/>
        <sz val="10"/>
        <rFont val="Arial Narrow"/>
        <family val="2"/>
      </rPr>
      <t>Febrero:</t>
    </r>
    <r>
      <rPr>
        <sz val="10"/>
        <rFont val="Arial Narrow"/>
        <family val="2"/>
      </rPr>
      <t xml:space="preserve"> Documento del estado del arte de la propuesta de modelo de gobierno corporativo</t>
    </r>
  </si>
  <si>
    <t>2. Brindar acompañamiento técnico a la elaboración de la propuesta de Modelo de gobierno corporativo en los prestadores del sector (Consultoría BID)</t>
  </si>
  <si>
    <r>
      <rPr>
        <b/>
        <sz val="10"/>
        <rFont val="Arial Narrow"/>
        <family val="2"/>
      </rPr>
      <t xml:space="preserve">Abril y septiembre: </t>
    </r>
    <r>
      <rPr>
        <sz val="10"/>
        <rFont val="Arial Narrow"/>
        <family val="2"/>
      </rPr>
      <t>Informe de avance de acompañamiento técnico a la Consultoria.</t>
    </r>
  </si>
  <si>
    <t xml:space="preserve">3.  Identificar y gestionar empresas prestadoras para la implementación del Modelo de Gobierno Corporativo. </t>
  </si>
  <si>
    <r>
      <rPr>
        <b/>
        <sz val="10"/>
        <rFont val="Arial Narrow"/>
        <family val="2"/>
      </rPr>
      <t>Octubre y diciembre</t>
    </r>
    <r>
      <rPr>
        <sz val="10"/>
        <rFont val="Arial Narrow"/>
        <family val="2"/>
      </rPr>
      <t>: Informe de avance de identificación y gestión.</t>
    </r>
  </si>
  <si>
    <t>Prestadores con inversiones para reducción de costos operativos</t>
  </si>
  <si>
    <t>Sumatoria de prestadores con inversiones para reducción de costos operativos formulados</t>
  </si>
  <si>
    <t>Número de prestadores</t>
  </si>
  <si>
    <t>Apoyar la eficiencia operativa de las empresas de servicios públicos</t>
  </si>
  <si>
    <t>1. Estructurar una propuesta de diseño de un "Programa de reducción de costos de energia, pérdidas de agua y otros"</t>
  </si>
  <si>
    <r>
      <rPr>
        <b/>
        <sz val="10"/>
        <rFont val="Arial Narrow"/>
        <family val="2"/>
      </rPr>
      <t>Abril:</t>
    </r>
    <r>
      <rPr>
        <sz val="10"/>
        <rFont val="Arial Narrow"/>
        <family val="2"/>
      </rPr>
      <t xml:space="preserve"> Presentación de borrador para aprobación por parte de la Directora de DDS</t>
    </r>
    <r>
      <rPr>
        <sz val="10"/>
        <rFont val="Arial Narrow"/>
        <family val="2"/>
      </rPr>
      <t xml:space="preserve">
</t>
    </r>
    <r>
      <rPr>
        <b/>
        <sz val="10"/>
        <rFont val="Arial Narrow"/>
        <family val="2"/>
      </rPr>
      <t xml:space="preserve">Septiembre: </t>
    </r>
    <r>
      <rPr>
        <sz val="10"/>
        <rFont val="Arial Narrow"/>
        <family val="2"/>
      </rPr>
      <t>Documento final</t>
    </r>
    <r>
      <rPr>
        <sz val="10"/>
        <rFont val="Arial Narrow"/>
        <family val="2"/>
      </rPr>
      <t xml:space="preserve"> del diseño del "Programa de reducción de costos de energia, pérdidas de agua y otros"</t>
    </r>
  </si>
  <si>
    <t>2. Identificar lineas de crédito para financiar proyectos de reducción de costos operativos a las personas prestadoras.</t>
  </si>
  <si>
    <r>
      <rPr>
        <b/>
        <sz val="10"/>
        <rFont val="Arial Narrow"/>
        <family val="2"/>
      </rPr>
      <t>Junio y diciembre:</t>
    </r>
    <r>
      <rPr>
        <sz val="10"/>
        <rFont val="Arial Narrow"/>
        <family val="2"/>
      </rPr>
      <t xml:space="preserve"> Informe de gestión semestral</t>
    </r>
  </si>
  <si>
    <t>3. Identificar personas prestadoras para implementación de un proyecto piloto del "Programa de reducción de costos de energia, pérdidas de agua y otros".</t>
  </si>
  <si>
    <r>
      <rPr>
        <b/>
        <sz val="10"/>
        <rFont val="Arial Narrow"/>
        <family val="2"/>
      </rPr>
      <t>Septiembre y diciembre:</t>
    </r>
    <r>
      <rPr>
        <sz val="10"/>
        <rFont val="Arial Narrow"/>
        <family val="2"/>
      </rPr>
      <t xml:space="preserve"> Informes parciales de gestión. </t>
    </r>
  </si>
  <si>
    <t>Pacto por la calidad y eficiencia de servicios públicos:
Línea 2. Objetivos 1.</t>
  </si>
  <si>
    <t>Objetivo 1. Implementar estrategias para el logro de la prestación eficiente, sostenible e incluyente de los servicios de APSB, con orientación regional y una política nacional de gestión integral de residuos sólidos que articule el concepto de economía circular.</t>
  </si>
  <si>
    <t>Nuevos esquemas regionales de prestación del servicio estructurados</t>
  </si>
  <si>
    <t>Sumatoria de nuevos esquemas regionales de prestación del servicio estructurados</t>
  </si>
  <si>
    <t>Número de esquemas</t>
  </si>
  <si>
    <t>Mejorar la prestación de servicios mediante la estructuración de esquemas regionales</t>
  </si>
  <si>
    <t>1. Gestionar la vinculacion de prestadores eficientes públicos o privados en los esquemas pilotos estructurados</t>
  </si>
  <si>
    <t>Un Informe de gestión semestral  (con corte a junio y diciembre).</t>
  </si>
  <si>
    <t>2. Realizar seguimiento a la vinculación de prestadores eficientes públicos o privados en los esquemas pilotos estructurados</t>
  </si>
  <si>
    <t>Un informe de seguimiento semestral (con corte a junio y diciembre).</t>
  </si>
  <si>
    <t>Incrementar el tratamiento y aprovechamiento de residuos sólidos y aguas residuales domésticas urbanas</t>
  </si>
  <si>
    <t>Pacto por la calidad y eficiencia de servicios públicos: 
Línea 2. Objetivos 1 y 5.
Pacto por la sostenibilidad
Línea 1. Objetivo 2.</t>
  </si>
  <si>
    <t>Línea 2. Agua limpia y saneamiento básico adecuado.
Línea 1. Sectores comprometidos con la sostenibilidad y la mitigación del cambio climático</t>
  </si>
  <si>
    <t>Objetivo 5. Adoptar medidas para proteger las fuentes de agua y garantizar su sostenibilidad en el tiempo, con un enfoque de Economía Circular.
Objetivo 2: Mejoramiento de la calidad del aire, del agua y del suelo: para la prevención de los impactos en la salud pública y la reducción de las desigualdades relacionadas con el acceso a recursos.</t>
  </si>
  <si>
    <t>12. Producción y consumo responsables</t>
  </si>
  <si>
    <t>Porcentaje de aguas residuales urbanas
tratadas</t>
  </si>
  <si>
    <r>
      <t>Caudal total tratado por prestadores de alcantarillado para los centros urbanos (m</t>
    </r>
    <r>
      <rPr>
        <vertAlign val="superscript"/>
        <sz val="10"/>
        <rFont val="Arial Narrow"/>
        <family val="2"/>
      </rPr>
      <t>3</t>
    </r>
    <r>
      <rPr>
        <sz val="10"/>
        <rFont val="Arial Narrow"/>
        <family val="2"/>
      </rPr>
      <t>/s)/ Caudal de Aguas residuales generadas (m</t>
    </r>
    <r>
      <rPr>
        <vertAlign val="superscript"/>
        <sz val="10"/>
        <rFont val="Arial Narrow"/>
        <family val="2"/>
      </rPr>
      <t>3</t>
    </r>
    <r>
      <rPr>
        <sz val="10"/>
        <rFont val="Arial Narrow"/>
        <family val="2"/>
      </rPr>
      <t>/s)</t>
    </r>
  </si>
  <si>
    <t>42.6 %</t>
  </si>
  <si>
    <t>Articular las políticas de agua y saneamiento básico con las políticas ambientales</t>
  </si>
  <si>
    <t>1. Consolidar el estado del arte de los proyectos priorizados.</t>
  </si>
  <si>
    <r>
      <rPr>
        <b/>
        <sz val="10"/>
        <rFont val="Arial Narrow"/>
        <family val="2"/>
      </rPr>
      <t>Marzo:</t>
    </r>
    <r>
      <rPr>
        <sz val="10"/>
        <rFont val="Arial Narrow"/>
        <family val="2"/>
      </rPr>
      <t xml:space="preserve"> Documento del Estado del Arte de los proyectos.</t>
    </r>
  </si>
  <si>
    <t>2. Realizar acompañamiento técnico para la estructuración de proyectos de inversión para el tratamiento de aguas residuales domésticas, en cuencas priorizadas en el marco del programa SAVER.</t>
  </si>
  <si>
    <r>
      <rPr>
        <b/>
        <sz val="10"/>
        <rFont val="Arial Narrow"/>
        <family val="2"/>
      </rPr>
      <t xml:space="preserve">Abril, agosto y diciembre: </t>
    </r>
    <r>
      <rPr>
        <sz val="10"/>
        <rFont val="Arial Narrow"/>
        <family val="2"/>
      </rPr>
      <t>Un Informe cuatrimestral CONSOLIDADO de acompañamiento técnico de la DDS por componente  (actas, presentaciones, listas de asistencias, registro fotográfico, ayudas de memoria o informes de comisión).</t>
    </r>
  </si>
  <si>
    <t>3. Elaborar documento preliminar de actualización del Plan de Manejo de Aguas residuales Domésticas (PMAR) (Tabla de contenido y avance de estructuración de documento)</t>
  </si>
  <si>
    <r>
      <rPr>
        <b/>
        <sz val="10"/>
        <rFont val="Arial Narrow"/>
        <family val="2"/>
      </rPr>
      <t>Octubre</t>
    </r>
    <r>
      <rPr>
        <sz val="10"/>
        <rFont val="Arial Narrow"/>
        <family val="2"/>
      </rPr>
      <t xml:space="preserve">: Tabla de contenido
</t>
    </r>
    <r>
      <rPr>
        <b/>
        <sz val="10"/>
        <rFont val="Arial Narrow"/>
        <family val="2"/>
      </rPr>
      <t>Diciembre</t>
    </r>
    <r>
      <rPr>
        <sz val="10"/>
        <rFont val="Arial Narrow"/>
        <family val="2"/>
      </rPr>
      <t>: Documento preliminar</t>
    </r>
  </si>
  <si>
    <t>4. Realizar acompañamiento en la estructuración de un proyecto piloto para el reúso de aguas residuales domésticas tratadas, identificado de manera conjunta con MADS</t>
  </si>
  <si>
    <r>
      <rPr>
        <b/>
        <sz val="10"/>
        <rFont val="Arial Narrow"/>
        <family val="2"/>
      </rPr>
      <t>Noviembre:</t>
    </r>
    <r>
      <rPr>
        <sz val="10"/>
        <rFont val="Arial Narrow"/>
        <family val="2"/>
      </rPr>
      <t xml:space="preserve"> Documento de identificación y establecimiento de proyecto piloto</t>
    </r>
  </si>
  <si>
    <t>Pacto por la sostenibilidad
Línea 1. Objetivo 3.
Pacto por la calidad y eficiencia de servicios públicos: 
Línea 2. Objetivo 1.</t>
  </si>
  <si>
    <t xml:space="preserve">Línea 1. Sectores comprometidos con la sostenibilidad y la mitigación del cambio climático
Línea 2. Agua limpia y saneamiento básico adecuado.
</t>
  </si>
  <si>
    <t>Objetivo 3. Acelerar la economía circular como base para la reducción, reutilización y reciclaje de residuos.
Objetivo 1: Implementar estrategias para el logro de la prestación eficiente, sostenible e incluyente de los servicios de APSB, con orientación regional y una política nacional de gestión integral de residuos sólidos que articule el concepto de economía circular.</t>
  </si>
  <si>
    <t>11. Ciudades y comunidades sostenibles</t>
  </si>
  <si>
    <t>6. Agua limpia y saneamiento básico
12. Producción y consumo responsables</t>
  </si>
  <si>
    <t xml:space="preserve"> Porcentaje de residuos sólidos urbanos dispuestos adecuadamente</t>
  </si>
  <si>
    <t>Toneladas de residuos sólidos dispuestos adecuadamente en el servicio público de aseo / Total de residuos sólidos generados en el servicio público de aseo</t>
  </si>
  <si>
    <t>Aumentar el porcentaje de residuos sólidos urbanos dispuestos adecuadamente</t>
  </si>
  <si>
    <t xml:space="preserve">1. Identificar municipios con mayor volumen de residuos dispuestos de manera no adecuada  </t>
  </si>
  <si>
    <r>
      <rPr>
        <b/>
        <sz val="10"/>
        <rFont val="Arial Narrow"/>
        <family val="2"/>
      </rPr>
      <t xml:space="preserve">Agosto y diciembre: </t>
    </r>
    <r>
      <rPr>
        <sz val="10"/>
        <rFont val="Arial Narrow"/>
        <family val="2"/>
      </rPr>
      <t>Documento con avance cuatrimestral</t>
    </r>
  </si>
  <si>
    <t>2. Brindar asistencia técnica a los municipios sobre manejo adecuado de residuos sólidos</t>
  </si>
  <si>
    <r>
      <rPr>
        <b/>
        <sz val="10"/>
        <rFont val="Arial Narrow"/>
        <family val="2"/>
      </rPr>
      <t xml:space="preserve">Agosto y diciembre: </t>
    </r>
    <r>
      <rPr>
        <sz val="10"/>
        <rFont val="Arial Narrow"/>
        <family val="2"/>
      </rPr>
      <t xml:space="preserve">Reportes de visitas cuatrimestrales </t>
    </r>
  </si>
  <si>
    <t xml:space="preserve">3. Apoyar proyectos financiera o técnicamente para el cierre de botaderos a cielo abierto  </t>
  </si>
  <si>
    <r>
      <rPr>
        <b/>
        <sz val="10"/>
        <rFont val="Arial Narrow"/>
        <family val="2"/>
      </rPr>
      <t>Septiembre y diciembre:</t>
    </r>
    <r>
      <rPr>
        <sz val="10"/>
        <rFont val="Arial Narrow"/>
        <family val="2"/>
      </rPr>
      <t xml:space="preserve"> Documento con el reporte de solicitud de apoyo y registro de proyectos con apoyo técnico o financiero </t>
    </r>
  </si>
  <si>
    <t>Pacto por la calidad y eficiencia de servicios públicos: 
Línea 2. Objetivos 1 y 5.
Pacto por la sostenibilidad
Línea 1. Objetivo 3.</t>
  </si>
  <si>
    <t>Objetivo 5. Adoptar medidas para proteger las fuentes de agua y garantizar su sostenibilidad en el tiempo, con un enfoque de Economía Circular.
Objetivo 3. Acelerar la economía circular como base para la reducción, reutilización y reciclaje de residuos</t>
  </si>
  <si>
    <t>Municipios con esquemas de aprovechamiento en operación</t>
  </si>
  <si>
    <t xml:space="preserve">Sumatoria de municipios con esquemas de aprovechamiemto en operación </t>
  </si>
  <si>
    <t>Incrementar el número de municipios con esquemas de aprovechamiento en operación</t>
  </si>
  <si>
    <t>1. Consolidar el estado del arte de los proyectos para el tratamiento y aprovechamiento de residuos sólidos.</t>
  </si>
  <si>
    <r>
      <rPr>
        <b/>
        <sz val="10"/>
        <rFont val="Arial Narrow"/>
        <family val="2"/>
      </rPr>
      <t xml:space="preserve">Mayo: </t>
    </r>
    <r>
      <rPr>
        <sz val="10"/>
        <rFont val="Arial Narrow"/>
        <family val="2"/>
      </rPr>
      <t>Documento de Estado del arte de los proyectos de tratamiento y aprovechamiento de residuos sólidos.</t>
    </r>
  </si>
  <si>
    <t xml:space="preserve">2. Realizar acompañamiento técnico a la estructuración de proyectos de tratamiento y aprovechamiento de residuos sólidos </t>
  </si>
  <si>
    <r>
      <rPr>
        <b/>
        <sz val="10"/>
        <rFont val="Arial Narrow"/>
        <family val="2"/>
      </rPr>
      <t xml:space="preserve">Junio, septiembre y diciembre: </t>
    </r>
    <r>
      <rPr>
        <sz val="10"/>
        <rFont val="Arial Narrow"/>
        <family val="2"/>
      </rPr>
      <t xml:space="preserve">Reporte trimestral de acompañamiento técnico </t>
    </r>
  </si>
  <si>
    <t>3. Apoyar financieramente a proyectos piloto de tratamiento y aprovechamiento de residuos sólidos</t>
  </si>
  <si>
    <r>
      <rPr>
        <b/>
        <sz val="10"/>
        <rFont val="Arial Narrow"/>
        <family val="2"/>
      </rPr>
      <t>Septiembre y diciembre:</t>
    </r>
    <r>
      <rPr>
        <sz val="10"/>
        <rFont val="Arial Narrow"/>
        <family val="2"/>
      </rPr>
      <t xml:space="preserve"> Reporte trimestral de apoyo financiero </t>
    </r>
  </si>
  <si>
    <t>6. Agua limpia y saneamiento básico
15. Vida de ecosistemas terrestres</t>
  </si>
  <si>
    <t>Porcentaje de reciclaje en el marco del servicio público de aseo</t>
  </si>
  <si>
    <t>Toneladas de residuos sólidos aprovechados y tratados en el servicio público de aseo / Total de residuos sólidos generados en el servicio público de aseo</t>
  </si>
  <si>
    <t>Incentivar el tratamiento y aprovechamiento de residuos sólidos</t>
  </si>
  <si>
    <t>1. Contratar la consultoría para adelantar el estudio sobre la implementación de incentivos al tratamiento y aprovechamiento de residuos sólidos</t>
  </si>
  <si>
    <r>
      <rPr>
        <b/>
        <sz val="10"/>
        <rFont val="Arial Narrow"/>
        <family val="2"/>
      </rPr>
      <t>Junio:</t>
    </r>
    <r>
      <rPr>
        <sz val="10"/>
        <rFont val="Arial Narrow"/>
        <family val="2"/>
      </rPr>
      <t xml:space="preserve"> Un (1) Contrato de Consultoría</t>
    </r>
  </si>
  <si>
    <t>2. Realizar acompañamiento técnico a la consultoría para adelantar el estudio sobre la implementación de incentivos al tratamiento y aprovechamiento de residuos sólidos</t>
  </si>
  <si>
    <r>
      <rPr>
        <b/>
        <sz val="10"/>
        <rFont val="Arial Narrow"/>
        <family val="2"/>
      </rPr>
      <t>Septiembre y Diciembre</t>
    </r>
    <r>
      <rPr>
        <sz val="10"/>
        <rFont val="Arial Narrow"/>
        <family val="2"/>
      </rPr>
      <t>: Informes trimestrales de avance de acompañamiento técnico a la Consultoria</t>
    </r>
  </si>
  <si>
    <t>3. Estructurar un documento para fortalecer las competencias e incentivar el tratamiento y aprovechamiento de residuos sólidos</t>
  </si>
  <si>
    <r>
      <rPr>
        <b/>
        <sz val="10"/>
        <rFont val="Arial Narrow"/>
        <family val="2"/>
      </rPr>
      <t>Septiembre:</t>
    </r>
    <r>
      <rPr>
        <sz val="10"/>
        <rFont val="Arial Narrow"/>
        <family val="2"/>
      </rPr>
      <t xml:space="preserve"> Borrador de documento.
</t>
    </r>
    <r>
      <rPr>
        <b/>
        <sz val="10"/>
        <rFont val="Arial Narrow"/>
        <family val="2"/>
      </rPr>
      <t>Diciembre:</t>
    </r>
    <r>
      <rPr>
        <sz val="10"/>
        <rFont val="Arial Narrow"/>
        <family val="2"/>
      </rPr>
      <t xml:space="preserve"> Propuesta de documento final.</t>
    </r>
  </si>
  <si>
    <t>Aumentar coberturas de acueducto y alcantarillado en zonas rurales y zonas urbanas con grandes brechas</t>
  </si>
  <si>
    <t>Pacto por la calidad y eficiencia de servicios públicos:
Línea 2. Objetivos: 1, 2, 3 y 4.
Pacto por la productividad y la equidad en las regiones: Pacífico (objetivo 3), Caribe (objetivo 2), Krioul &amp; Seaflower (objetivo 1) y Amazonía (objetivo 2).</t>
  </si>
  <si>
    <t>Línea 2. Agua limpia y saneamiento básico adecuado.</t>
  </si>
  <si>
    <t>Objetivo 1. Implementar estrategias para el logro de la prestación eficiente, sostenible e incluyente de los servicios de APSB, con orientación regional y una política nacional de gestión integral de residuos sólidos que articule el concepto de economía circular</t>
  </si>
  <si>
    <t xml:space="preserve">6. Agua limpia y saneamiento básico </t>
  </si>
  <si>
    <t>1. Fin de la pobreza 
10. Reducción de las desigualdades</t>
  </si>
  <si>
    <t>Personas con acceso a soluciones adecuadas de agua potable en zona rural</t>
  </si>
  <si>
    <t>Sumatoria de personas con acceso a soluciones adecuadas de agua potable en zona rural</t>
  </si>
  <si>
    <t>Número de personas</t>
  </si>
  <si>
    <t>Implementar gradualmente la política de agua potable y saneamiento básico a nivel rural</t>
  </si>
  <si>
    <t>1. Realizar el Congreso Nacional de Acueductos Rurales y Organizaciones Comunitarias</t>
  </si>
  <si>
    <r>
      <rPr>
        <b/>
        <sz val="10"/>
        <rFont val="Arial Narrow"/>
        <family val="2"/>
      </rPr>
      <t xml:space="preserve">Abril: </t>
    </r>
    <r>
      <rPr>
        <sz val="10"/>
        <rFont val="Arial Narrow"/>
        <family val="2"/>
      </rPr>
      <t xml:space="preserve">Reporte de avance de organización del Congreso.  
</t>
    </r>
    <r>
      <rPr>
        <b/>
        <sz val="10"/>
        <rFont val="Arial Narrow"/>
        <family val="2"/>
      </rPr>
      <t>Junio:</t>
    </r>
    <r>
      <rPr>
        <sz val="10"/>
        <rFont val="Arial Narrow"/>
        <family val="2"/>
      </rPr>
      <t xml:space="preserve"> Reporte de realización del Congreso.</t>
    </r>
  </si>
  <si>
    <t xml:space="preserve">Gestión presupuestal y eficiencia del gasto público
</t>
  </si>
  <si>
    <t>2. Divulgar el Programa de Abastecimiento de Agua y Saneamiento Rural, Agua para la Reconciliación</t>
  </si>
  <si>
    <r>
      <rPr>
        <b/>
        <sz val="10"/>
        <rFont val="Arial Narrow"/>
        <family val="2"/>
      </rPr>
      <t xml:space="preserve">Junio y diciembre: </t>
    </r>
    <r>
      <rPr>
        <sz val="10"/>
        <rFont val="Arial Narrow"/>
        <family val="2"/>
      </rPr>
      <t>Reporte semestral de divulgación del programa (Lista de asistencias y presentación PPT)</t>
    </r>
  </si>
  <si>
    <t>Personas con acceso a soluciones adecuadas para el manejo de aguas residuales en zona rural</t>
  </si>
  <si>
    <t>Sumatoria de personas con acceso a soluciones adecuadas para el manejo de aguas residuales en zona rural</t>
  </si>
  <si>
    <t>3. Brindar asistencia técnica para la implementación de proyectos piloto de Esquemas Diferenciales de prestación del servicio</t>
  </si>
  <si>
    <r>
      <rPr>
        <b/>
        <sz val="10"/>
        <rFont val="Arial Narrow"/>
        <family val="2"/>
      </rPr>
      <t xml:space="preserve">Abril, agosto y diciembre: </t>
    </r>
    <r>
      <rPr>
        <sz val="10"/>
        <rFont val="Arial Narrow"/>
        <family val="2"/>
      </rPr>
      <t>Un Informe cuatrimestral CONSOLIDADO de acompañamiento técnico de la DDS por componente (actas, presentaciones, listas de asistencias o registro fotográfico).</t>
    </r>
  </si>
  <si>
    <t>Pacto por la calidad y eficiencia de servicios públicos:
Línea 2. Objetivos: 1, 2, 3 y 4.
Pacto por la productividad y la equidad en las regiones: Caribe (objetivo 2) y Krioul &amp; Seaflower (objetivo 1).</t>
  </si>
  <si>
    <t>Personas con acceso a soluciones adecuadas de agua potable en zona urbana</t>
  </si>
  <si>
    <t>Sumatoria de personas con acceso a soluciones adecuadas de agua potable en zona urbana</t>
  </si>
  <si>
    <t>Aumentar coberturas de acueducto y alcantarillado en zona urbana</t>
  </si>
  <si>
    <t xml:space="preserve">1. Asignar apoyo financiero a los proyectos viabilizados de acueducto y alcantarillado en el área urbana, en el marco de la normatividad vigente. </t>
  </si>
  <si>
    <t>Informe trimestral de proyectos apoyados financieramente.</t>
  </si>
  <si>
    <t>Personas con acceso a
soluciones adecuadas
para el manejo de
aguas residuales en
zona urbana</t>
  </si>
  <si>
    <t>Sumatoria de personas con acceso a
soluciones adecuadas
para el manejo de
aguas residuales en
zona urbana</t>
  </si>
  <si>
    <t>2. Realizar el seguimiento a los proyectos de acueducto y alcantarillado del área urbana apoyados financieramente.</t>
  </si>
  <si>
    <t>Informe trimestral de seguimiento a proyectos</t>
  </si>
  <si>
    <t>Mejorar la provisión, calidad y/o continuidad de los servicios de acueducto y alcantarillado</t>
  </si>
  <si>
    <t xml:space="preserve">Pacto por la calidad y eficiencia de servicios públicos:
Línea 2. Objetivo 1.
Pacto por la sostenibilidad:
Línea 4. Objetivo 2.
</t>
  </si>
  <si>
    <t>Línea 2. Agua limpia y saneamiento básico adecuado.
Línea 4. Instituciones ambientales modernas, apropiación social de la biodiversidad y manejo efectivo de los conflictos socioambientales</t>
  </si>
  <si>
    <t xml:space="preserve">Objetivo 1. Implementar estrategias para el logro de la prestación eficiente, sostenible e incluyente de los servicios de APSB, con orientación regional y una política nacional de gestión integral de residuos sólidos que articule el concepto de economía circular. 
Objetivo 2. Robustecer los mecanismos de articulación y coordinación para la sostenibilidad </t>
  </si>
  <si>
    <t>Personas beneficiadas con proyectos que mejoran provisión, calidad y/o continuidad de los servicios de acueducto y alcantarillado, en el marco del programa Guajira Azul</t>
  </si>
  <si>
    <t xml:space="preserve">Sumatoria de personas beneficiadas con proyectos que mejoran provisión, calidad y/o continuidad de acueducto y alcantarillado en la vigencia, en el marco del programa Guajira Azul </t>
  </si>
  <si>
    <t>Mejorar la provisión, calidad y/o continuidad de los servicios de acueducto y alcantarillado en el marco del programa Guajira Azul</t>
  </si>
  <si>
    <t xml:space="preserve">1. Asignar apoyo financiero a los proyectos viabilizados de acueducto y alcantarillado en el área urbana y rural, en el marco de la normatividad vigente. </t>
  </si>
  <si>
    <r>
      <rPr>
        <b/>
        <sz val="10"/>
        <rFont val="Arial Narrow"/>
        <family val="2"/>
      </rPr>
      <t>Abril, agosto y diciembre:</t>
    </r>
    <r>
      <rPr>
        <sz val="10"/>
        <rFont val="Arial Narrow"/>
        <family val="2"/>
      </rPr>
      <t xml:space="preserve"> Un Informe cuatrimestral CONSOLIDADO de proyectos apoyados financieramente (Anexos: actas, presentaciones o listas de asistencias)</t>
    </r>
  </si>
  <si>
    <t>2. Realizar el seguimiento a los proyectos de acueducto y alcantarillado del área urbana y rural apoyados técnica y financieramente, en el marco del programa Guajira Azul.</t>
  </si>
  <si>
    <r>
      <rPr>
        <b/>
        <sz val="10"/>
        <rFont val="Arial Narrow"/>
        <family val="2"/>
      </rPr>
      <t xml:space="preserve">Abril, agosto y diciembre: </t>
    </r>
    <r>
      <rPr>
        <sz val="10"/>
        <rFont val="Arial Narrow"/>
        <family val="2"/>
      </rPr>
      <t>Un Informe cuatrimestral CONSOLIDADO de seguimiento de proyectos apoyados técnica y financieramente (Anexos: actas, presentaciones o listas de asistencias)</t>
    </r>
  </si>
  <si>
    <t>Personas beneficiadas con proyectos que mejoran provisión, calidad y/o continuidad de los servicios de acueducto y alcantarillado</t>
  </si>
  <si>
    <t>Sumatoria de personas beneficiadas con proyectos cofinanciados por el MVCT que mejoran provisión, calidad y/o continuidad de acueducto y alcantarillado en la vigencia</t>
  </si>
  <si>
    <t xml:space="preserve">Mejorar la provisión, calidad y/o continuidad de los servicios de acueducto y alcantarillado </t>
  </si>
  <si>
    <t xml:space="preserve">1. Asignar apoyo financiero a los proyectos viabilizados de acueducto y alcantarillado, en el marco de la normatividad vigente. </t>
  </si>
  <si>
    <t>2. Realizar el seguimiento a los proyectos de acueducto y alcantarillado apoyados financieramente.</t>
  </si>
  <si>
    <t>Estratégicos de agua</t>
  </si>
  <si>
    <t>Titulación</t>
  </si>
  <si>
    <t>Politica DEUT</t>
  </si>
  <si>
    <t>Acueducto Guajira</t>
  </si>
  <si>
    <t>Monitoreo SGP</t>
  </si>
  <si>
    <t>Jurídica</t>
  </si>
  <si>
    <t>Acueducto Mocoa</t>
  </si>
  <si>
    <t>Acueducto Cali</t>
  </si>
  <si>
    <t>SAVER</t>
  </si>
  <si>
    <t>FRECH</t>
  </si>
  <si>
    <t>SFV</t>
  </si>
  <si>
    <t>Proyectos de Inversión</t>
  </si>
  <si>
    <t>Saneamiento 
ICT-INURBE</t>
  </si>
  <si>
    <t>Residuos sólidos</t>
  </si>
  <si>
    <t>Fortalecimiento institucional</t>
  </si>
  <si>
    <t>TIC</t>
  </si>
  <si>
    <t>Funcionamiento</t>
  </si>
  <si>
    <t>SGR</t>
  </si>
  <si>
    <t>Diana</t>
  </si>
  <si>
    <t>Cata</t>
  </si>
  <si>
    <t>Julio</t>
  </si>
  <si>
    <t>Oswaldo</t>
  </si>
  <si>
    <t>Fortalecimiento Agua</t>
  </si>
  <si>
    <t>Acueducto Cúcuta</t>
  </si>
  <si>
    <t>Fortalecimiento DSH</t>
  </si>
  <si>
    <t xml:space="preserve">4003-1400-8 </t>
  </si>
  <si>
    <t xml:space="preserve">4003 -1400-16 </t>
  </si>
  <si>
    <t>4003-1400-15</t>
  </si>
  <si>
    <t>4003-1400-12</t>
  </si>
  <si>
    <t xml:space="preserve"> 4001-1400-4</t>
  </si>
  <si>
    <t>4003-1400-7</t>
  </si>
  <si>
    <t>4003-1400-10</t>
  </si>
  <si>
    <t>4003-1400-9</t>
  </si>
  <si>
    <t>4099-1400-9</t>
  </si>
  <si>
    <t xml:space="preserve">4099-1400-8 </t>
  </si>
  <si>
    <t xml:space="preserve"> 4001-1400-5</t>
  </si>
  <si>
    <t>4099-1400-7</t>
  </si>
  <si>
    <t>4002-1400-2</t>
  </si>
  <si>
    <t>4001-1400-4</t>
  </si>
  <si>
    <t>4003-1400-14</t>
  </si>
  <si>
    <t>4001-1400-6</t>
  </si>
  <si>
    <t>4001-1400-5</t>
  </si>
  <si>
    <t>4003 -1400 -11</t>
  </si>
  <si>
    <t>Ministerio de Vivienda</t>
  </si>
  <si>
    <t>corte a mayo</t>
  </si>
  <si>
    <t>Vigencia</t>
  </si>
  <si>
    <t>Sector</t>
  </si>
  <si>
    <t>EntidadID</t>
  </si>
  <si>
    <t>Entidad</t>
  </si>
  <si>
    <t>Proyecto</t>
  </si>
  <si>
    <t xml:space="preserve">Código Proyecto </t>
  </si>
  <si>
    <t>Nombre corto</t>
  </si>
  <si>
    <t>NombreProyecto</t>
  </si>
  <si>
    <t>ObjetivoEspecifico</t>
  </si>
  <si>
    <t>Producto</t>
  </si>
  <si>
    <t>Actividad</t>
  </si>
  <si>
    <t>Valor Vigente</t>
  </si>
  <si>
    <t>Valor Obligado</t>
  </si>
  <si>
    <t>Vivienda, Ciudad y Territorio</t>
  </si>
  <si>
    <t>MINVIVIENDA</t>
  </si>
  <si>
    <t>4003-1400-11</t>
  </si>
  <si>
    <t>APOYO FINANCIERO PARA FACILITAR EL ACCESO A LOS SERVICIOS DE AGUA POTABLE Y MANEJO DE AGUAS RESIDUALES A NIVEL NACIONAL</t>
  </si>
  <si>
    <t>Fomentar el desarrollo de alternativas sostenibles que permitan cubrir las necesidades de agua potable y manejo de aguas residuales en el área urbana</t>
  </si>
  <si>
    <t>Servicios de apoyo financiero para la ejecución de proyectos de acueductos y alcantarillado</t>
  </si>
  <si>
    <t>Asignar el apoyo financiero a los proyectos viabilizados de acueducto y alcantarillado en el área urbana, en el marco de la normatividad vigente.</t>
  </si>
  <si>
    <t>Realizar seguimiento a los proyectos de acueducto y alcantarillado del área urbana apoyados financieramente</t>
  </si>
  <si>
    <t>Gestionar el desarrollo de alternativas sostenibles que permitan cubrir las necesidades de agua potable y manejo de aguas residuales en el área rural</t>
  </si>
  <si>
    <t>Servicios de apoyo financiero para la ejecución de proyectos de acueductos y de manejo de aguas residuales</t>
  </si>
  <si>
    <t>Asignar apoyo financiero y de soporte técnico a proyectos de acueducto y alcantarillado en el área Rural, en el marco de la normatividad vigente</t>
  </si>
  <si>
    <t>Realizar seguimiento a los proyectos de acueducto y alcantarillado del área rural apoyados financieramente</t>
  </si>
  <si>
    <t>Apoyar a los hogares de estratos 1 y 2 para conectarse a la red del servicio de agua potable y manejo de aguas residuales</t>
  </si>
  <si>
    <t>Servicios de apoyo financiero para proyectos de conexiones intradomiciliarias y/o agua y saneamiento en casa</t>
  </si>
  <si>
    <t>Asignar el apoyo financiero a los proyectos de conexiones intradomiciliarias viabilizados conforme a la normatividad</t>
  </si>
  <si>
    <t>Realizar seguimiento a los proyectos de conexiones intradomiciliarias apoyados financieramente</t>
  </si>
  <si>
    <t>DESARROLLO Y MEJORAMIENTO DEL SECTOR DE AGUA POTABLE Y SANEAMIENTO BÁSICO A NIVEL NACIONAL</t>
  </si>
  <si>
    <t>Promover la adecuada formulación y seguimiento de los proyectos de inversión</t>
  </si>
  <si>
    <t>Servicio de Asistencia técnica para la formulación, implementación y seguimiento de planes, programas y proyectos de agua potable y saneamiento básico</t>
  </si>
  <si>
    <t>Apoyar las gestiones operativas y administrativas para la prestación de los servicios del Viceministerio</t>
  </si>
  <si>
    <t>Realizar asistencia técnica, revisión, evaluación y seguimiento a los planes, programas y proyectos de agua potable y saneamiento básico presentados al Ministerio</t>
  </si>
  <si>
    <t>Visibilizar los servicios que presta el Ministerio en las entidades territoriales</t>
  </si>
  <si>
    <t>Servicio de educación informal en regulación de Agua Potable y Saneamiento Básico</t>
  </si>
  <si>
    <t>Desarrollar los espacios de concertación y socialización de los lineamientos en agua potable y saneamiento básico</t>
  </si>
  <si>
    <t>Elaborar instrumentos de divulgación de los servicios que brinda el Viceministerio</t>
  </si>
  <si>
    <t>Realizar la divulgación en los temas relacionados con agua potable y saneamiento básico</t>
  </si>
  <si>
    <t>Reglamentar las temáticas que surgen para el desarrollo del sector con la formulación de instrumentos normativos</t>
  </si>
  <si>
    <t>Servicios de gestión para la instrumentación técnica y normativa en agua potable y saneamiento básico</t>
  </si>
  <si>
    <t>Proyectar las propuestas de instrumentos normativos para el sector</t>
  </si>
  <si>
    <t>Realizar estudios y consultorías sectoriales</t>
  </si>
  <si>
    <t>ASESORIA EN LOS PROCESOS DE CESIÓN A TÍTULO GRATUITO DE LOS BIENES INMUEBLES FISCALES URBANOS A NIVEL NACIONAL</t>
  </si>
  <si>
    <t>Mejorar la capacidad de respuesta de los entes territoriales y del orden nacional para el desarrollo de procesos cesión a título gratuito de bienes fiscales urbanos</t>
  </si>
  <si>
    <t>Servicios de asistencia técnica y jurídica en cesión a título gratuito de bienes fiscales</t>
  </si>
  <si>
    <t>Apoyar las gestiones operativas y administrativas para la prestación de los servicios del proceso de cesión a título gratuito</t>
  </si>
  <si>
    <t>Prestar los servicios de asistencia técnica y jurídica</t>
  </si>
  <si>
    <t>Facilitar a las entidades territoriales el acceso a la información catastral de calidad</t>
  </si>
  <si>
    <t>Servicios de apoyo para la consecución de información catastral</t>
  </si>
  <si>
    <t>Gestionar la consecución de la información catastral necesaria para los procesos de cesión a título gratuito</t>
  </si>
  <si>
    <t>Priorizar los predios susceptibles de cesión a título gratuito de bienes fiscales</t>
  </si>
  <si>
    <t>FORTALECIMIENTO EN LA IMPLEMENTACIÓN DE LINEAMIENTOS NORMATIVOS Y DE POLÍTICA PÚBLICA EN MATERIA DE DESARROLLO URBANO Y TERRITORIAL A NIVEL NACIONAL</t>
  </si>
  <si>
    <t>Aumentar la capacidad de respuesta de la política para actualizar la normatividad y los lineamientos en desarrollo urbano y territorial</t>
  </si>
  <si>
    <t>Servicios de gestión para la elaboración de instrumentos para el desarrollo urbano y territorial</t>
  </si>
  <si>
    <t>Elaborar las herramientas necesarias para la orientación de los procesos de desarrollo urbano y territorial</t>
  </si>
  <si>
    <t>Elaborar los instrumentos normativos y de política en materia de desarrollo urbano y territorial</t>
  </si>
  <si>
    <t>Realizar los estudios e investigaciones para el apoyo a los procesos de desarrollo urbano y territorial</t>
  </si>
  <si>
    <t>Fortalecer la capacidad técnica y financiera de la politica pública para apoyar a las entidades territoriales en sus procesos de desarrollo urbano y territorial</t>
  </si>
  <si>
    <t>Servicios de asistencia técnica en planificación urbana y ordenamiento territorial</t>
  </si>
  <si>
    <t>Apoyar las gestiones operativas y administrativas para la prestación de servicios de asistencia técnica en desarrollo urbano y territorial</t>
  </si>
  <si>
    <t>Brindar asistencia técnica para el desarrollo urbano y territorial</t>
  </si>
  <si>
    <t>Elaborar diagnósticos, proyectos y/o evaluaciones en temas de desarrollo urbano y territorial</t>
  </si>
  <si>
    <t>Emitir conceptos técnicos sobre desarrollo urbano y territorial</t>
  </si>
  <si>
    <t>Servicios de apoyo financiero a la ejecución de programas y proyectos de desarrollo urbano y territorial</t>
  </si>
  <si>
    <t>Proveer los servicios y recursos financieros necesarios para apoyar el desarrollo de los proyectos</t>
  </si>
  <si>
    <t>Realizar las labores de supervisión de los proyectos</t>
  </si>
  <si>
    <t>FORTALECIMIENTO DE LAS POLÍTICAS PÚBLICAS DE VIVIENDA URBANA A NIVEL NACIONAL</t>
  </si>
  <si>
    <t>Mejorar el flujo de información para realizar seguimiento y evaluación de las políticas del sector</t>
  </si>
  <si>
    <t>Servicios de análisis económico para el seguimiento sectorial y la toma de decisiones en la política pública de vivienda urbana</t>
  </si>
  <si>
    <t>Apoyar las gestiones operativas y administrativas para la prestación del servicio de análisis y seguimiento económico de la política de vivienda urbana</t>
  </si>
  <si>
    <t>Elaborar estudios económicos, diagnósticos y otros documentos que sirvan de apoyo para la formulación, ejecución, seguimiento y divulgación de la política pública de vivienda urbana y el comportamiento sectorial</t>
  </si>
  <si>
    <t>Obtener información económica relevante para la formulación e implementación de la política pública de vivienda urbana</t>
  </si>
  <si>
    <t>Incrementar la capacidad de respuesta a los requerimientos jurídicos y administrativos que demandan los actores involucrados</t>
  </si>
  <si>
    <t>Servicios de orientación para el otorgamiento de subsidio familiar de vivienda</t>
  </si>
  <si>
    <t>Apoyar las gestiones operativas y administrativas en los procesos de asignación del subsidio familiar de vivienda</t>
  </si>
  <si>
    <t>Brindar orientación durante los procesos de asignación del subsidio familiar de vivienda</t>
  </si>
  <si>
    <t>Realizar acompañamiento social a los beneficiarios del subsidio familiar de vivienda</t>
  </si>
  <si>
    <t>Articular a los actores que intervienen en la formulación y ejecución de las políticas e instrumentos normativos</t>
  </si>
  <si>
    <t>Servicios de formulación einstrumentaciónde las políticas públicas de vivienda urbana</t>
  </si>
  <si>
    <t>Apoyar las gestiones administrativas y operativas para la generación de políticas e instrumentos normativos en materia de vivienda urbana</t>
  </si>
  <si>
    <t>Elaborar políticas e instrumentos normativos en materia de vivienda urbana</t>
  </si>
  <si>
    <t>Socializar, publicar y/o divulgar las políticas e instrumentos normativos de vivienda urbana, en sus diferentes etapas.</t>
  </si>
  <si>
    <t>Servicios de apoyo para la implementación y seguimiento de la política pública de vivienda urbana para la población víctima de desplazamiento forzado</t>
  </si>
  <si>
    <t>Apoyar las gestiones operativas y administrativas para la participación en los espacios a los que sea convocado el Ministerio o FONVIVIENDA en materia de la política pública de vivienda urbana para población víctima de desplazamiento forzado</t>
  </si>
  <si>
    <t>Apoyar técnica y jurídicamente al Viceministerio de Vivienda en las actividades relacionadas con la implementación y seguimiento de la política pública de vivienda urbana para la población víctima de desplazamiento forzado</t>
  </si>
  <si>
    <t>Optimizar el desarrollo de los procesos y procedimientos de formulación, implementación y seguimiento de los programas de vivienda urbana</t>
  </si>
  <si>
    <t>Servicios de asistencia técnica y administrativa para la formulación e implementación de proyectos de vivienda urbana</t>
  </si>
  <si>
    <t>Apoyar las gestiones operativas y administrativas para la implementación de proyectos de vivienda urbana</t>
  </si>
  <si>
    <t>Realizar la asesoría, acompañamiento técnico, revisión y seguimiento a los proyectos de vivienda urbana</t>
  </si>
  <si>
    <t>Realizar seguimiento y control de los recursos destinados a subsidios familiar de vivienda</t>
  </si>
  <si>
    <t>SANEAMIENTO Y LEGALIZACIÓN DE LOS BIENES INMUEBLES DE LOS EXTINTOS ICT-INURBE A NIVEL NACIONAL</t>
  </si>
  <si>
    <t>Optimizar el proceso de gestión de la información de los bienes inmuebles de los extintos ICT-INURBE</t>
  </si>
  <si>
    <t>Servicios de información para la gestión predial de los bienes inmuebles de los extintos ICT-INURBE</t>
  </si>
  <si>
    <t>Actualizar el modelo funcional del sistema de información de los bienes inmuebles de los extintos ICT-INURBE</t>
  </si>
  <si>
    <t>Revisar y actualizar la información que contiene el sistema de información</t>
  </si>
  <si>
    <t>Fortalecer la capacidad para atender las gestiones administrativas requeridas en los procesos de saneamiento y legalización de los bienes inmuebles de los extintos ICT-INURBE</t>
  </si>
  <si>
    <t>Servicios de asistencia técnica y jurídica para el saneamiento, legalización y comercialización de bienes inmuebles de los extintos ICT-INURBE</t>
  </si>
  <si>
    <t>Apoyar las gestiones operativas y administrativas para la prestación de los servicios para el saneamiento y legalización de los bienes inmuebles de los extintos ICT-INURBE</t>
  </si>
  <si>
    <t>Prestar los servicios de apoyo técnico y jurídico para el saneamiento de bienes inmuebles activos fiscales que estuvieron a cargo de las entidades extintas, a través de la Subdirección de Servicios Administrativos del MVCT, según la normatividad vigente para lograr la comercialización ante CISA S.A, la transferencias de bienes institucionales, para lograr la depuración de los registros.</t>
  </si>
  <si>
    <t>Prestar los servicios de apoyo técnico y jurídico para la gestión de todos los procesos y procedimientos que corresponden a los inmuebles sujetos a saneamiento y legalización del extinto ICT/INURBE</t>
  </si>
  <si>
    <t>Mejorar la Identificación física y jurídica de los inmuebles de los extintos ICT-INURBE</t>
  </si>
  <si>
    <t>Servicios de saneamiento y legalización de los bienes inmuebles de los extintos ICT-INURBE</t>
  </si>
  <si>
    <t>Adquirir la información predial, catastral y registral necesaria para adelantar el saneamiento y legalización de los bienes inmuebles de los extintos ICT-INURBE</t>
  </si>
  <si>
    <t>Gestionar la identifiación de los bienes inmuebles para adelantar el saneamiento y legalización.</t>
  </si>
  <si>
    <t>Realizar avalúos comerciales y levantamientos topográficos</t>
  </si>
  <si>
    <t>Realizar el pago de las obligaciones tributarias, fiscales y administrativas de los bienes inmuebles activos</t>
  </si>
  <si>
    <t>4099-1400-8</t>
  </si>
  <si>
    <t>FORTALECIMIENTO DE LAS CAPACIDADES ESTRATÉGICAS Y DE APOYO DEL MINISTERIO DE VIVIENDA, CIUDAD Y TERRITORIO A NIVEL NACIONAL</t>
  </si>
  <si>
    <t>Adecuar la infraestructura de la entidad, de acuerdo con las necesidades y proyección de la misma</t>
  </si>
  <si>
    <t>Sedes adecuadas</t>
  </si>
  <si>
    <t>Desarrollar las actividades de adecuación, ampliación, mejoramiento y mantenimiento mayor de la infraestructura de acuerdo con las necesidades de la Entidad</t>
  </si>
  <si>
    <t>Realizar las actividades de interventoría a las intervenciones de infraestructura</t>
  </si>
  <si>
    <t>Realizar los estudios y diseños para la intervención de la infraestructura</t>
  </si>
  <si>
    <t>Fortalecer las habilidades y competencias del recurso humano de la entidad</t>
  </si>
  <si>
    <t>Servicios de formación para el trabajo y desarrollo humano</t>
  </si>
  <si>
    <t>Evaluar los resultados del Plan Institucional de Capacitación</t>
  </si>
  <si>
    <t>Prestar los servicios de educación y capacitación contemplados en el Plan Institucional de Capacitación</t>
  </si>
  <si>
    <t>Fortalecer la presencia institucional del Ministerio para responder a las necesidades de los ciudadanos</t>
  </si>
  <si>
    <t>Servicios de comunicación</t>
  </si>
  <si>
    <t>Construir la estrategia de comunicación externa e interna</t>
  </si>
  <si>
    <t>Elaborar e implementar los productos comunicacionales</t>
  </si>
  <si>
    <t>Servicio de atención al ciudadano</t>
  </si>
  <si>
    <t>Orientar a los actores involucrados sobre temas de servicio al ciudadano y gestión documental</t>
  </si>
  <si>
    <t>Tramitar las peticiones y/o consultas ciudadanas</t>
  </si>
  <si>
    <t>Servicio de gestión documental</t>
  </si>
  <si>
    <t>Implementar los procesos de gestión documental necesarios para la operación del ministerio</t>
  </si>
  <si>
    <t>Realizar las labores de archivo y preservación de documentos</t>
  </si>
  <si>
    <t>Fortalecer la planeación y ejecución de los procesos estratégicos y de apoyo de la Entidad</t>
  </si>
  <si>
    <t>Servicio de gestión de calidad</t>
  </si>
  <si>
    <t>Apoyar las gestiones operativas y administrativas necesarias para el desarrollo de los procesos</t>
  </si>
  <si>
    <t>Apoyar las gestiones transversales de la Entidad para la toma de decisiones administrativas y del alto nivel</t>
  </si>
  <si>
    <t>Apoyar los procesos de planeación estratégica y gestión de recursos financieros</t>
  </si>
  <si>
    <t>Realizar actividades dirigidas a la prevención e investigación y sanción de faltas disciplinarias</t>
  </si>
  <si>
    <t>Realizar evaluación, seguimiento y control en el marco del Sistema de Control Interno</t>
  </si>
  <si>
    <t>FORTALECIMIENTO A LA PRESTACIÓN DE LOS SERVICIOS PÚBLICOS DE ACUEDUCTO, ALCANTARILLADO Y ASEO EN EL DEPARTAMENTO DE LA GUAJIRA. LA GUAJIRA</t>
  </si>
  <si>
    <t>Promover la adecuada toma de decisiones por la administracion departamental en el sector de APSB</t>
  </si>
  <si>
    <t>Servicio de asistencia técnica para la estructuración, formulación yejecución de planes y proyectos de agua potable y saneamiento básico</t>
  </si>
  <si>
    <t>Apoyar en la gestión jurídica y administrativa requerida para la ejecución de la asuncion temporal</t>
  </si>
  <si>
    <t>Apoyar las gestiones operativas y administrativas para la prestación de los servicios necesarios por el administrador temporal</t>
  </si>
  <si>
    <t>Asistir al departamento en la formulación, estructuración y ejecución de los planes y proyectos de Agua Potable y Saneamiento básico</t>
  </si>
  <si>
    <t>Administrar adecuadamente los recursos del SGP APSB de los municipios descertificados</t>
  </si>
  <si>
    <t>Servicio de administración de recursos del Sistema General de Participación para los municipios descertificados</t>
  </si>
  <si>
    <t>Apoyar las labores de administración de los recursos del Sistema General de Participación para municipios descertificados</t>
  </si>
  <si>
    <t>Realizar las actividades correspondientes al seguimiento del proyecto y reporte de información al FUT y SUI</t>
  </si>
  <si>
    <t>SANEAMIENTO DE VERTIMIENTOS EN CUENCAS PRIORIZADAS DEL TERRITORIO NACIONAL</t>
  </si>
  <si>
    <t>Apoyar la articulación técnica y normativa relacionada con manejo de aguas residuales</t>
  </si>
  <si>
    <t>Servicio de apoyo técnico para el tratamiento de aguas residuales</t>
  </si>
  <si>
    <t>Apoyar las gestiones operativas y administrativas para la gestión del saneamiento de vertimientos</t>
  </si>
  <si>
    <t>Elaborar instrumentos técnicos para la generación de conocimiento en la gestión del tratamiento de aguas residuales</t>
  </si>
  <si>
    <t>Realizar los estudios especializados en saneamiento de vertimientos</t>
  </si>
  <si>
    <t>Mejorar las plantas de tratamiento de aguas residuales</t>
  </si>
  <si>
    <t>Servicio de apoyo financiero en tratamiento de aguas residuales</t>
  </si>
  <si>
    <t>Asignar el apoyo financiero a los proyectos viabilizados para la gestión del tratamiento de aguas residuales</t>
  </si>
  <si>
    <t>Realizar seguimiento los proyectos apoyados financieramente</t>
  </si>
  <si>
    <t>FORTALECIMIENTO DE LAS TECNOLOGÍAS DE LA INFORMACIÓN Y LAS COMUNICACIONES EN EL MINISTERIO DE VIVIENDA, CIUDAD Y TERRITORIO A NIVEL NACIONAL</t>
  </si>
  <si>
    <t>Implementar una arquitectura de ti efectiva para la gestión de la información del sector</t>
  </si>
  <si>
    <t>Servicios de información para la gestión administrativa</t>
  </si>
  <si>
    <t>Adquirir y desarrollar software de acuerdo a los requerimientos de la Entidad para llevar a cabo sus labores misionales, estratégicas y de apoyo</t>
  </si>
  <si>
    <t>Apoyar las gestiones operativas y administrativas para la prestación de los servicios de TIC en el Ministerio</t>
  </si>
  <si>
    <t>Brindar los servicios de gestión de capacidad de TI</t>
  </si>
  <si>
    <t>Brindar servicios de soporte y operación</t>
  </si>
  <si>
    <t>Diseñar e implementar el sistema de gestión de la seguridad de la información</t>
  </si>
  <si>
    <t>Dotar de infraestructura tecnológica al Ministerio</t>
  </si>
  <si>
    <t>Formular políticas, manuales y protocolos de gestión de TI</t>
  </si>
  <si>
    <t>Realizar actualizaciones y mantenimiento de software</t>
  </si>
  <si>
    <t>Sensibilizar y divulgar el uso y apropiación de las TI y de la importancia de la seguridad de la información en la entidad</t>
  </si>
  <si>
    <t>FORTALECIMIENTO DE LA ACTIVIDAD DE MONITOREO A LOS RECURSOS DEL SGP-APSB Y LA ASISTENCIA TÉCNICA DE LAS ENTIDADES TERRITORIALES A NIVEL NACIONAL</t>
  </si>
  <si>
    <t>Promover el mejoramiento de la calidad de la información reportada por las fuentes (Entes territoriales y de Control)</t>
  </si>
  <si>
    <t>Servicio asistencia técnica en el monitoreo a los recursos Sistema General de Participaciones SGP - Agua Potable y Saneamiento Básico</t>
  </si>
  <si>
    <t>Apoyar las gestiones administrativas y operativas para realizar acompañamiento a las Entidades territoriales en monitoreo a los recursos SGP-APSB y proceso de certificación</t>
  </si>
  <si>
    <t>Brindar acompañamiento a las Entidades Territoriales en el monitoreo a los recursos SGP-APSB y proceso de certificación</t>
  </si>
  <si>
    <t>Elaborar y actualizar las guías metodológicas relacionadas con el monitoreo de los recursos del SGP-APSB y proceso de certificación</t>
  </si>
  <si>
    <t>Facilitar la obtención y parametrización de la información para generar indicadores para la medición del uso de los recursos del SGP-APSB</t>
  </si>
  <si>
    <t>Servicio de apoyo a la estrategia de monitoreo, seguimiento y control a los recursos del Sistema General de Participaciones SGP - Agua Potable y Saneamiento Básico</t>
  </si>
  <si>
    <t>Formular, expedir y revisar los instrumentos técnicos y normativos relacionados con monitoreo de los recursos del SGP-APSB</t>
  </si>
  <si>
    <t>Levantar información técnica y jurídica necesaria para la formulación de los instrumentos normativos</t>
  </si>
  <si>
    <t>Realizar monitoreo a los recursos del SGP-APSB de las entidades territoriales</t>
  </si>
  <si>
    <t>4003-1400-8</t>
  </si>
  <si>
    <t>AMPLIACIÓN Y MEJORAMIENTO DE GESTIÓN INTEGRAL DE RESIDUOS SÓLIDOS EN EL TERRITORIO NACIONAL</t>
  </si>
  <si>
    <t>Apoyar el fortalecimiento técnico de los prestadores</t>
  </si>
  <si>
    <t>Servicio de apoyo técnico a la gestión integral de residuos sólidos</t>
  </si>
  <si>
    <t>Elaborar instrumentos técnicos para la generación y/o transferencia de conocimiento en la gestión integral de residuos sólidos</t>
  </si>
  <si>
    <t>Realizar los estudios especializados en GIRS .</t>
  </si>
  <si>
    <t>Facilitar el desarrollo de alternativas sostenibles para la gestión integral de residuos sólidos</t>
  </si>
  <si>
    <t>Servicios de apoyo financiero para la ejecución de proyectos de gestión integral de residuos sólidos</t>
  </si>
  <si>
    <t>Asignar el apoyo financiero a los proyectos viabilizados para la gestión integral de residuos sólidos</t>
  </si>
  <si>
    <t>FORTALECIMIENTO DE LA GESTIÓN JURÍDICA DEL MINISTERIO DE VIVIENDA, CIUDAD Y TERRITORIO A NIVEL NACIONAL</t>
  </si>
  <si>
    <t>Ampliar la capacidad de respuesta administrativa para cumplir con los compromisos jurídicos</t>
  </si>
  <si>
    <t>Servicio de asesoría jurídica</t>
  </si>
  <si>
    <t>Actualizar las competencias y conocimientos del área de trabajo conforme a las dinámicas en la normatividad, la doctrina y la jurisprudencia del sector</t>
  </si>
  <si>
    <t>Atender las Consultas y Reclamaciones de competencia de a Ofician Asesora Jurídica</t>
  </si>
  <si>
    <t>Elaborar y revisar los proyectos normativos, contratos y o convenios relacionados con el sector.</t>
  </si>
  <si>
    <t>Obtener información jurídica relevante para la gestión jurídica</t>
  </si>
  <si>
    <t>Fortalecer la atención de los compromisos jurídicos en los cuales sea parte el Ministerio, Fonvivienda o ICT INURBE</t>
  </si>
  <si>
    <t>Servicios de Defensa Judicial  y extrajudicial</t>
  </si>
  <si>
    <t>Actualizar la Información Relacionada con las Actuaciones jurídicas de la OAJ</t>
  </si>
  <si>
    <t>Apoyar las gestiones operativas y administrativas relacionadas con la gestión jurídica de la entidad</t>
  </si>
  <si>
    <t>Atender de forma articulada los requerimientos jurídicos de la entidad</t>
  </si>
  <si>
    <t>Ejercer la Vigilancia Judicial de la actividad Litigiosa</t>
  </si>
  <si>
    <t>Representar judicial y extrajudicialmente al Ministerio, Fonvivienda e INURBE en los procesos en que sea parte</t>
  </si>
  <si>
    <t>APOYO FINANCIERO PARA LA IMPLEMENTACIÓN DEL PLAN MAESTRO DE ALCANTARILLADO DEL MUNICIPIO DE MOCOA</t>
  </si>
  <si>
    <t>Optimizar el sistema de alcantarillado</t>
  </si>
  <si>
    <t>Apoyar financieramente el proyecto de preinversión para el mejoramiento del sistema de alcantarillado</t>
  </si>
  <si>
    <t>Apoyar financieramente la construcción para la optimización del sistema de alcantarillado</t>
  </si>
  <si>
    <t>Formular e implementar adecuadamente Proyectos de Saneamiento</t>
  </si>
  <si>
    <t>Apoyar las gestiones operativas y administrativas para la prestación de los servicios requeridos</t>
  </si>
  <si>
    <t>Realizar asistencia Administrativa, técnica, jurídica y financiera para la revisión, evaluación y seguimiento a los planes, programas y proyectos de saneamiento básico presentados al Ministerio</t>
  </si>
  <si>
    <t>Apoyo financiero para el fortalecimiento de la prestación del servicio de acueducto en los municipios de Cúcuta, Los Patios y Villa del Rosario Norte de Santander</t>
  </si>
  <si>
    <t>Brindar apoyo financiero para la construcción de la infraestructura alterna de Agua Potable</t>
  </si>
  <si>
    <t>Asignar el apoyo financiero al proyecto viabilizado, de acueducto, en el marco de la normatividad vigente.</t>
  </si>
  <si>
    <t>Realizar seguimiento al proyecto de acueducto apoyado financieramente</t>
  </si>
  <si>
    <t>4003-1400-16</t>
  </si>
  <si>
    <t>Apoyo financiero al plan de inversiones en infraestructura para fortalecer la prestación de los servicios de acueducto y alcantarillado en el municipio de Santiago de Cali</t>
  </si>
  <si>
    <t>Incrementar la Capacidad financiera para la prestación del servicio de Agua Potable y Saneamiento Básico</t>
  </si>
  <si>
    <t>Asignar el apoyo financiero a los proyectos viabilizados de acueducto y alcantarillado, en el marco de la normatividad vigente.</t>
  </si>
  <si>
    <t>Realizar seguimiento a los proyectos de acueducto y alcantarillado apoyados financieramente</t>
  </si>
  <si>
    <t>FONVIVIENDA</t>
  </si>
  <si>
    <t>Implementación del programa de cobertura condicionada para créditos de vivienda segunda generación Nacional</t>
  </si>
  <si>
    <t>Reducir el costo de financiación de la solución de vivienda</t>
  </si>
  <si>
    <t>Servicio de apoyo financiero para adquisición de vivienda</t>
  </si>
  <si>
    <t>Realizar el pago de recursos a Banco de la República para el pago de coberturas otorgadas para vivienda de interés social y Prioritario</t>
  </si>
  <si>
    <t>Servicio de apoyo financiero para mejoramiento de vivienda</t>
  </si>
  <si>
    <t>Servicio de apoyo financiero para construcción de vivienda en sitio propio</t>
  </si>
  <si>
    <t>Subsidio Familiar de Vivienda Nacional</t>
  </si>
  <si>
    <t>Facilitar a los hogares el acceso a una solución de vivienda en condiciones adecuadas</t>
  </si>
  <si>
    <t>Transferir recursos a entidades publicas o privadas para la administración y pago de los subsidios</t>
  </si>
  <si>
    <t>Transferir recursos a entidades públicas o privadas para la administración y pago de los subsidios</t>
  </si>
  <si>
    <t>Servicio de apoyo financiero para arrendamiento de vivienda</t>
  </si>
  <si>
    <t>Servicio de apoyo financiero para la asignación de subsidios por sentencias judiciales</t>
  </si>
  <si>
    <t>Asignar subsidio para tutelas</t>
  </si>
  <si>
    <t>Servicio de apoyo a la ejecución de la política de vivienda</t>
  </si>
  <si>
    <t>Apoyar las gestiones operativas, administrativas y de seguimiento relacionadas con el proceso de asignación el Subsidio Familiar de Vivienda</t>
  </si>
  <si>
    <t>Fortalecer la confiabilidad de la información para las validaciones de asignación de subsidios</t>
  </si>
  <si>
    <t>Servicio de  Información implementado</t>
  </si>
  <si>
    <t>Transferir recursos a los patrimonios autonomos para la administración y pago de los subsidios</t>
  </si>
  <si>
    <t>CRA</t>
  </si>
  <si>
    <t>FORTALECIMIENTO DE LAS CAPACIDADES ADMINISTRATIVAS Y DE APOYO DE LA COMISIÓN DE REGULACIÓN DE AGUA POTABLE Y SANEAMIENTO BÁSICO – CRA - EN EL TERRITORIO NACIONAL</t>
  </si>
  <si>
    <t>Desarrollar actividades de intervención para la mejora del clima laboral</t>
  </si>
  <si>
    <t>Diseñar e implementar los procesos de capacitación y entrenamiento en los puestos de trabajo</t>
  </si>
  <si>
    <t>Incrementar los niveles de eficiencia en la atención al ciudadano y la gestión documental</t>
  </si>
  <si>
    <t>Actualizar e implementar el proceso de atención al ciudadano</t>
  </si>
  <si>
    <t>Apoyar los procedimientos relacionados con el servicio al ciudadano</t>
  </si>
  <si>
    <t>Elaborar, actualizar e implementar los estudios y documentos del Plan Institucional de Archivos</t>
  </si>
  <si>
    <t>Elaborar, actualizar e implementar los estudios y documentos del Programa de Gestión Documental</t>
  </si>
  <si>
    <t>Fortalecer la capacidad logística para lograr los niveles esperados de recaudo por concepto de contribuciones</t>
  </si>
  <si>
    <t>Servicios de recaudo de contribuciones</t>
  </si>
  <si>
    <t>Diseñar y operar el modelo de automatización de los procesos de liquidación, pago y notificación de las contribuciones</t>
  </si>
  <si>
    <t>Diseñar y operar el modelo de integración de la información entre contabilidad y contribuciones para poder hacer conciliaciones de manera automatizada</t>
  </si>
  <si>
    <t>Implementar las medidas de fortalecimiento de la capacidad de cobro persuasivo y coactivos de las resoluciones de las contribuciones</t>
  </si>
  <si>
    <t>Realizar las gestiones operativas y administrativas necesarias para el cumplimiento de los estándares de gestión en los procesos de apoyo</t>
  </si>
  <si>
    <t>Fortalecer la capacidad instalada de la Entidad</t>
  </si>
  <si>
    <t>Adelantar la evaluación técnica para la intervención de la sede</t>
  </si>
  <si>
    <t>Realizar la interventoría o supervisión a la ejecución de la obrar</t>
  </si>
  <si>
    <t>Realizar las reparaciones y modificaciones locativas para la edificación</t>
  </si>
  <si>
    <t>Ampliar la capacidad operativa para responder a las demandas de la gestión institucional de apoyo</t>
  </si>
  <si>
    <t>Formular, integrar y actualizar los sistemas de gestión para la entidad</t>
  </si>
  <si>
    <t>Realizar actividades de seguimiento a la planeación estratégica en el marco de la operación por procesos</t>
  </si>
  <si>
    <t>Realizar campañas de promoción y sensibilización para la interiorización del SIG</t>
  </si>
  <si>
    <t>Servicio de seguimiento y evaluación de la gestión institucional</t>
  </si>
  <si>
    <t>Apoyar las gestiones transversales de la Entidad para la toma de decisiones administrativas y de alto nivel</t>
  </si>
  <si>
    <t>Prestar los servicios de apoyo contractual requeridos por la Entidad</t>
  </si>
  <si>
    <t>Realizar evaluación, seguimiento y control al Sistema de Control Interno</t>
  </si>
  <si>
    <t>DESARROLLO DE PROPUESTAS REGULATORIAS PARA EL SECTOR DE AGUA POTABLE Y SANEAMIENTO BÁSICO A NIVEL NACIONAL</t>
  </si>
  <si>
    <t>Fortalecer el conocimiento y la aplicación de la regulación en el sector APSB</t>
  </si>
  <si>
    <t>Servicio de asistencia técnica en regulación de Agua Potable y Saneamiento Básico</t>
  </si>
  <si>
    <t>Apoyar las gestiones operativas y administrativas para fortalecer y visibilizar el ejercicio regulatorio en agua potable y saneamiento básico</t>
  </si>
  <si>
    <t>Brindar asesoría en los temas relacionados con Agua potable y Saneamiento básico</t>
  </si>
  <si>
    <t>Fortalecer el ejercicio de construcción y expedición de la regulación</t>
  </si>
  <si>
    <t>Servicio de regulación en Agua Potable y Saneamiento Básico</t>
  </si>
  <si>
    <t>Apoyar la gestión ex ante y ex post del proceso de regulación</t>
  </si>
  <si>
    <t>Elaborar propuestas regulatorias de carácter general y particular en temas de APSB</t>
  </si>
  <si>
    <t>Realizar los estudios e investigaciones relacionados con APSB</t>
  </si>
  <si>
    <t>FORTALECIMIENTO DE LOS SERVICIOS TIC Y DE COMUNICACIONES EN LA COMISIÓN DE REGULACIÓN DE AGUA POTABLE Y SANEAMIENTO BÁSICO A NIVEL NACIONAL</t>
  </si>
  <si>
    <t>Fortalecer los servicios TIC en la entidad</t>
  </si>
  <si>
    <t>Adquirir infraestructura tecnológica y sistemas de información para el fortalecimiento de la gestión institucional y la interacción con la ciudadanía</t>
  </si>
  <si>
    <t>Mantener y renovar la infraestructura tecnológica de la entidad</t>
  </si>
  <si>
    <t>Planear y gestionar la infraestructura y los servicios tecnológicos de la entidad</t>
  </si>
  <si>
    <t>Fortalecer los servicios con los que la entidad se comunica con los usuarios internos y externos</t>
  </si>
  <si>
    <t>Apoyar las gestiones operativas y administrativas que permitan fortalecer la relación de la entidad con el usuario</t>
  </si>
  <si>
    <t>Divulgar información institucional y fomentar el posicionamiento de la entidad</t>
  </si>
  <si>
    <t>Participar en eventos sectoriales que permitan posicionar a la entidad</t>
  </si>
  <si>
    <t>Actividad SUIFP</t>
  </si>
  <si>
    <t>Actividad en el Proyecto (SUIFP)</t>
  </si>
  <si>
    <t>1- Realizar los estudios especializados en saneamiento de vertimientos
2- Elaborar instrumentos técnicos para la generación de conocimiento en la gestión del tratamiento de aguas residuales</t>
  </si>
  <si>
    <t>1- Asignar el apoyo financiero a los proyectos viabilizados para la gestión del tratamiento de aguas residuales
2- Realizar seguimiento los proyectos apoyados financieramente</t>
  </si>
  <si>
    <t>1- Elaborar los instrumentos normativos y de política en materia de desarrollo urbano y territorial; Apoyar las gestiones operativas y administrativas para la prestación de servicios de asistencia técnica en desarrollo urbano y territorial.
2- Elaborar los instrumentos normativos y de política en materia de desarrollo urbano y territorial</t>
  </si>
  <si>
    <t>1- Brindar asistencia técnica para el desarrollo urbano y territorial.
2- Elaborar diagnósticos, proyectos y/o evaluaciones en temas de desarrollo urbano y territorial.
3- Apoyar las gestiones operativas y administrativas para la prestación de servicios de asistencia técnica en desarrollo urbano y territorial</t>
  </si>
  <si>
    <t>1- Brindar asistencia técnica para el desarrollo urbano y territorial
2- Apoyar las gestiones operativas y administrativas para la prestación de servicios de asistencia técnica en desarrollo urbano y territorial</t>
  </si>
  <si>
    <t>1-Elaborar los instrumentos normativos y de política en materia de desarrollo urbano y territorial
2- Realizar los estudios e investigaciones para el apoyo a los procesos de desarrollo urbano y territorial
3- Elaborar las herramientas necesarias para la orientación de los procesos de desarrollo urbano y territorial.</t>
  </si>
  <si>
    <t>1-Elaborar estudios económicos, diagnósticos y otros documentos que sirvan de apoyo para la formulación, ejecución, seguimiento y divulgación de la política pública de vivienda urbana y el comportamiento sectorial 
2- Apoyar las gestiones administrativas y operativas para la generación de políticas e instrumentos normativos en materia de vivienda urbana (100 mll)</t>
  </si>
  <si>
    <t xml:space="preserve">1- Elaborar políticas e instrumentos normativos en materia de vivienda urbana
</t>
  </si>
  <si>
    <t xml:space="preserve">Apoyar las gestiones operativas y administrativas para la prestación de los servicios para el saneamiento y legalización de los bienes inmuebles de los extintos ICT-INURBE </t>
  </si>
  <si>
    <t>1.  Realizar avalúos comerciales y levantamientos topográficos.
2. Realizar el pago de las obligaciones tributarias, fiscales y administrativas de los bienes inmuebles activos</t>
  </si>
  <si>
    <t>Prestar los servicios de apoyo técnico y jurídico para el saneamiento de bienes inmuebles activos fiscales que estuvieron a cargo de las entidades extintas, a través de la Subdirección de Servicios Administrativos del MVCT, según la normatividad vigente para lograr  la comercialización ante CISA S.A, la transferencias de bienes institucionales, para lograr la depuración de los registros.</t>
  </si>
  <si>
    <t>¨Podria hacer parte de "realizar seguimiento a los proyectos…"</t>
  </si>
  <si>
    <t>Fortalecer la capacidad institucional de las entidades nacionales del sector y las  territoriales en la estructuración de  proyectos y esquemas de prestación sostenibles</t>
  </si>
  <si>
    <t>a- Asignar apoyo financiero y de soporte técnico a proyectos de acueducto y alcantarillado en el área Rural, en el marco de la normatividad vigente</t>
  </si>
  <si>
    <t>a- Realizar seguimiento a los proyectos de acueducto y alcantarillado del área rural apoyados financieramente</t>
  </si>
  <si>
    <t>Guajira 1- Apoyar en la gestión jurídica y administrativa requerida para la ejecución de la asuncion temporal
Guajira 2 - Apoyar las gestiones operativas y administrativas para la prestación de los servicios necesarios por el administrador temporal
Guajira 3 - Asistir al departamento en la formulación, estructuración y ejecución de los planes y proyectos de Agua Potable y Saneamiento básico</t>
  </si>
  <si>
    <t>No hay actividad en los proyectos de inversion</t>
  </si>
  <si>
    <t>Podria ser rural en Direccion Programas " Realizar seguimiento a los proyectos de acueducto y alcantarillado del área rural apoyados financieramente"</t>
  </si>
  <si>
    <t>revisar si esa consultoria asigna recuriss  "Asignar el apoyo financiero a los proyectos viabilizados para la gestión integral de residuos sólidos"</t>
  </si>
  <si>
    <t xml:space="preserve">a. Elaborar instrumentos técnicos para la generación y/o transferencia de conocimiento en la gestión integral de residuos sólidos
b. Realizar los estudios especializados en GIRS </t>
  </si>
  <si>
    <t>no tiene actividad asociada</t>
  </si>
  <si>
    <t>Podria hacerse por el proyecto "unidad Coordinadora" actividad  "Apoyar las gestiones operativas y administrativas para la prestación de los servicios del Viceministerio"</t>
  </si>
  <si>
    <t>Podria hacerse por el proyecto "unidad Coordinadora" actividad  "Realizar asistencia técnica, revisión, evaluación y seguimiento a los planes, programas y proyectos de agua potable y saneamiento básico presentados al Ministerio"</t>
  </si>
  <si>
    <t>a. Apoyar las gestiones administrativas y operativas para realizar acompañamiento a las Entidades territoriales en monitoreo a los recursos SGP-APSB y proceso de certificación
b. Elaborar y actualizar las guías metodológicas relacionadas con el monitoreo de los recursos del SGP-APSB y proceso de certificación
c. Formular, expedir y revisar los instrumentos técnicos y normativos relacionados con monitoreo de los recursos del SGP-APSB
d.Levantar información técnica y jurídica necesaria para la formulación de los instrumentos normativos
e. Realizar monitoreo a los recursos del SGP-APSB de las entidades territoriales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</si>
</sst>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 #,##0_);_(* \(#,##0\);_(* &quot;-&quot;_);_(@_)"/>
    <numFmt numFmtId="165" formatCode="_(* #,##0.00_);_(* \(#,##0.00\);_(* &quot;-&quot;??_);_(@_)"/>
    <numFmt numFmtId="166" formatCode="0.0%"/>
    <numFmt numFmtId="167" formatCode="_(* #,##0_);_(* \(#,##0\);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Narrow"/>
      <family val="2"/>
    </font>
    <font>
      <b/>
      <sz val="10"/>
      <color theme="0"/>
      <name val="Arial Narrow"/>
      <family val="2"/>
    </font>
    <font>
      <b/>
      <sz val="10"/>
      <color theme="1"/>
      <name val="Arial Narrow"/>
      <family val="2"/>
    </font>
    <font>
      <b/>
      <sz val="10"/>
      <name val="Arial Narrow"/>
      <family val="2"/>
    </font>
    <font>
      <sz val="10"/>
      <name val="Arial Narrow"/>
      <family val="2"/>
    </font>
    <font>
      <b/>
      <sz val="10"/>
      <color rgb="FFFF0000"/>
      <name val="Arial Narrow"/>
      <family val="2"/>
    </font>
    <font>
      <sz val="10"/>
      <color rgb="FFFF0000"/>
      <name val="Arial Narrow"/>
      <family val="2"/>
    </font>
    <font>
      <vertAlign val="superscript"/>
      <sz val="10"/>
      <name val="Arial Narrow"/>
      <family val="2"/>
    </font>
    <font>
      <sz val="9"/>
      <color indexed="81"/>
      <name val="Tahoma"/>
      <family val="2"/>
    </font>
    <font>
      <b/>
      <sz val="9"/>
      <color indexed="81"/>
      <name val="Tahoma"/>
      <family val="2"/>
    </font>
    <font>
      <sz val="11"/>
      <color theme="1"/>
      <name val="Arial Narrow"/>
      <family val="2"/>
    </font>
    <font>
      <sz val="10"/>
      <color theme="1"/>
      <name val="Arial"/>
      <family val="2"/>
    </font>
    <font>
      <b/>
      <sz val="10"/>
      <color theme="0"/>
      <name val="Arial"/>
      <family val="2"/>
    </font>
  </fonts>
  <fills count="2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249977111117893"/>
        <bgColor indexed="64"/>
      </patternFill>
    </fill>
    <fill>
      <patternFill patternType="solid">
        <fgColor rgb="FFC00000"/>
        <bgColor indexed="64"/>
      </patternFill>
    </fill>
    <fill>
      <patternFill patternType="solid">
        <fgColor theme="7"/>
        <bgColor indexed="64"/>
      </patternFill>
    </fill>
    <fill>
      <patternFill patternType="solid">
        <fgColor theme="7" tint="0.59999389629810485"/>
        <bgColor indexed="64"/>
      </patternFill>
    </fill>
    <fill>
      <patternFill patternType="solid">
        <fgColor rgb="FF00B0F0"/>
        <bgColor indexed="64"/>
      </patternFill>
    </fill>
    <fill>
      <patternFill patternType="solid">
        <fgColor rgb="FFFFFF00"/>
        <bgColor indexed="64"/>
      </patternFill>
    </fill>
    <fill>
      <patternFill patternType="solid">
        <fgColor theme="6"/>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rgb="FF92D050"/>
        <bgColor indexed="64"/>
      </patternFill>
    </fill>
  </fills>
  <borders count="25">
    <border>
      <left/>
      <right/>
      <top/>
      <bottom/>
      <diagonal/>
    </border>
    <border>
      <left style="dotted">
        <color theme="1" tint="0.499984740745262"/>
      </left>
      <right style="dotted">
        <color theme="1" tint="0.499984740745262"/>
      </right>
      <top style="dotted">
        <color theme="1" tint="0.499984740745262"/>
      </top>
      <bottom style="dotted">
        <color theme="1" tint="0.499984740745262"/>
      </bottom>
      <diagonal/>
    </border>
    <border>
      <left style="dotted">
        <color theme="1" tint="0.499984740745262"/>
      </left>
      <right style="dotted">
        <color theme="1" tint="0.499984740745262"/>
      </right>
      <top style="dotted">
        <color theme="1" tint="0.499984740745262"/>
      </top>
      <bottom/>
      <diagonal/>
    </border>
    <border>
      <left style="dotted">
        <color theme="1" tint="0.499984740745262"/>
      </left>
      <right style="dotted">
        <color theme="1" tint="0.499984740745262"/>
      </right>
      <top/>
      <bottom/>
      <diagonal/>
    </border>
    <border>
      <left style="dotted">
        <color theme="1" tint="0.499984740745262"/>
      </left>
      <right style="dotted">
        <color theme="1" tint="0.499984740745262"/>
      </right>
      <top/>
      <bottom style="dotted">
        <color theme="1" tint="0.499984740745262"/>
      </bottom>
      <diagonal/>
    </border>
    <border>
      <left style="dotted">
        <color theme="1" tint="0.499984740745262"/>
      </left>
      <right/>
      <top/>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theme="1" tint="0.499984740745262"/>
      </left>
      <right/>
      <top style="dotted">
        <color theme="1" tint="0.499984740745262"/>
      </top>
      <bottom style="dotted">
        <color theme="1" tint="0.499984740745262"/>
      </bottom>
      <diagonal/>
    </border>
    <border>
      <left style="dotted">
        <color theme="1" tint="0.499984740745262"/>
      </left>
      <right/>
      <top style="dotted">
        <color theme="1" tint="0.499984740745262"/>
      </top>
      <bottom/>
      <diagonal/>
    </border>
    <border>
      <left style="dotted">
        <color theme="1" tint="0.499984740745262"/>
      </left>
      <right/>
      <top/>
      <bottom style="dotted">
        <color theme="1" tint="0.499984740745262"/>
      </bottom>
      <diagonal/>
    </border>
    <border>
      <left style="dotted">
        <color theme="0" tint="-0.499984740745262"/>
      </left>
      <right/>
      <top style="dotted">
        <color theme="0" tint="-0.499984740745262"/>
      </top>
      <bottom style="dotted">
        <color theme="0" tint="-0.499984740745262"/>
      </bottom>
      <diagonal/>
    </border>
    <border>
      <left/>
      <right/>
      <top style="dotted">
        <color theme="0" tint="-0.499984740745262"/>
      </top>
      <bottom style="dotted">
        <color theme="0" tint="-0.499984740745262"/>
      </bottom>
      <diagonal/>
    </border>
    <border>
      <left/>
      <right style="dotted">
        <color theme="0" tint="-0.499984740745262"/>
      </right>
      <top style="dotted">
        <color theme="0" tint="-0.499984740745262"/>
      </top>
      <bottom style="dotted">
        <color theme="0" tint="-0.499984740745262"/>
      </bottom>
      <diagonal/>
    </border>
    <border>
      <left style="dotted">
        <color theme="0" tint="-0.499984740745262"/>
      </left>
      <right/>
      <top/>
      <bottom style="dotted">
        <color theme="0" tint="-0.499984740745262"/>
      </bottom>
      <diagonal/>
    </border>
    <border>
      <left/>
      <right/>
      <top/>
      <bottom style="dotted">
        <color theme="0" tint="-0.499984740745262"/>
      </bottom>
      <diagonal/>
    </border>
    <border>
      <left/>
      <right style="dotted">
        <color theme="0" tint="-0.499984740745262"/>
      </right>
      <top/>
      <bottom style="dotted">
        <color theme="0" tint="-0.499984740745262"/>
      </bottom>
      <diagonal/>
    </border>
    <border>
      <left style="thin">
        <color indexed="64"/>
      </left>
      <right style="thin">
        <color indexed="64"/>
      </right>
      <top style="thin">
        <color indexed="64"/>
      </top>
      <bottom style="thin">
        <color indexed="64"/>
      </bottom>
      <diagonal/>
    </border>
    <border>
      <left style="medium">
        <color rgb="FF999999"/>
      </left>
      <right/>
      <top/>
      <bottom/>
      <diagonal/>
    </border>
    <border>
      <left style="medium">
        <color rgb="FF999999"/>
      </left>
      <right/>
      <top/>
      <bottom style="medium">
        <color rgb="FF999999"/>
      </bottom>
      <diagonal/>
    </border>
    <border>
      <left/>
      <right/>
      <top/>
      <bottom style="medium">
        <color rgb="FF999999"/>
      </bottom>
      <diagonal/>
    </border>
    <border>
      <left style="dotted">
        <color theme="0" tint="-0.499984740745262"/>
      </left>
      <right style="dotted">
        <color theme="0" tint="-0.499984740745262"/>
      </right>
      <top style="dotted">
        <color theme="0" tint="-0.499984740745262"/>
      </top>
      <bottom/>
      <diagonal/>
    </border>
    <border>
      <left style="dotted">
        <color theme="0" tint="-0.499984740745262"/>
      </left>
      <right style="dotted">
        <color theme="0" tint="-0.499984740745262"/>
      </right>
      <top/>
      <bottom/>
      <diagonal/>
    </border>
    <border>
      <left style="dotted">
        <color theme="0" tint="-0.499984740745262"/>
      </left>
      <right style="dotted">
        <color theme="0" tint="-0.499984740745262"/>
      </right>
      <top/>
      <bottom style="dotted">
        <color theme="0" tint="-0.499984740745262"/>
      </bottom>
      <diagonal/>
    </border>
    <border>
      <left style="dotted">
        <color theme="0" tint="-0.499984740745262"/>
      </left>
      <right/>
      <top/>
      <bottom/>
      <diagonal/>
    </border>
    <border>
      <left style="dotted">
        <color theme="0" tint="-0.499984740745262"/>
      </left>
      <right/>
      <top style="dotted">
        <color theme="0" tint="-0.499984740745262"/>
      </top>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248">
    <xf numFmtId="0" fontId="0" fillId="0" borderId="0" xfId="0"/>
    <xf numFmtId="0" fontId="3" fillId="2" borderId="0" xfId="0" applyFont="1" applyFill="1" applyAlignment="1">
      <alignment vertical="center" wrapText="1"/>
    </xf>
    <xf numFmtId="9" fontId="3" fillId="2" borderId="0" xfId="0" applyNumberFormat="1" applyFont="1" applyFill="1" applyAlignment="1">
      <alignment vertical="center" wrapText="1"/>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0" fontId="0" fillId="2" borderId="0" xfId="0" applyFill="1" applyAlignment="1">
      <alignment wrapText="1"/>
    </xf>
    <xf numFmtId="0" fontId="0" fillId="0" borderId="0" xfId="0" applyAlignment="1">
      <alignment wrapText="1"/>
    </xf>
    <xf numFmtId="0" fontId="4"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2" borderId="1" xfId="0" quotePrefix="1" applyFont="1" applyFill="1" applyBorder="1" applyAlignment="1">
      <alignment horizontal="left" vertical="center" wrapText="1"/>
    </xf>
    <xf numFmtId="9" fontId="7" fillId="2" borderId="1" xfId="3" quotePrefix="1" applyFont="1" applyFill="1" applyBorder="1" applyAlignment="1">
      <alignment horizontal="center"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9" fontId="7" fillId="2" borderId="1" xfId="3" applyFont="1" applyFill="1" applyBorder="1" applyAlignment="1">
      <alignment horizontal="center" vertical="center" wrapText="1"/>
    </xf>
    <xf numFmtId="0" fontId="7" fillId="5" borderId="1" xfId="0" quotePrefix="1" applyFont="1" applyFill="1" applyBorder="1" applyAlignment="1">
      <alignment horizontal="left" vertical="center" wrapText="1"/>
    </xf>
    <xf numFmtId="9" fontId="7" fillId="5" borderId="1" xfId="3"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14" fontId="7" fillId="5" borderId="1" xfId="0" applyNumberFormat="1" applyFont="1" applyFill="1" applyBorder="1" applyAlignment="1">
      <alignment horizontal="center" vertical="center"/>
    </xf>
    <xf numFmtId="9" fontId="7" fillId="2" borderId="1" xfId="3" quotePrefix="1" applyFont="1" applyFill="1" applyBorder="1" applyAlignment="1">
      <alignment horizontal="center" vertical="center"/>
    </xf>
    <xf numFmtId="0" fontId="7" fillId="2" borderId="1" xfId="0" applyFont="1" applyFill="1" applyBorder="1" applyAlignment="1">
      <alignment horizontal="center" vertical="center"/>
    </xf>
    <xf numFmtId="14" fontId="7" fillId="2" borderId="1" xfId="0" applyNumberFormat="1" applyFont="1" applyFill="1" applyBorder="1" applyAlignment="1">
      <alignment horizontal="center" vertical="center"/>
    </xf>
    <xf numFmtId="9" fontId="7" fillId="2" borderId="1" xfId="3" applyFont="1" applyFill="1" applyBorder="1" applyAlignment="1">
      <alignment horizontal="center" vertical="center"/>
    </xf>
    <xf numFmtId="9" fontId="7" fillId="5" borderId="1" xfId="3" quotePrefix="1" applyFont="1" applyFill="1" applyBorder="1" applyAlignment="1">
      <alignment horizontal="center" vertical="center" wrapText="1"/>
    </xf>
    <xf numFmtId="0" fontId="0" fillId="0" borderId="0" xfId="0" applyAlignment="1">
      <alignment vertical="center" wrapText="1"/>
    </xf>
    <xf numFmtId="0" fontId="7" fillId="2" borderId="1" xfId="0" quotePrefix="1" applyFont="1" applyFill="1" applyBorder="1" applyAlignment="1">
      <alignment vertical="center" wrapText="1"/>
    </xf>
    <xf numFmtId="166" fontId="7" fillId="2" borderId="1" xfId="3" quotePrefix="1" applyNumberFormat="1" applyFont="1" applyFill="1" applyBorder="1" applyAlignment="1">
      <alignment horizontal="center" vertical="center" wrapText="1"/>
    </xf>
    <xf numFmtId="0" fontId="7" fillId="5" borderId="1" xfId="0" applyFont="1" applyFill="1" applyBorder="1" applyAlignment="1">
      <alignment horizontal="left" vertical="center" wrapText="1"/>
    </xf>
    <xf numFmtId="14" fontId="7" fillId="5" borderId="1" xfId="0" applyNumberFormat="1" applyFont="1" applyFill="1" applyBorder="1" applyAlignment="1">
      <alignment horizontal="center" vertical="center" wrapText="1"/>
    </xf>
    <xf numFmtId="166" fontId="7" fillId="5" borderId="1" xfId="3" applyNumberFormat="1" applyFont="1" applyFill="1" applyBorder="1" applyAlignment="1">
      <alignment horizontal="center" vertical="center" wrapText="1"/>
    </xf>
    <xf numFmtId="166" fontId="7" fillId="2" borderId="1" xfId="3" applyNumberFormat="1" applyFont="1" applyFill="1" applyBorder="1" applyAlignment="1">
      <alignment horizontal="center" vertical="center" wrapText="1"/>
    </xf>
    <xf numFmtId="0" fontId="7" fillId="5" borderId="1" xfId="0" applyFont="1" applyFill="1" applyBorder="1" applyAlignment="1">
      <alignment vertical="center" wrapText="1"/>
    </xf>
    <xf numFmtId="0" fontId="7" fillId="2" borderId="1" xfId="0" applyFont="1" applyFill="1" applyBorder="1" applyAlignment="1">
      <alignment horizontal="justify" vertical="center" wrapText="1"/>
    </xf>
    <xf numFmtId="0" fontId="7" fillId="5" borderId="1" xfId="0" applyFont="1" applyFill="1" applyBorder="1" applyAlignment="1">
      <alignment horizontal="justify" vertical="center" wrapText="1"/>
    </xf>
    <xf numFmtId="0" fontId="7" fillId="2" borderId="1" xfId="0" applyFont="1" applyFill="1" applyBorder="1" applyAlignment="1">
      <alignment vertical="center" wrapText="1"/>
    </xf>
    <xf numFmtId="0" fontId="3" fillId="5" borderId="1" xfId="0" quotePrefix="1" applyFont="1" applyFill="1" applyBorder="1" applyAlignment="1">
      <alignment horizontal="left" vertical="center" wrapText="1"/>
    </xf>
    <xf numFmtId="166" fontId="3" fillId="5" borderId="1" xfId="3" quotePrefix="1" applyNumberFormat="1"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9" fontId="3" fillId="5" borderId="1" xfId="3" quotePrefix="1" applyNumberFormat="1" applyFont="1" applyFill="1" applyBorder="1" applyAlignment="1">
      <alignment horizontal="center" vertical="center" wrapText="1"/>
    </xf>
    <xf numFmtId="14" fontId="7" fillId="5" borderId="1" xfId="0" applyNumberFormat="1" applyFont="1" applyFill="1" applyBorder="1" applyAlignment="1">
      <alignment vertical="center" wrapText="1"/>
    </xf>
    <xf numFmtId="9" fontId="7" fillId="2" borderId="1" xfId="3" applyNumberFormat="1" applyFont="1" applyFill="1" applyBorder="1" applyAlignment="1">
      <alignment horizontal="center" vertical="center" wrapText="1"/>
    </xf>
    <xf numFmtId="0" fontId="7" fillId="5" borderId="1" xfId="0" quotePrefix="1" applyFont="1" applyFill="1" applyBorder="1" applyAlignment="1">
      <alignment vertical="center" wrapText="1"/>
    </xf>
    <xf numFmtId="166" fontId="7" fillId="5" borderId="1" xfId="3" quotePrefix="1" applyNumberFormat="1" applyFont="1" applyFill="1" applyBorder="1" applyAlignment="1">
      <alignment horizontal="center" vertical="center" wrapText="1"/>
    </xf>
    <xf numFmtId="9" fontId="7" fillId="5" borderId="1" xfId="3"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3" fontId="7" fillId="5" borderId="1"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1" fontId="7" fillId="2" borderId="1" xfId="2" applyNumberFormat="1" applyFont="1" applyFill="1" applyBorder="1" applyAlignment="1">
      <alignment horizontal="center" vertical="center" wrapText="1"/>
    </xf>
    <xf numFmtId="1" fontId="7" fillId="5" borderId="1" xfId="2" applyNumberFormat="1" applyFont="1" applyFill="1" applyBorder="1" applyAlignment="1">
      <alignment horizontal="center" vertical="center" wrapText="1"/>
    </xf>
    <xf numFmtId="9" fontId="7" fillId="5" borderId="1" xfId="3" quotePrefix="1" applyNumberFormat="1" applyFont="1" applyFill="1" applyBorder="1" applyAlignment="1">
      <alignment horizontal="center" vertical="center" wrapText="1"/>
    </xf>
    <xf numFmtId="9" fontId="7" fillId="5" borderId="1" xfId="0" applyNumberFormat="1" applyFont="1" applyFill="1" applyBorder="1" applyAlignment="1">
      <alignment horizontal="center" vertical="center" wrapText="1"/>
    </xf>
    <xf numFmtId="167" fontId="7" fillId="5" borderId="1" xfId="1" applyNumberFormat="1" applyFont="1" applyFill="1" applyBorder="1" applyAlignment="1">
      <alignment horizontal="center" vertical="center" wrapText="1"/>
    </xf>
    <xf numFmtId="166" fontId="7" fillId="2" borderId="1" xfId="0" applyNumberFormat="1" applyFont="1" applyFill="1" applyBorder="1" applyAlignment="1">
      <alignment horizontal="center" vertical="center" wrapText="1"/>
    </xf>
    <xf numFmtId="0" fontId="7" fillId="2" borderId="1" xfId="0" quotePrefix="1"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167" fontId="7" fillId="2" borderId="1" xfId="1" applyNumberFormat="1" applyFont="1" applyFill="1" applyBorder="1" applyAlignment="1">
      <alignment horizontal="center" vertical="center" wrapText="1"/>
    </xf>
    <xf numFmtId="167" fontId="7" fillId="2" borderId="1" xfId="1" applyNumberFormat="1" applyFont="1" applyFill="1"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5" fillId="4" borderId="7" xfId="0" applyFont="1" applyFill="1" applyBorder="1" applyAlignment="1">
      <alignment horizontal="center" vertical="center" wrapText="1"/>
    </xf>
    <xf numFmtId="1" fontId="3" fillId="6" borderId="6" xfId="0" applyNumberFormat="1" applyFont="1" applyFill="1" applyBorder="1" applyAlignment="1">
      <alignment horizontal="center" vertical="center" wrapText="1"/>
    </xf>
    <xf numFmtId="0" fontId="5" fillId="6" borderId="6" xfId="0" applyFont="1" applyFill="1" applyBorder="1" applyAlignment="1">
      <alignment horizontal="center" vertical="center" wrapText="1"/>
    </xf>
    <xf numFmtId="0" fontId="0" fillId="0" borderId="6" xfId="0" applyBorder="1" applyAlignment="1">
      <alignment wrapText="1"/>
    </xf>
    <xf numFmtId="0" fontId="0" fillId="0" borderId="6" xfId="0" applyBorder="1" applyAlignment="1">
      <alignment vertical="center" wrapText="1"/>
    </xf>
    <xf numFmtId="0" fontId="0" fillId="2" borderId="6" xfId="0" applyFill="1" applyBorder="1" applyAlignment="1">
      <alignment wrapText="1"/>
    </xf>
    <xf numFmtId="0" fontId="0" fillId="6" borderId="6" xfId="0" applyFill="1" applyBorder="1" applyAlignment="1">
      <alignment wrapText="1"/>
    </xf>
    <xf numFmtId="0" fontId="0" fillId="8" borderId="6" xfId="0" applyFill="1" applyBorder="1" applyAlignment="1">
      <alignment wrapText="1"/>
    </xf>
    <xf numFmtId="0" fontId="0" fillId="6" borderId="6" xfId="0" applyFill="1" applyBorder="1" applyAlignment="1">
      <alignment vertical="center" wrapText="1"/>
    </xf>
    <xf numFmtId="0" fontId="13" fillId="2" borderId="0" xfId="0" applyFont="1" applyFill="1" applyAlignment="1">
      <alignment wrapText="1"/>
    </xf>
    <xf numFmtId="0" fontId="7" fillId="2" borderId="6" xfId="0" applyFont="1" applyFill="1" applyBorder="1" applyAlignment="1">
      <alignment horizontal="center" vertical="center" wrapText="1"/>
    </xf>
    <xf numFmtId="0" fontId="7" fillId="2" borderId="6" xfId="0" quotePrefix="1" applyFont="1" applyFill="1" applyBorder="1" applyAlignment="1">
      <alignment horizontal="center" vertical="center" wrapText="1"/>
    </xf>
    <xf numFmtId="0" fontId="7" fillId="2" borderId="6" xfId="0"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41" fontId="0" fillId="0" borderId="0" xfId="4" applyFont="1" applyAlignment="1">
      <alignment vertical="center"/>
    </xf>
    <xf numFmtId="41" fontId="0" fillId="0" borderId="0" xfId="4" applyFont="1"/>
    <xf numFmtId="0" fontId="2" fillId="0" borderId="0" xfId="0" applyFont="1"/>
    <xf numFmtId="0" fontId="15" fillId="12" borderId="16" xfId="0" applyFont="1" applyFill="1" applyBorder="1" applyAlignment="1">
      <alignment horizontal="center" vertical="center" wrapText="1"/>
    </xf>
    <xf numFmtId="0" fontId="15" fillId="11" borderId="16" xfId="0" applyFont="1" applyFill="1" applyBorder="1" applyAlignment="1">
      <alignment horizontal="center" vertical="center"/>
    </xf>
    <xf numFmtId="41" fontId="15" fillId="12" borderId="16" xfId="4" applyFont="1" applyFill="1" applyBorder="1" applyAlignment="1">
      <alignment horizontal="center" vertical="center" wrapText="1"/>
    </xf>
    <xf numFmtId="0" fontId="14" fillId="0" borderId="0" xfId="0" applyFont="1"/>
    <xf numFmtId="0" fontId="14" fillId="0" borderId="16" xfId="0" applyFont="1" applyBorder="1" applyAlignment="1">
      <alignment wrapText="1"/>
    </xf>
    <xf numFmtId="1" fontId="14" fillId="0" borderId="16" xfId="0" applyNumberFormat="1" applyFont="1" applyBorder="1" applyAlignment="1">
      <alignment wrapText="1"/>
    </xf>
    <xf numFmtId="1" fontId="14" fillId="0" borderId="16" xfId="0" applyNumberFormat="1" applyFont="1" applyBorder="1" applyAlignment="1">
      <alignment vertical="center" wrapText="1"/>
    </xf>
    <xf numFmtId="1" fontId="14" fillId="0" borderId="16" xfId="0" applyNumberFormat="1" applyFont="1" applyBorder="1" applyAlignment="1">
      <alignment horizontal="center" vertical="center" wrapText="1"/>
    </xf>
    <xf numFmtId="0" fontId="14" fillId="13" borderId="16" xfId="0" applyFont="1" applyFill="1" applyBorder="1" applyAlignment="1">
      <alignment wrapText="1"/>
    </xf>
    <xf numFmtId="0" fontId="14" fillId="0" borderId="16" xfId="0" applyFont="1" applyBorder="1" applyAlignment="1">
      <alignment vertical="center" wrapText="1"/>
    </xf>
    <xf numFmtId="41" fontId="14" fillId="0" borderId="16" xfId="4" applyFont="1" applyBorder="1" applyAlignment="1">
      <alignment vertical="center" wrapText="1"/>
    </xf>
    <xf numFmtId="41" fontId="14" fillId="0" borderId="16" xfId="4" applyFont="1" applyBorder="1" applyAlignment="1">
      <alignment wrapText="1"/>
    </xf>
    <xf numFmtId="0" fontId="14" fillId="14" borderId="16" xfId="0" applyFont="1" applyFill="1" applyBorder="1" applyAlignment="1">
      <alignment wrapText="1"/>
    </xf>
    <xf numFmtId="0" fontId="14" fillId="15" borderId="16" xfId="0" applyFont="1" applyFill="1" applyBorder="1" applyAlignment="1">
      <alignment wrapText="1"/>
    </xf>
    <xf numFmtId="1" fontId="14" fillId="16" borderId="16" xfId="0" applyNumberFormat="1" applyFont="1" applyFill="1" applyBorder="1" applyAlignment="1">
      <alignment vertical="center" wrapText="1"/>
    </xf>
    <xf numFmtId="0" fontId="14" fillId="16" borderId="16" xfId="0" applyFont="1" applyFill="1" applyBorder="1" applyAlignment="1">
      <alignment wrapText="1"/>
    </xf>
    <xf numFmtId="0" fontId="14" fillId="17" borderId="16" xfId="0" applyFont="1" applyFill="1" applyBorder="1" applyAlignment="1">
      <alignment wrapText="1"/>
    </xf>
    <xf numFmtId="0" fontId="14" fillId="7" borderId="16" xfId="0" applyFont="1" applyFill="1" applyBorder="1" applyAlignment="1">
      <alignment wrapText="1"/>
    </xf>
    <xf numFmtId="0" fontId="14" fillId="18" borderId="16" xfId="0" applyFont="1" applyFill="1" applyBorder="1" applyAlignment="1">
      <alignment wrapText="1"/>
    </xf>
    <xf numFmtId="0" fontId="14" fillId="10" borderId="16" xfId="0" applyFont="1" applyFill="1" applyBorder="1" applyAlignment="1">
      <alignment wrapText="1"/>
    </xf>
    <xf numFmtId="0" fontId="14" fillId="9" borderId="16" xfId="0" applyFont="1" applyFill="1" applyBorder="1" applyAlignment="1">
      <alignment wrapText="1"/>
    </xf>
    <xf numFmtId="0" fontId="14" fillId="19" borderId="16" xfId="0" applyFont="1" applyFill="1" applyBorder="1" applyAlignment="1">
      <alignment wrapText="1"/>
    </xf>
    <xf numFmtId="0" fontId="14" fillId="20" borderId="16" xfId="0" applyFont="1" applyFill="1" applyBorder="1" applyAlignment="1">
      <alignment wrapText="1"/>
    </xf>
    <xf numFmtId="0" fontId="14" fillId="0" borderId="17" xfId="0" applyFont="1" applyBorder="1" applyAlignment="1">
      <alignment wrapText="1"/>
    </xf>
    <xf numFmtId="0" fontId="14" fillId="0" borderId="0" xfId="0" applyFont="1" applyAlignment="1">
      <alignment wrapText="1"/>
    </xf>
    <xf numFmtId="0" fontId="14" fillId="0" borderId="0" xfId="0" applyFont="1" applyAlignment="1">
      <alignment vertical="center" wrapText="1"/>
    </xf>
    <xf numFmtId="41" fontId="14" fillId="0" borderId="0" xfId="4" applyFont="1" applyAlignment="1">
      <alignment vertical="center" wrapText="1"/>
    </xf>
    <xf numFmtId="41" fontId="14" fillId="0" borderId="0" xfId="4" applyFont="1" applyAlignment="1">
      <alignment wrapText="1"/>
    </xf>
    <xf numFmtId="0" fontId="14" fillId="0" borderId="0" xfId="0" applyFont="1" applyAlignment="1">
      <alignment horizontal="center" vertical="center" wrapText="1"/>
    </xf>
    <xf numFmtId="0" fontId="14" fillId="0" borderId="18" xfId="0" applyFont="1" applyBorder="1" applyAlignment="1">
      <alignment wrapText="1"/>
    </xf>
    <xf numFmtId="0" fontId="14" fillId="0" borderId="19" xfId="0" applyFont="1" applyBorder="1" applyAlignment="1">
      <alignment wrapText="1"/>
    </xf>
    <xf numFmtId="0" fontId="14" fillId="0" borderId="19" xfId="0" applyFont="1" applyBorder="1" applyAlignment="1">
      <alignment vertical="center" wrapText="1"/>
    </xf>
    <xf numFmtId="0" fontId="14" fillId="0" borderId="19" xfId="0" applyFont="1" applyBorder="1" applyAlignment="1">
      <alignment horizontal="center" vertical="center" wrapText="1"/>
    </xf>
    <xf numFmtId="41" fontId="14" fillId="0" borderId="19" xfId="4" applyFont="1" applyBorder="1" applyAlignment="1">
      <alignment vertical="center" wrapText="1"/>
    </xf>
    <xf numFmtId="41" fontId="14" fillId="0" borderId="19" xfId="4" applyFont="1" applyBorder="1" applyAlignment="1">
      <alignment wrapText="1"/>
    </xf>
    <xf numFmtId="0" fontId="0" fillId="2" borderId="6" xfId="0" applyFill="1" applyBorder="1" applyAlignment="1">
      <alignment vertical="center" wrapText="1"/>
    </xf>
    <xf numFmtId="165" fontId="0" fillId="6" borderId="6" xfId="1" applyFont="1" applyFill="1" applyBorder="1" applyAlignment="1">
      <alignment vertical="center" wrapText="1"/>
    </xf>
    <xf numFmtId="0" fontId="13" fillId="2" borderId="0" xfId="0" applyFont="1" applyFill="1" applyAlignment="1">
      <alignment horizontal="justify" wrapText="1"/>
    </xf>
    <xf numFmtId="0" fontId="7" fillId="2" borderId="6" xfId="0" applyFont="1" applyFill="1" applyBorder="1" applyAlignment="1">
      <alignment horizontal="justify" vertical="center" wrapText="1"/>
    </xf>
    <xf numFmtId="0" fontId="0" fillId="0" borderId="0" xfId="0" applyAlignment="1">
      <alignment horizontal="justify" wrapText="1"/>
    </xf>
    <xf numFmtId="0" fontId="3" fillId="2" borderId="0" xfId="0" applyFont="1" applyFill="1" applyAlignment="1">
      <alignment horizontal="justify" vertical="center" wrapText="1"/>
    </xf>
    <xf numFmtId="0" fontId="7" fillId="2" borderId="1" xfId="0" quotePrefix="1" applyFont="1" applyFill="1" applyBorder="1" applyAlignment="1">
      <alignment horizontal="justify" vertical="center" wrapText="1"/>
    </xf>
    <xf numFmtId="0" fontId="7" fillId="5" borderId="1" xfId="0" quotePrefix="1" applyFont="1" applyFill="1" applyBorder="1" applyAlignment="1">
      <alignment horizontal="justify" vertical="center" wrapText="1"/>
    </xf>
    <xf numFmtId="0" fontId="3" fillId="0" borderId="0" xfId="0" applyFont="1" applyAlignment="1">
      <alignment horizontal="justify" vertical="center" wrapText="1"/>
    </xf>
    <xf numFmtId="0" fontId="7" fillId="16" borderId="6"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65" fontId="2" fillId="16" borderId="16" xfId="1" applyFont="1" applyFill="1" applyBorder="1" applyAlignment="1">
      <alignment vertical="center" wrapText="1"/>
    </xf>
    <xf numFmtId="0" fontId="0" fillId="0" borderId="0" xfId="0" applyAlignment="1">
      <alignment horizontal="center" wrapText="1"/>
    </xf>
    <xf numFmtId="0" fontId="7" fillId="2" borderId="1" xfId="0" quotePrefix="1" applyFont="1" applyFill="1" applyBorder="1" applyAlignment="1">
      <alignment horizontal="justify" vertical="center" wrapText="1"/>
    </xf>
    <xf numFmtId="164" fontId="0" fillId="6" borderId="6" xfId="2" applyFont="1" applyFill="1" applyBorder="1" applyAlignment="1">
      <alignment vertical="center" wrapText="1"/>
    </xf>
    <xf numFmtId="164" fontId="0" fillId="0" borderId="6" xfId="2" applyFont="1" applyBorder="1" applyAlignment="1">
      <alignment vertical="center" wrapText="1"/>
    </xf>
    <xf numFmtId="164" fontId="2" fillId="16" borderId="16" xfId="2" applyFont="1" applyFill="1" applyBorder="1" applyAlignment="1">
      <alignment vertical="center" wrapText="1"/>
    </xf>
    <xf numFmtId="164" fontId="0" fillId="6" borderId="22" xfId="2" applyFont="1" applyFill="1" applyBorder="1" applyAlignment="1">
      <alignment vertical="center" wrapText="1"/>
    </xf>
    <xf numFmtId="0" fontId="4"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4" fillId="3" borderId="1" xfId="0" applyFont="1" applyFill="1" applyBorder="1" applyAlignment="1">
      <alignment horizontal="justify" vertical="center" wrapText="1"/>
    </xf>
    <xf numFmtId="0" fontId="0" fillId="0" borderId="23" xfId="0" applyBorder="1" applyAlignment="1">
      <alignment vertical="center" wrapText="1"/>
    </xf>
    <xf numFmtId="165" fontId="0" fillId="8" borderId="20" xfId="1" applyFont="1" applyFill="1" applyBorder="1" applyAlignment="1">
      <alignment horizontal="center" vertical="center" wrapText="1"/>
    </xf>
    <xf numFmtId="165" fontId="0" fillId="8" borderId="21" xfId="1" applyFont="1" applyFill="1" applyBorder="1" applyAlignment="1">
      <alignment horizontal="center" vertical="center" wrapText="1"/>
    </xf>
    <xf numFmtId="165" fontId="0" fillId="8" borderId="22" xfId="1" applyFont="1" applyFill="1" applyBorder="1" applyAlignment="1">
      <alignment horizontal="center" vertical="center" wrapText="1"/>
    </xf>
    <xf numFmtId="0" fontId="0" fillId="6" borderId="20" xfId="0" applyFill="1" applyBorder="1" applyAlignment="1">
      <alignment horizontal="right" vertical="center" wrapText="1"/>
    </xf>
    <xf numFmtId="0" fontId="0" fillId="6" borderId="22" xfId="0" applyFill="1" applyBorder="1" applyAlignment="1">
      <alignment horizontal="right" vertical="center" wrapText="1"/>
    </xf>
    <xf numFmtId="0" fontId="7" fillId="2" borderId="20" xfId="0" applyFont="1" applyFill="1" applyBorder="1" applyAlignment="1">
      <alignment horizontal="justify" vertical="center" wrapText="1"/>
    </xf>
    <xf numFmtId="0" fontId="7" fillId="2" borderId="21" xfId="0" applyFont="1" applyFill="1" applyBorder="1" applyAlignment="1">
      <alignment horizontal="justify" vertical="center" wrapText="1"/>
    </xf>
    <xf numFmtId="0" fontId="7" fillId="2" borderId="22" xfId="0" applyFont="1" applyFill="1" applyBorder="1" applyAlignment="1">
      <alignment horizontal="justify" vertical="center" wrapText="1"/>
    </xf>
    <xf numFmtId="165" fontId="0" fillId="6" borderId="20" xfId="1" applyFont="1" applyFill="1" applyBorder="1" applyAlignment="1">
      <alignment horizontal="center" vertical="center" wrapText="1"/>
    </xf>
    <xf numFmtId="165" fontId="0" fillId="6" borderId="21" xfId="1" applyFont="1" applyFill="1" applyBorder="1" applyAlignment="1">
      <alignment horizontal="center" vertical="center" wrapText="1"/>
    </xf>
    <xf numFmtId="165" fontId="0" fillId="6" borderId="22" xfId="1"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2" borderId="1" xfId="0" quotePrefix="1" applyFont="1" applyFill="1" applyBorder="1" applyAlignment="1">
      <alignment horizontal="justify" vertical="center" wrapText="1"/>
    </xf>
    <xf numFmtId="166" fontId="7" fillId="2" borderId="1" xfId="0" applyNumberFormat="1" applyFont="1" applyFill="1" applyBorder="1" applyAlignment="1">
      <alignment horizontal="center" vertical="center" wrapText="1"/>
    </xf>
    <xf numFmtId="0" fontId="7" fillId="5" borderId="7" xfId="0" applyFont="1" applyFill="1" applyBorder="1" applyAlignment="1">
      <alignment horizontal="center" vertical="center" wrapText="1"/>
    </xf>
    <xf numFmtId="9" fontId="7" fillId="5" borderId="1" xfId="0" applyNumberFormat="1" applyFont="1" applyFill="1" applyBorder="1" applyAlignment="1">
      <alignment horizontal="center" vertical="center" wrapText="1"/>
    </xf>
    <xf numFmtId="0" fontId="7" fillId="5" borderId="1" xfId="0" quotePrefix="1" applyFont="1" applyFill="1" applyBorder="1" applyAlignment="1">
      <alignment horizontal="justify" vertical="center" wrapText="1"/>
    </xf>
    <xf numFmtId="166" fontId="7" fillId="5" borderId="1" xfId="0" applyNumberFormat="1" applyFont="1" applyFill="1" applyBorder="1" applyAlignment="1">
      <alignment horizontal="center" vertical="center" wrapText="1"/>
    </xf>
    <xf numFmtId="9" fontId="7" fillId="2" borderId="1" xfId="3" applyFont="1" applyFill="1" applyBorder="1" applyAlignment="1">
      <alignment horizontal="center" vertical="center"/>
    </xf>
    <xf numFmtId="0" fontId="7" fillId="2" borderId="1" xfId="0" quotePrefix="1" applyFont="1" applyFill="1" applyBorder="1" applyAlignment="1">
      <alignment horizontal="center" vertical="center" wrapText="1"/>
    </xf>
    <xf numFmtId="166" fontId="7" fillId="2" borderId="1" xfId="0" quotePrefix="1" applyNumberFormat="1" applyFont="1" applyFill="1" applyBorder="1" applyAlignment="1">
      <alignment horizontal="center" vertical="center" wrapText="1"/>
    </xf>
    <xf numFmtId="0" fontId="7" fillId="5" borderId="1" xfId="0" applyFont="1" applyFill="1" applyBorder="1" applyAlignment="1">
      <alignment horizontal="justify" vertical="center" wrapText="1"/>
    </xf>
    <xf numFmtId="0" fontId="7" fillId="2" borderId="1" xfId="0" applyFont="1" applyFill="1" applyBorder="1" applyAlignment="1">
      <alignment horizontal="center" vertical="center"/>
    </xf>
    <xf numFmtId="9" fontId="7" fillId="2" borderId="1" xfId="3" applyFont="1" applyFill="1" applyBorder="1" applyAlignment="1">
      <alignment horizontal="center" vertical="center" wrapText="1"/>
    </xf>
    <xf numFmtId="0" fontId="7" fillId="2" borderId="1" xfId="0" applyFont="1" applyFill="1" applyBorder="1" applyAlignment="1">
      <alignment horizontal="justify" vertical="center" wrapText="1"/>
    </xf>
    <xf numFmtId="9" fontId="7" fillId="2" borderId="1" xfId="0" applyNumberFormat="1" applyFont="1" applyFill="1" applyBorder="1" applyAlignment="1">
      <alignment horizontal="center" vertical="center" wrapText="1"/>
    </xf>
    <xf numFmtId="0" fontId="7" fillId="2" borderId="7" xfId="0" quotePrefix="1" applyFont="1" applyFill="1" applyBorder="1" applyAlignment="1">
      <alignment horizontal="center" vertical="center" wrapText="1"/>
    </xf>
    <xf numFmtId="16" fontId="7" fillId="2" borderId="1" xfId="0" quotePrefix="1" applyNumberFormat="1" applyFont="1" applyFill="1" applyBorder="1" applyAlignment="1">
      <alignment horizontal="center" vertical="center"/>
    </xf>
    <xf numFmtId="9" fontId="7" fillId="5" borderId="1" xfId="3" applyFont="1" applyFill="1" applyBorder="1" applyAlignment="1">
      <alignment horizontal="center" vertical="center" wrapText="1"/>
    </xf>
    <xf numFmtId="1" fontId="7" fillId="2" borderId="1" xfId="2" applyNumberFormat="1"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 xfId="0" applyFont="1" applyFill="1" applyBorder="1" applyAlignment="1">
      <alignment horizontal="center" vertical="center"/>
    </xf>
    <xf numFmtId="10" fontId="7" fillId="5" borderId="1" xfId="0" applyNumberFormat="1" applyFont="1" applyFill="1" applyBorder="1" applyAlignment="1">
      <alignment horizontal="center" vertical="center" wrapText="1"/>
    </xf>
    <xf numFmtId="0" fontId="7" fillId="2" borderId="7" xfId="0" applyFont="1" applyFill="1" applyBorder="1" applyAlignment="1">
      <alignment horizontal="center" vertical="center"/>
    </xf>
    <xf numFmtId="9" fontId="7"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166" fontId="3" fillId="5" borderId="1" xfId="0" applyNumberFormat="1" applyFont="1" applyFill="1" applyBorder="1" applyAlignment="1">
      <alignment horizontal="center" vertical="center" wrapText="1"/>
    </xf>
    <xf numFmtId="9" fontId="7" fillId="2" borderId="1" xfId="1" applyNumberFormat="1" applyFont="1" applyFill="1" applyBorder="1" applyAlignment="1">
      <alignment horizontal="center" vertical="center" wrapText="1"/>
    </xf>
    <xf numFmtId="166" fontId="7" fillId="2" borderId="1" xfId="3" applyNumberFormat="1" applyFont="1" applyFill="1" applyBorder="1" applyAlignment="1">
      <alignment horizontal="center" vertical="center" wrapText="1"/>
    </xf>
    <xf numFmtId="10" fontId="7" fillId="2" borderId="1" xfId="0" applyNumberFormat="1" applyFont="1" applyFill="1" applyBorder="1" applyAlignment="1">
      <alignment horizontal="center" vertical="center" wrapText="1"/>
    </xf>
    <xf numFmtId="0" fontId="7" fillId="5" borderId="1" xfId="0" quotePrefix="1" applyFont="1" applyFill="1" applyBorder="1" applyAlignment="1">
      <alignment horizontal="center" vertical="center" wrapText="1"/>
    </xf>
    <xf numFmtId="0" fontId="7" fillId="5" borderId="7" xfId="0" quotePrefix="1" applyFont="1" applyFill="1" applyBorder="1" applyAlignment="1">
      <alignment horizontal="center" vertical="center" wrapText="1"/>
    </xf>
    <xf numFmtId="9" fontId="7" fillId="5" borderId="1" xfId="0" applyNumberFormat="1" applyFont="1" applyFill="1" applyBorder="1" applyAlignment="1">
      <alignment horizontal="center" vertical="center"/>
    </xf>
    <xf numFmtId="0" fontId="7" fillId="2" borderId="1" xfId="0" applyFont="1" applyFill="1" applyBorder="1" applyAlignment="1">
      <alignment horizontal="left" vertical="center" wrapText="1"/>
    </xf>
    <xf numFmtId="165" fontId="7" fillId="2" borderId="1" xfId="1" applyFont="1" applyFill="1" applyBorder="1" applyAlignment="1">
      <alignment horizontal="justify" vertical="center" wrapText="1"/>
    </xf>
    <xf numFmtId="9" fontId="7" fillId="2" borderId="1" xfId="3" applyNumberFormat="1" applyFont="1" applyFill="1" applyBorder="1" applyAlignment="1">
      <alignment horizontal="center" vertical="center" wrapText="1"/>
    </xf>
    <xf numFmtId="164" fontId="7" fillId="5" borderId="1" xfId="2" applyFont="1" applyFill="1" applyBorder="1" applyAlignment="1">
      <alignment horizontal="center" vertical="center"/>
    </xf>
    <xf numFmtId="3" fontId="7" fillId="5" borderId="1" xfId="0" applyNumberFormat="1" applyFont="1" applyFill="1" applyBorder="1" applyAlignment="1">
      <alignment horizontal="center" vertical="center"/>
    </xf>
    <xf numFmtId="3" fontId="7" fillId="2" borderId="1" xfId="0" applyNumberFormat="1" applyFont="1" applyFill="1" applyBorder="1" applyAlignment="1">
      <alignment horizontal="center" vertical="center"/>
    </xf>
    <xf numFmtId="164" fontId="7" fillId="2" borderId="1" xfId="2" applyFont="1" applyFill="1" applyBorder="1" applyAlignment="1">
      <alignment horizontal="center" vertical="center"/>
    </xf>
    <xf numFmtId="9" fontId="7" fillId="2" borderId="1" xfId="0" quotePrefix="1" applyNumberFormat="1" applyFont="1" applyFill="1" applyBorder="1" applyAlignment="1">
      <alignment horizontal="center" vertical="center" wrapText="1"/>
    </xf>
    <xf numFmtId="10" fontId="7" fillId="2" borderId="1" xfId="0" quotePrefix="1"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3" fontId="7" fillId="5" borderId="1" xfId="0" applyNumberFormat="1" applyFont="1" applyFill="1" applyBorder="1" applyAlignment="1">
      <alignment horizontal="center" vertical="center" wrapText="1"/>
    </xf>
    <xf numFmtId="3" fontId="7" fillId="5" borderId="1" xfId="0" quotePrefix="1" applyNumberFormat="1" applyFont="1" applyFill="1" applyBorder="1" applyAlignment="1">
      <alignment horizontal="center" vertical="center"/>
    </xf>
    <xf numFmtId="9" fontId="7" fillId="5" borderId="1" xfId="0" quotePrefix="1" applyNumberFormat="1" applyFont="1" applyFill="1" applyBorder="1" applyAlignment="1">
      <alignment horizontal="center" vertical="center" wrapText="1"/>
    </xf>
    <xf numFmtId="9" fontId="7" fillId="2" borderId="1" xfId="3" applyNumberFormat="1" applyFont="1" applyFill="1" applyBorder="1" applyAlignment="1">
      <alignment horizontal="center" vertical="center"/>
    </xf>
    <xf numFmtId="10" fontId="7" fillId="2" borderId="1" xfId="3" applyNumberFormat="1" applyFont="1" applyFill="1" applyBorder="1" applyAlignment="1">
      <alignment horizontal="center" vertical="center" wrapText="1"/>
    </xf>
    <xf numFmtId="10" fontId="7" fillId="2" borderId="1" xfId="3" applyNumberFormat="1" applyFont="1" applyFill="1" applyBorder="1" applyAlignment="1">
      <alignment horizontal="center" vertical="center"/>
    </xf>
    <xf numFmtId="10" fontId="7" fillId="5" borderId="1" xfId="0" quotePrefix="1" applyNumberFormat="1"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1" fontId="7" fillId="2" borderId="1" xfId="0" applyNumberFormat="1" applyFont="1" applyFill="1" applyBorder="1" applyAlignment="1">
      <alignment horizontal="center" vertical="center"/>
    </xf>
    <xf numFmtId="1" fontId="7" fillId="2" borderId="1" xfId="1" applyNumberFormat="1" applyFont="1" applyFill="1" applyBorder="1" applyAlignment="1">
      <alignment horizontal="center" vertical="center"/>
    </xf>
    <xf numFmtId="1" fontId="7" fillId="2" borderId="1" xfId="3" applyNumberFormat="1" applyFont="1" applyFill="1" applyBorder="1" applyAlignment="1">
      <alignment horizontal="center" vertical="center"/>
    </xf>
    <xf numFmtId="1" fontId="7" fillId="5" borderId="1" xfId="1" applyNumberFormat="1" applyFont="1" applyFill="1" applyBorder="1" applyAlignment="1">
      <alignment horizontal="center" vertical="center"/>
    </xf>
    <xf numFmtId="1" fontId="7" fillId="5" borderId="1" xfId="3" applyNumberFormat="1" applyFont="1" applyFill="1" applyBorder="1" applyAlignment="1">
      <alignment horizontal="center" vertical="center"/>
    </xf>
    <xf numFmtId="1" fontId="7" fillId="5" borderId="1" xfId="1" applyNumberFormat="1" applyFont="1" applyFill="1" applyBorder="1" applyAlignment="1">
      <alignment horizontal="center" vertical="center" wrapText="1"/>
    </xf>
    <xf numFmtId="10" fontId="7" fillId="5" borderId="1" xfId="3" applyNumberFormat="1" applyFont="1" applyFill="1" applyBorder="1" applyAlignment="1">
      <alignment horizontal="center" vertical="center" wrapText="1"/>
    </xf>
    <xf numFmtId="9" fontId="7" fillId="5" borderId="1" xfId="3" applyFont="1" applyFill="1" applyBorder="1" applyAlignment="1">
      <alignment horizontal="center" vertical="center"/>
    </xf>
    <xf numFmtId="166" fontId="7" fillId="2" borderId="1" xfId="0" applyNumberFormat="1" applyFont="1" applyFill="1" applyBorder="1" applyAlignment="1">
      <alignment horizontal="center" vertical="center"/>
    </xf>
    <xf numFmtId="1" fontId="7" fillId="5" borderId="1" xfId="0" applyNumberFormat="1" applyFont="1" applyFill="1" applyBorder="1" applyAlignment="1">
      <alignment horizontal="center" vertical="center"/>
    </xf>
    <xf numFmtId="1" fontId="7" fillId="5" borderId="1" xfId="2" applyNumberFormat="1" applyFont="1" applyFill="1" applyBorder="1" applyAlignment="1">
      <alignment horizontal="center" vertical="center" wrapText="1"/>
    </xf>
    <xf numFmtId="1" fontId="7" fillId="5" borderId="1" xfId="3" applyNumberFormat="1" applyFont="1" applyFill="1" applyBorder="1" applyAlignment="1">
      <alignment horizontal="center" vertical="center" wrapText="1"/>
    </xf>
    <xf numFmtId="1" fontId="7" fillId="5" borderId="1" xfId="0" applyNumberFormat="1" applyFont="1" applyFill="1" applyBorder="1" applyAlignment="1">
      <alignment horizontal="center" vertical="center" wrapText="1"/>
    </xf>
    <xf numFmtId="167" fontId="7" fillId="5" borderId="1" xfId="1" applyNumberFormat="1" applyFont="1" applyFill="1" applyBorder="1" applyAlignment="1">
      <alignment horizontal="center" vertical="center" wrapText="1"/>
    </xf>
    <xf numFmtId="167" fontId="7" fillId="5" borderId="1" xfId="1" applyNumberFormat="1" applyFont="1" applyFill="1" applyBorder="1" applyAlignment="1">
      <alignment horizontal="center" vertical="center"/>
    </xf>
    <xf numFmtId="0" fontId="7" fillId="2" borderId="1" xfId="2" quotePrefix="1" applyNumberFormat="1" applyFont="1" applyFill="1" applyBorder="1" applyAlignment="1">
      <alignment horizontal="center" vertical="center" wrapText="1"/>
    </xf>
    <xf numFmtId="167" fontId="7" fillId="2" borderId="1" xfId="1" applyNumberFormat="1" applyFont="1" applyFill="1" applyBorder="1" applyAlignment="1">
      <alignment horizontal="center" vertical="center"/>
    </xf>
    <xf numFmtId="0" fontId="13" fillId="2" borderId="13" xfId="0" applyFont="1" applyFill="1" applyBorder="1" applyAlignment="1">
      <alignment horizontal="center" wrapText="1"/>
    </xf>
    <xf numFmtId="0" fontId="13" fillId="2" borderId="14" xfId="0" applyFont="1" applyFill="1" applyBorder="1" applyAlignment="1">
      <alignment horizontal="center" wrapText="1"/>
    </xf>
    <xf numFmtId="0" fontId="13" fillId="2" borderId="15" xfId="0" applyFont="1" applyFill="1" applyBorder="1" applyAlignment="1">
      <alignment horizontal="center" wrapText="1"/>
    </xf>
    <xf numFmtId="0" fontId="13" fillId="5" borderId="6" xfId="0" applyFont="1" applyFill="1" applyBorder="1" applyAlignment="1">
      <alignment horizontal="center" wrapText="1"/>
    </xf>
    <xf numFmtId="0" fontId="2" fillId="6" borderId="10"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6" borderId="12" xfId="0" applyFont="1" applyFill="1" applyBorder="1" applyAlignment="1">
      <alignment horizontal="center" vertical="center" wrapText="1"/>
    </xf>
    <xf numFmtId="1" fontId="5" fillId="6" borderId="6" xfId="0" applyNumberFormat="1"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11" xfId="0" applyFont="1" applyFill="1" applyBorder="1" applyAlignment="1">
      <alignment horizontal="center" wrapText="1"/>
    </xf>
    <xf numFmtId="0" fontId="13" fillId="5" borderId="12" xfId="0" applyFont="1" applyFill="1" applyBorder="1" applyAlignment="1">
      <alignment horizontal="center" wrapText="1"/>
    </xf>
    <xf numFmtId="0" fontId="0" fillId="0" borderId="24" xfId="0" applyBorder="1" applyAlignment="1">
      <alignment horizontal="center" wrapText="1"/>
    </xf>
    <xf numFmtId="0" fontId="0" fillId="0" borderId="23" xfId="0" applyBorder="1" applyAlignment="1">
      <alignment horizont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5" tint="-0.249977111117893"/>
  </sheetPr>
  <dimension ref="A1:BF245"/>
  <sheetViews>
    <sheetView showGridLines="0" tabSelected="1" zoomScaleNormal="100" zoomScalePageLayoutView="125" workbookViewId="0">
      <pane ySplit="4" topLeftCell="A5" activePane="bottomLeft" state="frozen"/>
      <selection activeCell="A2" sqref="A2:A3"/>
      <selection pane="bottomLeft" activeCell="A7" sqref="A7"/>
    </sheetView>
  </sheetViews>
  <sheetFormatPr baseColWidth="10" defaultColWidth="10.85546875" defaultRowHeight="15" x14ac:dyDescent="0.25"/>
  <cols>
    <col min="1" max="1" width="3.42578125" style="6" customWidth="1"/>
    <col min="2" max="2" width="16.140625" style="60" customWidth="1"/>
    <col min="3" max="3" width="29.85546875" style="124" customWidth="1"/>
    <col min="4" max="5" width="24.42578125" style="60" hidden="1" customWidth="1"/>
    <col min="6" max="6" width="26" style="60" hidden="1" customWidth="1"/>
    <col min="7" max="7" width="13.7109375" style="60" hidden="1" customWidth="1"/>
    <col min="8" max="8" width="18.140625" style="60" hidden="1" customWidth="1"/>
    <col min="9" max="10" width="17.42578125" style="60" hidden="1" customWidth="1"/>
    <col min="11" max="12" width="19.28515625" style="60" hidden="1" customWidth="1"/>
    <col min="13" max="13" width="12.28515625" style="60" hidden="1" customWidth="1"/>
    <col min="14" max="14" width="9.28515625" style="60" hidden="1" customWidth="1"/>
    <col min="15" max="15" width="10.5703125" style="60" hidden="1" customWidth="1"/>
    <col min="16" max="16" width="12.7109375" style="61" hidden="1" customWidth="1"/>
    <col min="17" max="19" width="9.85546875" style="61" hidden="1" customWidth="1"/>
    <col min="20" max="20" width="14.42578125" style="60" hidden="1" customWidth="1"/>
    <col min="21" max="21" width="22.140625" style="124" hidden="1" customWidth="1"/>
    <col min="22" max="22" width="56.5703125" style="124" customWidth="1"/>
    <col min="23" max="23" width="13.42578125" style="62" hidden="1" customWidth="1"/>
    <col min="24" max="24" width="46.42578125" style="62" hidden="1" customWidth="1"/>
    <col min="25" max="25" width="9.5703125" style="61" hidden="1" customWidth="1"/>
    <col min="26" max="26" width="28.42578125" style="61" customWidth="1"/>
    <col min="27" max="28" width="10.28515625" style="61" hidden="1" customWidth="1"/>
    <col min="29" max="29" width="27.85546875" style="61" hidden="1" customWidth="1"/>
    <col min="30" max="30" width="15.5703125" style="61" hidden="1" customWidth="1"/>
    <col min="31" max="36" width="15.5703125" style="6" hidden="1" customWidth="1"/>
    <col min="37" max="37" width="61" style="120" customWidth="1"/>
    <col min="38" max="38" width="18.7109375" style="25" customWidth="1"/>
    <col min="39" max="39" width="16" style="25" customWidth="1"/>
    <col min="40" max="40" width="14.85546875" style="25" bestFit="1" customWidth="1"/>
    <col min="41" max="41" width="16.42578125" style="25" customWidth="1"/>
    <col min="42" max="42" width="17.42578125" style="25" customWidth="1"/>
    <col min="43" max="43" width="14.5703125" style="25" customWidth="1"/>
    <col min="44" max="47" width="12.42578125" style="25" customWidth="1"/>
    <col min="48" max="48" width="13.42578125" style="25" customWidth="1"/>
    <col min="49" max="51" width="12.42578125" style="6" customWidth="1"/>
    <col min="52" max="52" width="13.5703125" style="6" customWidth="1"/>
    <col min="53" max="55" width="12.42578125" style="6" customWidth="1"/>
    <col min="56" max="56" width="18" style="6" customWidth="1"/>
    <col min="57" max="57" width="10.140625" style="6" customWidth="1"/>
    <col min="58" max="58" width="44.5703125" style="6" customWidth="1"/>
    <col min="59" max="16384" width="10.85546875" style="6"/>
  </cols>
  <sheetData>
    <row r="1" spans="2:58" s="72" customFormat="1" ht="16.5" x14ac:dyDescent="0.3">
      <c r="B1" s="1"/>
      <c r="C1" s="121"/>
      <c r="D1" s="1"/>
      <c r="E1" s="1"/>
      <c r="F1" s="1"/>
      <c r="G1" s="1"/>
      <c r="H1" s="1"/>
      <c r="I1" s="1"/>
      <c r="J1" s="1"/>
      <c r="K1" s="1"/>
      <c r="L1" s="1"/>
      <c r="M1" s="2"/>
      <c r="N1" s="1"/>
      <c r="O1" s="1"/>
      <c r="P1" s="3"/>
      <c r="Q1" s="3"/>
      <c r="R1" s="3"/>
      <c r="S1" s="3"/>
      <c r="T1" s="1"/>
      <c r="U1" s="121"/>
      <c r="V1" s="121"/>
      <c r="W1" s="4"/>
      <c r="X1" s="4"/>
      <c r="Y1" s="3"/>
      <c r="Z1" s="3"/>
      <c r="AA1" s="3"/>
      <c r="AB1" s="3"/>
      <c r="AC1" s="3"/>
      <c r="AD1" s="3"/>
      <c r="AK1" s="118"/>
      <c r="AL1" s="236" t="s">
        <v>986</v>
      </c>
      <c r="AM1" s="236"/>
      <c r="AN1" s="236"/>
      <c r="AO1" s="236"/>
      <c r="AP1" s="236"/>
      <c r="AQ1" s="237" t="s">
        <v>987</v>
      </c>
      <c r="AR1" s="237"/>
      <c r="AS1" s="237"/>
      <c r="AT1" s="237"/>
      <c r="AU1" s="239" t="s">
        <v>985</v>
      </c>
      <c r="AV1" s="240"/>
      <c r="AW1" s="241"/>
      <c r="AX1" s="242"/>
      <c r="AY1" s="228" t="s">
        <v>984</v>
      </c>
      <c r="AZ1" s="229"/>
      <c r="BA1" s="229"/>
      <c r="BB1" s="229"/>
      <c r="BC1" s="230"/>
      <c r="BD1" s="231" t="s">
        <v>987</v>
      </c>
      <c r="BE1" s="231"/>
    </row>
    <row r="2" spans="2:58" s="129" customFormat="1" ht="15.75" customHeight="1" x14ac:dyDescent="0.25">
      <c r="B2" s="135" t="s">
        <v>0</v>
      </c>
      <c r="C2" s="135"/>
      <c r="D2" s="135"/>
      <c r="E2" s="135"/>
      <c r="F2" s="135"/>
      <c r="G2" s="135"/>
      <c r="H2" s="135"/>
      <c r="I2" s="135"/>
      <c r="J2" s="135"/>
      <c r="K2" s="135"/>
      <c r="L2" s="135"/>
      <c r="M2" s="135"/>
      <c r="N2" s="135"/>
      <c r="O2" s="135"/>
      <c r="P2" s="135"/>
      <c r="Q2" s="135"/>
      <c r="R2" s="135"/>
      <c r="S2" s="135"/>
      <c r="T2" s="135"/>
      <c r="U2" s="136" t="s">
        <v>1</v>
      </c>
      <c r="V2" s="136"/>
      <c r="W2" s="136"/>
      <c r="X2" s="136"/>
      <c r="Y2" s="136"/>
      <c r="Z2" s="136"/>
      <c r="AA2" s="136"/>
      <c r="AB2" s="136"/>
      <c r="AC2" s="136"/>
      <c r="AD2" s="136"/>
      <c r="AE2" s="136"/>
      <c r="AF2" s="136"/>
      <c r="AG2" s="136"/>
      <c r="AH2" s="136"/>
      <c r="AI2" s="136"/>
      <c r="AJ2" s="137"/>
      <c r="AK2" s="232" t="s">
        <v>977</v>
      </c>
      <c r="AL2" s="233"/>
      <c r="AM2" s="233"/>
      <c r="AN2" s="233"/>
      <c r="AO2" s="233"/>
      <c r="AP2" s="233"/>
      <c r="AQ2" s="233"/>
      <c r="AR2" s="233"/>
      <c r="AS2" s="233"/>
      <c r="AT2" s="233"/>
      <c r="AU2" s="233"/>
      <c r="AV2" s="233"/>
      <c r="AW2" s="233"/>
      <c r="AX2" s="233"/>
      <c r="AY2" s="233"/>
      <c r="AZ2" s="233"/>
      <c r="BA2" s="233"/>
      <c r="BB2" s="233"/>
      <c r="BC2" s="234"/>
      <c r="BD2" s="238" t="s">
        <v>982</v>
      </c>
      <c r="BE2" s="238" t="s">
        <v>983</v>
      </c>
    </row>
    <row r="3" spans="2:58" ht="21.75" customHeight="1" x14ac:dyDescent="0.25">
      <c r="B3" s="135" t="s">
        <v>2</v>
      </c>
      <c r="C3" s="138" t="s">
        <v>3</v>
      </c>
      <c r="D3" s="135" t="s">
        <v>4</v>
      </c>
      <c r="E3" s="135"/>
      <c r="F3" s="135"/>
      <c r="G3" s="135" t="s">
        <v>5</v>
      </c>
      <c r="H3" s="135"/>
      <c r="I3" s="135" t="s">
        <v>6</v>
      </c>
      <c r="J3" s="135" t="s">
        <v>7</v>
      </c>
      <c r="K3" s="135" t="s">
        <v>8</v>
      </c>
      <c r="L3" s="135" t="s">
        <v>9</v>
      </c>
      <c r="M3" s="135" t="s">
        <v>10</v>
      </c>
      <c r="N3" s="135" t="s">
        <v>11</v>
      </c>
      <c r="O3" s="135" t="s">
        <v>12</v>
      </c>
      <c r="P3" s="135" t="s">
        <v>13</v>
      </c>
      <c r="Q3" s="135"/>
      <c r="R3" s="135"/>
      <c r="S3" s="135"/>
      <c r="T3" s="153" t="s">
        <v>14</v>
      </c>
      <c r="U3" s="136" t="s">
        <v>15</v>
      </c>
      <c r="V3" s="136" t="s">
        <v>16</v>
      </c>
      <c r="W3" s="136" t="s">
        <v>17</v>
      </c>
      <c r="X3" s="136" t="s">
        <v>18</v>
      </c>
      <c r="Y3" s="136" t="s">
        <v>19</v>
      </c>
      <c r="Z3" s="152" t="s">
        <v>14</v>
      </c>
      <c r="AA3" s="136" t="s">
        <v>20</v>
      </c>
      <c r="AB3" s="136" t="s">
        <v>21</v>
      </c>
      <c r="AC3" s="136" t="s">
        <v>22</v>
      </c>
      <c r="AD3" s="136" t="s">
        <v>23</v>
      </c>
      <c r="AE3" s="136"/>
      <c r="AF3" s="136"/>
      <c r="AG3" s="136"/>
      <c r="AH3" s="136"/>
      <c r="AI3" s="136"/>
      <c r="AJ3" s="137"/>
      <c r="AK3" s="235" t="s">
        <v>1294</v>
      </c>
      <c r="AL3" s="64" t="s">
        <v>996</v>
      </c>
      <c r="AM3" s="64" t="s">
        <v>991</v>
      </c>
      <c r="AN3" s="64" t="s">
        <v>998</v>
      </c>
      <c r="AO3" s="64" t="s">
        <v>997</v>
      </c>
      <c r="AP3" s="64" t="s">
        <v>1008</v>
      </c>
      <c r="AQ3" s="64" t="s">
        <v>994</v>
      </c>
      <c r="AR3" s="64" t="s">
        <v>1005</v>
      </c>
      <c r="AS3" s="64" t="s">
        <v>993</v>
      </c>
      <c r="AT3" s="64" t="s">
        <v>992</v>
      </c>
      <c r="AU3" s="64" t="s">
        <v>995</v>
      </c>
      <c r="AV3" s="64" t="s">
        <v>1001</v>
      </c>
      <c r="AW3" s="64" t="s">
        <v>1006</v>
      </c>
      <c r="AX3" s="64" t="s">
        <v>1003</v>
      </c>
      <c r="AY3" s="64" t="s">
        <v>1002</v>
      </c>
      <c r="AZ3" s="64" t="s">
        <v>1000</v>
      </c>
      <c r="BA3" s="64" t="s">
        <v>999</v>
      </c>
      <c r="BB3" s="64" t="s">
        <v>1004</v>
      </c>
      <c r="BC3" s="64" t="s">
        <v>1007</v>
      </c>
      <c r="BD3" s="238"/>
      <c r="BE3" s="238"/>
      <c r="BF3" s="65"/>
    </row>
    <row r="4" spans="2:58" ht="38.25" x14ac:dyDescent="0.25">
      <c r="B4" s="135"/>
      <c r="C4" s="138"/>
      <c r="D4" s="7" t="s">
        <v>24</v>
      </c>
      <c r="E4" s="7" t="s">
        <v>25</v>
      </c>
      <c r="F4" s="7" t="s">
        <v>26</v>
      </c>
      <c r="G4" s="7" t="s">
        <v>27</v>
      </c>
      <c r="H4" s="7" t="s">
        <v>28</v>
      </c>
      <c r="I4" s="135"/>
      <c r="J4" s="135"/>
      <c r="K4" s="135"/>
      <c r="L4" s="135"/>
      <c r="M4" s="135"/>
      <c r="N4" s="135"/>
      <c r="O4" s="135"/>
      <c r="P4" s="7">
        <v>2019</v>
      </c>
      <c r="Q4" s="7">
        <v>2020</v>
      </c>
      <c r="R4" s="7">
        <v>2021</v>
      </c>
      <c r="S4" s="7">
        <v>2022</v>
      </c>
      <c r="T4" s="153"/>
      <c r="U4" s="136"/>
      <c r="V4" s="136"/>
      <c r="W4" s="136"/>
      <c r="X4" s="136"/>
      <c r="Y4" s="136"/>
      <c r="Z4" s="152"/>
      <c r="AA4" s="136"/>
      <c r="AB4" s="136"/>
      <c r="AC4" s="136"/>
      <c r="AD4" s="8" t="s">
        <v>29</v>
      </c>
      <c r="AE4" s="8" t="s">
        <v>30</v>
      </c>
      <c r="AF4" s="8" t="s">
        <v>31</v>
      </c>
      <c r="AG4" s="8" t="s">
        <v>32</v>
      </c>
      <c r="AH4" s="8" t="s">
        <v>33</v>
      </c>
      <c r="AI4" s="8" t="s">
        <v>34</v>
      </c>
      <c r="AJ4" s="63" t="s">
        <v>35</v>
      </c>
      <c r="AK4" s="235"/>
      <c r="AL4" s="65" t="s">
        <v>988</v>
      </c>
      <c r="AM4" s="65" t="s">
        <v>979</v>
      </c>
      <c r="AN4" s="65" t="s">
        <v>970</v>
      </c>
      <c r="AO4" s="65" t="s">
        <v>969</v>
      </c>
      <c r="AP4" s="65" t="s">
        <v>966</v>
      </c>
      <c r="AQ4" s="65" t="s">
        <v>972</v>
      </c>
      <c r="AR4" s="65" t="s">
        <v>974</v>
      </c>
      <c r="AS4" s="65" t="s">
        <v>989</v>
      </c>
      <c r="AT4" s="65" t="s">
        <v>973</v>
      </c>
      <c r="AU4" s="65" t="s">
        <v>967</v>
      </c>
      <c r="AV4" s="65" t="s">
        <v>990</v>
      </c>
      <c r="AW4" s="65" t="s">
        <v>978</v>
      </c>
      <c r="AX4" s="65" t="s">
        <v>968</v>
      </c>
      <c r="AY4" s="65" t="s">
        <v>981</v>
      </c>
      <c r="AZ4" s="65" t="s">
        <v>980</v>
      </c>
      <c r="BA4" s="65" t="s">
        <v>971</v>
      </c>
      <c r="BB4" s="65" t="s">
        <v>975</v>
      </c>
      <c r="BC4" s="65" t="s">
        <v>976</v>
      </c>
      <c r="BD4" s="238"/>
      <c r="BE4" s="238"/>
      <c r="BF4" s="65" t="s">
        <v>1293</v>
      </c>
    </row>
    <row r="5" spans="2:58" ht="25.5" x14ac:dyDescent="0.25">
      <c r="B5" s="151" t="s">
        <v>36</v>
      </c>
      <c r="C5" s="151" t="s">
        <v>37</v>
      </c>
      <c r="D5" s="151" t="s">
        <v>38</v>
      </c>
      <c r="E5" s="151" t="s">
        <v>39</v>
      </c>
      <c r="F5" s="151" t="s">
        <v>40</v>
      </c>
      <c r="G5" s="151" t="s">
        <v>41</v>
      </c>
      <c r="H5" s="151"/>
      <c r="I5" s="151" t="s">
        <v>42</v>
      </c>
      <c r="J5" s="151" t="s">
        <v>43</v>
      </c>
      <c r="K5" s="151" t="s">
        <v>44</v>
      </c>
      <c r="L5" s="151" t="s">
        <v>45</v>
      </c>
      <c r="M5" s="157">
        <v>4.7619047619047603E-2</v>
      </c>
      <c r="N5" s="157" t="s">
        <v>46</v>
      </c>
      <c r="O5" s="157">
        <v>0.99</v>
      </c>
      <c r="P5" s="157">
        <v>0.99</v>
      </c>
      <c r="Q5" s="157">
        <v>0.99</v>
      </c>
      <c r="R5" s="157">
        <v>0.99</v>
      </c>
      <c r="S5" s="157">
        <v>0.99</v>
      </c>
      <c r="T5" s="157" t="s">
        <v>47</v>
      </c>
      <c r="U5" s="156" t="s">
        <v>48</v>
      </c>
      <c r="V5" s="9" t="s">
        <v>49</v>
      </c>
      <c r="W5" s="10">
        <v>0.25</v>
      </c>
      <c r="X5" s="9" t="s">
        <v>50</v>
      </c>
      <c r="Y5" s="11">
        <v>10</v>
      </c>
      <c r="Z5" s="11" t="s">
        <v>47</v>
      </c>
      <c r="AA5" s="12">
        <v>43525</v>
      </c>
      <c r="AB5" s="12">
        <v>43830</v>
      </c>
      <c r="AC5" s="11"/>
      <c r="AD5" s="151"/>
      <c r="AE5" s="151" t="s">
        <v>51</v>
      </c>
      <c r="AF5" s="151"/>
      <c r="AG5" s="151" t="s">
        <v>52</v>
      </c>
      <c r="AH5" s="151"/>
      <c r="AI5" s="151"/>
      <c r="AJ5" s="154"/>
      <c r="AK5" s="73"/>
      <c r="AL5" s="66"/>
      <c r="AM5" s="66"/>
      <c r="AN5" s="66"/>
      <c r="AO5" s="66"/>
      <c r="AP5" s="66"/>
      <c r="AQ5" s="66"/>
      <c r="AR5" s="66"/>
      <c r="AS5" s="66"/>
      <c r="AT5" s="66"/>
      <c r="AU5" s="66"/>
      <c r="AV5" s="66"/>
      <c r="AW5" s="66"/>
      <c r="AX5" s="66"/>
      <c r="AY5" s="66"/>
      <c r="AZ5" s="66"/>
      <c r="BA5" s="66"/>
      <c r="BB5" s="66"/>
      <c r="BC5" s="66"/>
      <c r="BD5" s="70"/>
      <c r="BE5" s="66"/>
      <c r="BF5" s="243"/>
    </row>
    <row r="6" spans="2:58" ht="25.5" x14ac:dyDescent="0.25">
      <c r="B6" s="151" t="s">
        <v>36</v>
      </c>
      <c r="C6" s="151"/>
      <c r="D6" s="151"/>
      <c r="E6" s="151"/>
      <c r="F6" s="151"/>
      <c r="G6" s="151"/>
      <c r="H6" s="151"/>
      <c r="I6" s="151"/>
      <c r="J6" s="151"/>
      <c r="K6" s="151"/>
      <c r="L6" s="151"/>
      <c r="M6" s="157"/>
      <c r="N6" s="157"/>
      <c r="O6" s="157"/>
      <c r="P6" s="157"/>
      <c r="Q6" s="157"/>
      <c r="R6" s="157"/>
      <c r="S6" s="157"/>
      <c r="T6" s="157"/>
      <c r="U6" s="156"/>
      <c r="V6" s="13" t="s">
        <v>53</v>
      </c>
      <c r="W6" s="14">
        <v>0.25</v>
      </c>
      <c r="X6" s="9" t="s">
        <v>50</v>
      </c>
      <c r="Y6" s="11">
        <v>10</v>
      </c>
      <c r="Z6" s="11" t="s">
        <v>47</v>
      </c>
      <c r="AA6" s="12">
        <v>43525</v>
      </c>
      <c r="AB6" s="12">
        <v>43830</v>
      </c>
      <c r="AC6" s="11"/>
      <c r="AD6" s="151"/>
      <c r="AE6" s="151"/>
      <c r="AF6" s="151"/>
      <c r="AG6" s="151"/>
      <c r="AH6" s="151"/>
      <c r="AI6" s="151"/>
      <c r="AJ6" s="154"/>
      <c r="AK6" s="73"/>
      <c r="AL6" s="66"/>
      <c r="AM6" s="66"/>
      <c r="AN6" s="66"/>
      <c r="AO6" s="66"/>
      <c r="AP6" s="66"/>
      <c r="AQ6" s="66"/>
      <c r="AR6" s="66"/>
      <c r="AS6" s="66"/>
      <c r="AT6" s="66"/>
      <c r="AU6" s="66"/>
      <c r="AV6" s="66"/>
      <c r="AW6" s="66"/>
      <c r="AX6" s="66"/>
      <c r="AY6" s="66"/>
      <c r="AZ6" s="66"/>
      <c r="BA6" s="66"/>
      <c r="BB6" s="66"/>
      <c r="BC6" s="66"/>
      <c r="BD6" s="70"/>
      <c r="BE6" s="66"/>
      <c r="BF6" s="244"/>
    </row>
    <row r="7" spans="2:58" ht="25.5" x14ac:dyDescent="0.25">
      <c r="B7" s="151" t="s">
        <v>36</v>
      </c>
      <c r="C7" s="151"/>
      <c r="D7" s="151"/>
      <c r="E7" s="151"/>
      <c r="F7" s="151"/>
      <c r="G7" s="151"/>
      <c r="H7" s="151"/>
      <c r="I7" s="151"/>
      <c r="J7" s="151"/>
      <c r="K7" s="151"/>
      <c r="L7" s="151"/>
      <c r="M7" s="157"/>
      <c r="N7" s="157"/>
      <c r="O7" s="157"/>
      <c r="P7" s="157"/>
      <c r="Q7" s="157"/>
      <c r="R7" s="157"/>
      <c r="S7" s="157"/>
      <c r="T7" s="157"/>
      <c r="U7" s="156"/>
      <c r="V7" s="13" t="s">
        <v>54</v>
      </c>
      <c r="W7" s="14">
        <v>0.5</v>
      </c>
      <c r="X7" s="13" t="s">
        <v>55</v>
      </c>
      <c r="Y7" s="11">
        <v>2</v>
      </c>
      <c r="Z7" s="11" t="s">
        <v>47</v>
      </c>
      <c r="AA7" s="12">
        <v>43647</v>
      </c>
      <c r="AB7" s="12">
        <v>43769</v>
      </c>
      <c r="AC7" s="11"/>
      <c r="AD7" s="151"/>
      <c r="AE7" s="151"/>
      <c r="AF7" s="151"/>
      <c r="AG7" s="151"/>
      <c r="AH7" s="151"/>
      <c r="AI7" s="151"/>
      <c r="AJ7" s="154"/>
      <c r="AK7" s="73"/>
      <c r="AL7" s="66"/>
      <c r="AM7" s="66"/>
      <c r="AN7" s="66"/>
      <c r="AO7" s="66"/>
      <c r="AP7" s="66"/>
      <c r="AQ7" s="66"/>
      <c r="AR7" s="66"/>
      <c r="AS7" s="66"/>
      <c r="AT7" s="66"/>
      <c r="AU7" s="66"/>
      <c r="AV7" s="66"/>
      <c r="AW7" s="66"/>
      <c r="AX7" s="66"/>
      <c r="AY7" s="66"/>
      <c r="AZ7" s="66"/>
      <c r="BA7" s="66"/>
      <c r="BB7" s="66"/>
      <c r="BC7" s="66"/>
      <c r="BD7" s="70"/>
      <c r="BE7" s="66"/>
      <c r="BF7" s="244"/>
    </row>
    <row r="8" spans="2:58" ht="51" x14ac:dyDescent="0.25">
      <c r="B8" s="155" t="s">
        <v>36</v>
      </c>
      <c r="C8" s="155" t="s">
        <v>37</v>
      </c>
      <c r="D8" s="155" t="s">
        <v>38</v>
      </c>
      <c r="E8" s="155" t="s">
        <v>39</v>
      </c>
      <c r="F8" s="155" t="s">
        <v>40</v>
      </c>
      <c r="G8" s="155" t="s">
        <v>41</v>
      </c>
      <c r="H8" s="155"/>
      <c r="I8" s="155" t="s">
        <v>56</v>
      </c>
      <c r="J8" s="155" t="s">
        <v>57</v>
      </c>
      <c r="K8" s="155" t="s">
        <v>58</v>
      </c>
      <c r="L8" s="155" t="s">
        <v>59</v>
      </c>
      <c r="M8" s="161">
        <v>4.7619047619047603E-2</v>
      </c>
      <c r="N8" s="155" t="s">
        <v>46</v>
      </c>
      <c r="O8" s="159">
        <v>1</v>
      </c>
      <c r="P8" s="159">
        <v>1</v>
      </c>
      <c r="Q8" s="159">
        <v>1</v>
      </c>
      <c r="R8" s="159">
        <v>1</v>
      </c>
      <c r="S8" s="159">
        <v>1</v>
      </c>
      <c r="T8" s="155" t="s">
        <v>47</v>
      </c>
      <c r="U8" s="160" t="s">
        <v>60</v>
      </c>
      <c r="V8" s="15" t="s">
        <v>61</v>
      </c>
      <c r="W8" s="16">
        <v>0.25</v>
      </c>
      <c r="X8" s="15" t="s">
        <v>62</v>
      </c>
      <c r="Y8" s="17">
        <v>1</v>
      </c>
      <c r="Z8" s="18" t="s">
        <v>47</v>
      </c>
      <c r="AA8" s="19">
        <v>43466</v>
      </c>
      <c r="AB8" s="19">
        <v>43555</v>
      </c>
      <c r="AC8" s="17"/>
      <c r="AD8" s="155"/>
      <c r="AE8" s="155" t="s">
        <v>51</v>
      </c>
      <c r="AF8" s="155"/>
      <c r="AG8" s="155" t="s">
        <v>52</v>
      </c>
      <c r="AH8" s="155" t="s">
        <v>63</v>
      </c>
      <c r="AI8" s="155"/>
      <c r="AJ8" s="158"/>
      <c r="AK8" s="73"/>
      <c r="AL8" s="66"/>
      <c r="AM8" s="66"/>
      <c r="AN8" s="66"/>
      <c r="AO8" s="66"/>
      <c r="AP8" s="66"/>
      <c r="AQ8" s="66"/>
      <c r="AR8" s="66"/>
      <c r="AS8" s="66"/>
      <c r="AT8" s="66"/>
      <c r="AU8" s="66"/>
      <c r="AV8" s="66"/>
      <c r="AW8" s="66"/>
      <c r="AX8" s="66"/>
      <c r="AY8" s="66"/>
      <c r="AZ8" s="66"/>
      <c r="BA8" s="66"/>
      <c r="BB8" s="66"/>
      <c r="BC8" s="66"/>
      <c r="BD8" s="70"/>
      <c r="BE8" s="66"/>
    </row>
    <row r="9" spans="2:58" ht="25.5" x14ac:dyDescent="0.25">
      <c r="B9" s="155" t="s">
        <v>36</v>
      </c>
      <c r="C9" s="155"/>
      <c r="D9" s="155"/>
      <c r="E9" s="155"/>
      <c r="F9" s="155"/>
      <c r="G9" s="155"/>
      <c r="H9" s="155"/>
      <c r="I9" s="155"/>
      <c r="J9" s="155"/>
      <c r="K9" s="155"/>
      <c r="L9" s="155"/>
      <c r="M9" s="161">
        <v>5.5555555555555552E-2</v>
      </c>
      <c r="N9" s="155"/>
      <c r="O9" s="159"/>
      <c r="P9" s="159"/>
      <c r="Q9" s="159"/>
      <c r="R9" s="159"/>
      <c r="S9" s="159"/>
      <c r="T9" s="155"/>
      <c r="U9" s="160"/>
      <c r="V9" s="15" t="s">
        <v>64</v>
      </c>
      <c r="W9" s="16">
        <v>0.5</v>
      </c>
      <c r="X9" s="15" t="s">
        <v>65</v>
      </c>
      <c r="Y9" s="17">
        <v>3</v>
      </c>
      <c r="Z9" s="18" t="s">
        <v>47</v>
      </c>
      <c r="AA9" s="19">
        <v>43556</v>
      </c>
      <c r="AB9" s="19">
        <v>43769</v>
      </c>
      <c r="AC9" s="17"/>
      <c r="AD9" s="155"/>
      <c r="AE9" s="155"/>
      <c r="AF9" s="155"/>
      <c r="AG9" s="155" t="s">
        <v>52</v>
      </c>
      <c r="AH9" s="155"/>
      <c r="AI9" s="155"/>
      <c r="AJ9" s="158"/>
      <c r="AK9" s="73"/>
      <c r="AL9" s="66"/>
      <c r="AM9" s="66"/>
      <c r="AN9" s="66"/>
      <c r="AO9" s="66"/>
      <c r="AP9" s="66"/>
      <c r="AQ9" s="66"/>
      <c r="AR9" s="66"/>
      <c r="AS9" s="66"/>
      <c r="AT9" s="66"/>
      <c r="AU9" s="66"/>
      <c r="AV9" s="66"/>
      <c r="AW9" s="66"/>
      <c r="AX9" s="66"/>
      <c r="AY9" s="66"/>
      <c r="AZ9" s="66"/>
      <c r="BA9" s="66"/>
      <c r="BB9" s="66"/>
      <c r="BC9" s="66"/>
      <c r="BD9" s="70"/>
      <c r="BE9" s="66"/>
    </row>
    <row r="10" spans="2:58" ht="25.5" x14ac:dyDescent="0.25">
      <c r="B10" s="155"/>
      <c r="C10" s="155"/>
      <c r="D10" s="155"/>
      <c r="E10" s="155"/>
      <c r="F10" s="155"/>
      <c r="G10" s="155"/>
      <c r="H10" s="155"/>
      <c r="I10" s="155"/>
      <c r="J10" s="155"/>
      <c r="K10" s="155"/>
      <c r="L10" s="155"/>
      <c r="M10" s="161">
        <v>5.5555555555555552E-2</v>
      </c>
      <c r="N10" s="155"/>
      <c r="O10" s="159"/>
      <c r="P10" s="159"/>
      <c r="Q10" s="159"/>
      <c r="R10" s="159"/>
      <c r="S10" s="159"/>
      <c r="T10" s="155"/>
      <c r="U10" s="160"/>
      <c r="V10" s="15" t="s">
        <v>66</v>
      </c>
      <c r="W10" s="16">
        <v>0.25</v>
      </c>
      <c r="X10" s="15" t="s">
        <v>67</v>
      </c>
      <c r="Y10" s="17">
        <v>12</v>
      </c>
      <c r="Z10" s="18" t="s">
        <v>47</v>
      </c>
      <c r="AA10" s="19">
        <v>43466</v>
      </c>
      <c r="AB10" s="19">
        <v>43830</v>
      </c>
      <c r="AC10" s="17"/>
      <c r="AD10" s="155"/>
      <c r="AE10" s="155"/>
      <c r="AF10" s="155"/>
      <c r="AG10" s="155"/>
      <c r="AH10" s="155"/>
      <c r="AI10" s="155"/>
      <c r="AJ10" s="158"/>
      <c r="AK10" s="73"/>
      <c r="AL10" s="66"/>
      <c r="AM10" s="66"/>
      <c r="AN10" s="66"/>
      <c r="AO10" s="66"/>
      <c r="AP10" s="66"/>
      <c r="AQ10" s="66"/>
      <c r="AR10" s="66"/>
      <c r="AS10" s="66"/>
      <c r="AT10" s="66"/>
      <c r="AU10" s="66"/>
      <c r="AV10" s="66"/>
      <c r="AW10" s="66"/>
      <c r="AX10" s="66"/>
      <c r="AY10" s="66"/>
      <c r="AZ10" s="66"/>
      <c r="BA10" s="66"/>
      <c r="BB10" s="66"/>
      <c r="BC10" s="66"/>
      <c r="BD10" s="70"/>
      <c r="BE10" s="66"/>
    </row>
    <row r="11" spans="2:58" ht="38.25" x14ac:dyDescent="0.25">
      <c r="B11" s="151" t="s">
        <v>36</v>
      </c>
      <c r="C11" s="151" t="s">
        <v>37</v>
      </c>
      <c r="D11" s="151" t="s">
        <v>38</v>
      </c>
      <c r="E11" s="151" t="s">
        <v>39</v>
      </c>
      <c r="F11" s="151" t="s">
        <v>40</v>
      </c>
      <c r="G11" s="151" t="s">
        <v>41</v>
      </c>
      <c r="H11" s="151"/>
      <c r="I11" s="151" t="s">
        <v>56</v>
      </c>
      <c r="J11" s="151" t="s">
        <v>57</v>
      </c>
      <c r="K11" s="151" t="s">
        <v>68</v>
      </c>
      <c r="L11" s="151" t="s">
        <v>69</v>
      </c>
      <c r="M11" s="157">
        <v>4.7619047619047603E-2</v>
      </c>
      <c r="N11" s="151" t="s">
        <v>46</v>
      </c>
      <c r="O11" s="151">
        <v>0</v>
      </c>
      <c r="P11" s="162">
        <v>0.4</v>
      </c>
      <c r="Q11" s="162">
        <v>0.7</v>
      </c>
      <c r="R11" s="162">
        <v>1</v>
      </c>
      <c r="S11" s="162">
        <v>1</v>
      </c>
      <c r="T11" s="151" t="s">
        <v>47</v>
      </c>
      <c r="U11" s="156" t="s">
        <v>70</v>
      </c>
      <c r="V11" s="9" t="s">
        <v>71</v>
      </c>
      <c r="W11" s="20">
        <v>0.25</v>
      </c>
      <c r="X11" s="9" t="s">
        <v>72</v>
      </c>
      <c r="Y11" s="21">
        <v>1</v>
      </c>
      <c r="Z11" s="11" t="s">
        <v>47</v>
      </c>
      <c r="AA11" s="22">
        <v>43525</v>
      </c>
      <c r="AB11" s="22">
        <v>43555</v>
      </c>
      <c r="AC11" s="21"/>
      <c r="AD11" s="151"/>
      <c r="AE11" s="151" t="s">
        <v>51</v>
      </c>
      <c r="AF11" s="151"/>
      <c r="AG11" s="151" t="s">
        <v>52</v>
      </c>
      <c r="AH11" s="151" t="s">
        <v>63</v>
      </c>
      <c r="AI11" s="151"/>
      <c r="AJ11" s="154"/>
      <c r="AK11" s="73"/>
      <c r="AL11" s="66"/>
      <c r="AM11" s="66"/>
      <c r="AN11" s="66"/>
      <c r="AO11" s="66"/>
      <c r="AP11" s="66"/>
      <c r="AQ11" s="66"/>
      <c r="AR11" s="66"/>
      <c r="AS11" s="66"/>
      <c r="AT11" s="66"/>
      <c r="AU11" s="66"/>
      <c r="AV11" s="66"/>
      <c r="AW11" s="66"/>
      <c r="AX11" s="66"/>
      <c r="AY11" s="66"/>
      <c r="AZ11" s="66"/>
      <c r="BA11" s="66"/>
      <c r="BB11" s="66"/>
      <c r="BC11" s="66"/>
      <c r="BD11" s="68"/>
      <c r="BE11" s="140">
        <f>(730698109+137999062)/1000000</f>
        <v>868.69717100000003</v>
      </c>
    </row>
    <row r="12" spans="2:58" ht="25.5" x14ac:dyDescent="0.25">
      <c r="B12" s="151" t="s">
        <v>36</v>
      </c>
      <c r="C12" s="151"/>
      <c r="D12" s="151"/>
      <c r="E12" s="151"/>
      <c r="F12" s="151"/>
      <c r="G12" s="151"/>
      <c r="H12" s="151"/>
      <c r="I12" s="151"/>
      <c r="J12" s="151"/>
      <c r="K12" s="151"/>
      <c r="L12" s="151"/>
      <c r="M12" s="151"/>
      <c r="N12" s="151"/>
      <c r="O12" s="151"/>
      <c r="P12" s="162"/>
      <c r="Q12" s="162"/>
      <c r="R12" s="162"/>
      <c r="S12" s="162"/>
      <c r="T12" s="151"/>
      <c r="U12" s="156"/>
      <c r="V12" s="9" t="s">
        <v>73</v>
      </c>
      <c r="W12" s="20">
        <v>0.5</v>
      </c>
      <c r="X12" s="9" t="s">
        <v>74</v>
      </c>
      <c r="Y12" s="21">
        <v>3</v>
      </c>
      <c r="Z12" s="11" t="s">
        <v>47</v>
      </c>
      <c r="AA12" s="22">
        <v>43617</v>
      </c>
      <c r="AB12" s="22">
        <v>43830</v>
      </c>
      <c r="AC12" s="21"/>
      <c r="AD12" s="151"/>
      <c r="AE12" s="151"/>
      <c r="AF12" s="151"/>
      <c r="AG12" s="151"/>
      <c r="AH12" s="151"/>
      <c r="AI12" s="151"/>
      <c r="AJ12" s="154"/>
      <c r="AK12" s="73"/>
      <c r="AL12" s="66"/>
      <c r="AM12" s="66"/>
      <c r="AN12" s="66"/>
      <c r="AO12" s="66"/>
      <c r="AP12" s="66"/>
      <c r="AQ12" s="66"/>
      <c r="AR12" s="66"/>
      <c r="AS12" s="66"/>
      <c r="AT12" s="66"/>
      <c r="AU12" s="66"/>
      <c r="AV12" s="66"/>
      <c r="AW12" s="66"/>
      <c r="AX12" s="66"/>
      <c r="AY12" s="66"/>
      <c r="AZ12" s="66"/>
      <c r="BA12" s="66"/>
      <c r="BB12" s="66"/>
      <c r="BC12" s="66"/>
      <c r="BD12" s="68"/>
      <c r="BE12" s="141"/>
    </row>
    <row r="13" spans="2:58" ht="25.5" x14ac:dyDescent="0.25">
      <c r="B13" s="151"/>
      <c r="C13" s="151"/>
      <c r="D13" s="151"/>
      <c r="E13" s="151"/>
      <c r="F13" s="151"/>
      <c r="G13" s="151"/>
      <c r="H13" s="151"/>
      <c r="I13" s="151"/>
      <c r="J13" s="151"/>
      <c r="K13" s="151"/>
      <c r="L13" s="151"/>
      <c r="M13" s="151"/>
      <c r="N13" s="151"/>
      <c r="O13" s="151"/>
      <c r="P13" s="162"/>
      <c r="Q13" s="162"/>
      <c r="R13" s="162"/>
      <c r="S13" s="162"/>
      <c r="T13" s="151"/>
      <c r="U13" s="156"/>
      <c r="V13" s="9" t="s">
        <v>75</v>
      </c>
      <c r="W13" s="23">
        <v>0.25</v>
      </c>
      <c r="X13" s="9" t="s">
        <v>76</v>
      </c>
      <c r="Y13" s="21">
        <v>1</v>
      </c>
      <c r="Z13" s="11" t="s">
        <v>47</v>
      </c>
      <c r="AA13" s="22">
        <v>43800</v>
      </c>
      <c r="AB13" s="22">
        <v>43830</v>
      </c>
      <c r="AC13" s="21"/>
      <c r="AD13" s="151"/>
      <c r="AE13" s="151"/>
      <c r="AF13" s="151"/>
      <c r="AG13" s="151"/>
      <c r="AH13" s="151"/>
      <c r="AI13" s="151"/>
      <c r="AJ13" s="154"/>
      <c r="AK13" s="73"/>
      <c r="AL13" s="66"/>
      <c r="AM13" s="66"/>
      <c r="AN13" s="66"/>
      <c r="AO13" s="66"/>
      <c r="AP13" s="66"/>
      <c r="AQ13" s="66"/>
      <c r="AR13" s="66"/>
      <c r="AS13" s="66"/>
      <c r="AT13" s="66"/>
      <c r="AU13" s="66"/>
      <c r="AV13" s="66"/>
      <c r="AW13" s="66"/>
      <c r="AX13" s="66"/>
      <c r="AY13" s="66"/>
      <c r="AZ13" s="66"/>
      <c r="BA13" s="66"/>
      <c r="BB13" s="66"/>
      <c r="BC13" s="66"/>
      <c r="BD13" s="68"/>
      <c r="BE13" s="142"/>
    </row>
    <row r="14" spans="2:58" ht="25.5" x14ac:dyDescent="0.25">
      <c r="B14" s="155" t="s">
        <v>36</v>
      </c>
      <c r="C14" s="155" t="s">
        <v>37</v>
      </c>
      <c r="D14" s="155" t="s">
        <v>38</v>
      </c>
      <c r="E14" s="155" t="s">
        <v>39</v>
      </c>
      <c r="F14" s="155" t="s">
        <v>40</v>
      </c>
      <c r="G14" s="155" t="s">
        <v>41</v>
      </c>
      <c r="H14" s="155"/>
      <c r="I14" s="155" t="s">
        <v>42</v>
      </c>
      <c r="J14" s="155" t="s">
        <v>43</v>
      </c>
      <c r="K14" s="155" t="s">
        <v>77</v>
      </c>
      <c r="L14" s="155" t="s">
        <v>78</v>
      </c>
      <c r="M14" s="161">
        <v>4.7619047619047603E-2</v>
      </c>
      <c r="N14" s="155" t="s">
        <v>46</v>
      </c>
      <c r="O14" s="161">
        <v>0.9</v>
      </c>
      <c r="P14" s="161">
        <v>0.9</v>
      </c>
      <c r="Q14" s="161">
        <v>0.92</v>
      </c>
      <c r="R14" s="161">
        <v>0.94</v>
      </c>
      <c r="S14" s="161">
        <v>0.95</v>
      </c>
      <c r="T14" s="155" t="s">
        <v>79</v>
      </c>
      <c r="U14" s="155" t="s">
        <v>80</v>
      </c>
      <c r="V14" s="15" t="s">
        <v>81</v>
      </c>
      <c r="W14" s="24">
        <v>0.25</v>
      </c>
      <c r="X14" s="15" t="s">
        <v>82</v>
      </c>
      <c r="Y14" s="18">
        <v>10</v>
      </c>
      <c r="Z14" s="18" t="s">
        <v>79</v>
      </c>
      <c r="AA14" s="19">
        <v>43497</v>
      </c>
      <c r="AB14" s="19">
        <v>43799</v>
      </c>
      <c r="AC14" s="18"/>
      <c r="AD14" s="155"/>
      <c r="AE14" s="155" t="s">
        <v>51</v>
      </c>
      <c r="AF14" s="155"/>
      <c r="AG14" s="155" t="s">
        <v>52</v>
      </c>
      <c r="AH14" s="155"/>
      <c r="AI14" s="155"/>
      <c r="AJ14" s="158"/>
      <c r="AK14" s="73"/>
      <c r="AL14" s="66"/>
      <c r="AM14" s="66"/>
      <c r="AN14" s="66"/>
      <c r="AO14" s="66"/>
      <c r="AP14" s="66"/>
      <c r="AQ14" s="66"/>
      <c r="AR14" s="66"/>
      <c r="AS14" s="66"/>
      <c r="AT14" s="66"/>
      <c r="AU14" s="66"/>
      <c r="AV14" s="66"/>
      <c r="AW14" s="66"/>
      <c r="AX14" s="66"/>
      <c r="AY14" s="66"/>
      <c r="AZ14" s="69"/>
      <c r="BA14" s="66"/>
      <c r="BB14" s="66"/>
      <c r="BC14" s="66"/>
      <c r="BD14" s="66"/>
      <c r="BE14" s="66"/>
    </row>
    <row r="15" spans="2:58" ht="25.5" x14ac:dyDescent="0.25">
      <c r="B15" s="155"/>
      <c r="C15" s="155"/>
      <c r="D15" s="155"/>
      <c r="E15" s="155"/>
      <c r="F15" s="155"/>
      <c r="G15" s="155"/>
      <c r="H15" s="155"/>
      <c r="I15" s="155"/>
      <c r="J15" s="155"/>
      <c r="K15" s="155"/>
      <c r="L15" s="155"/>
      <c r="M15" s="161"/>
      <c r="N15" s="155"/>
      <c r="O15" s="161"/>
      <c r="P15" s="161"/>
      <c r="Q15" s="161"/>
      <c r="R15" s="161"/>
      <c r="S15" s="161"/>
      <c r="T15" s="155"/>
      <c r="U15" s="155"/>
      <c r="V15" s="15" t="s">
        <v>83</v>
      </c>
      <c r="W15" s="24">
        <v>0.25</v>
      </c>
      <c r="X15" s="15" t="s">
        <v>84</v>
      </c>
      <c r="Y15" s="18">
        <v>10</v>
      </c>
      <c r="Z15" s="18" t="s">
        <v>79</v>
      </c>
      <c r="AA15" s="19">
        <v>43525</v>
      </c>
      <c r="AB15" s="19">
        <v>43830</v>
      </c>
      <c r="AC15" s="18"/>
      <c r="AD15" s="155"/>
      <c r="AE15" s="155"/>
      <c r="AF15" s="155"/>
      <c r="AG15" s="155"/>
      <c r="AH15" s="155"/>
      <c r="AI15" s="155"/>
      <c r="AJ15" s="158"/>
      <c r="AK15" s="73"/>
      <c r="AL15" s="66"/>
      <c r="AM15" s="66"/>
      <c r="AN15" s="66"/>
      <c r="AO15" s="66"/>
      <c r="AP15" s="66"/>
      <c r="AQ15" s="66"/>
      <c r="AR15" s="66"/>
      <c r="AS15" s="66"/>
      <c r="AT15" s="66"/>
      <c r="AU15" s="66"/>
      <c r="AV15" s="66"/>
      <c r="AW15" s="66"/>
      <c r="AX15" s="66"/>
      <c r="AY15" s="66"/>
      <c r="AZ15" s="69"/>
      <c r="BA15" s="66"/>
      <c r="BB15" s="66"/>
      <c r="BC15" s="66"/>
      <c r="BD15" s="66"/>
      <c r="BE15" s="66"/>
    </row>
    <row r="16" spans="2:58" ht="25.5" x14ac:dyDescent="0.25">
      <c r="B16" s="155"/>
      <c r="C16" s="155"/>
      <c r="D16" s="155"/>
      <c r="E16" s="155"/>
      <c r="F16" s="155"/>
      <c r="G16" s="155"/>
      <c r="H16" s="155"/>
      <c r="I16" s="155"/>
      <c r="J16" s="155"/>
      <c r="K16" s="155"/>
      <c r="L16" s="155"/>
      <c r="M16" s="161"/>
      <c r="N16" s="155"/>
      <c r="O16" s="161"/>
      <c r="P16" s="161"/>
      <c r="Q16" s="161"/>
      <c r="R16" s="161"/>
      <c r="S16" s="161"/>
      <c r="T16" s="155"/>
      <c r="U16" s="155"/>
      <c r="V16" s="15" t="s">
        <v>85</v>
      </c>
      <c r="W16" s="24">
        <v>0.5</v>
      </c>
      <c r="X16" s="15" t="s">
        <v>86</v>
      </c>
      <c r="Y16" s="18">
        <v>10</v>
      </c>
      <c r="Z16" s="18" t="s">
        <v>79</v>
      </c>
      <c r="AA16" s="19">
        <v>43525</v>
      </c>
      <c r="AB16" s="19">
        <v>43830</v>
      </c>
      <c r="AC16" s="18"/>
      <c r="AD16" s="155"/>
      <c r="AE16" s="155"/>
      <c r="AF16" s="155"/>
      <c r="AG16" s="155"/>
      <c r="AH16" s="155"/>
      <c r="AI16" s="155"/>
      <c r="AJ16" s="158"/>
      <c r="AK16" s="73"/>
      <c r="AL16" s="66"/>
      <c r="AM16" s="66"/>
      <c r="AN16" s="66"/>
      <c r="AO16" s="66"/>
      <c r="AP16" s="66"/>
      <c r="AQ16" s="66"/>
      <c r="AR16" s="66"/>
      <c r="AS16" s="66"/>
      <c r="AT16" s="66"/>
      <c r="AU16" s="66"/>
      <c r="AV16" s="66"/>
      <c r="AW16" s="66"/>
      <c r="AX16" s="66"/>
      <c r="AY16" s="66"/>
      <c r="AZ16" s="69"/>
      <c r="BA16" s="66"/>
      <c r="BB16" s="66"/>
      <c r="BC16" s="66"/>
      <c r="BD16" s="66"/>
      <c r="BE16" s="66"/>
    </row>
    <row r="17" spans="1:57" s="25" customFormat="1" ht="51" x14ac:dyDescent="0.25">
      <c r="B17" s="151" t="s">
        <v>36</v>
      </c>
      <c r="C17" s="151" t="s">
        <v>37</v>
      </c>
      <c r="D17" s="151" t="s">
        <v>38</v>
      </c>
      <c r="E17" s="151" t="s">
        <v>39</v>
      </c>
      <c r="F17" s="151" t="s">
        <v>40</v>
      </c>
      <c r="G17" s="151" t="s">
        <v>41</v>
      </c>
      <c r="H17" s="151"/>
      <c r="I17" s="151" t="s">
        <v>56</v>
      </c>
      <c r="J17" s="151" t="s">
        <v>43</v>
      </c>
      <c r="K17" s="151" t="s">
        <v>87</v>
      </c>
      <c r="L17" s="163" t="s">
        <v>88</v>
      </c>
      <c r="M17" s="164">
        <v>4.7619047619047603E-2</v>
      </c>
      <c r="N17" s="151" t="s">
        <v>89</v>
      </c>
      <c r="O17" s="166">
        <v>4</v>
      </c>
      <c r="P17" s="166">
        <v>4</v>
      </c>
      <c r="Q17" s="166">
        <v>4</v>
      </c>
      <c r="R17" s="166">
        <v>4</v>
      </c>
      <c r="S17" s="166">
        <v>4</v>
      </c>
      <c r="T17" s="151" t="s">
        <v>79</v>
      </c>
      <c r="U17" s="151" t="s">
        <v>90</v>
      </c>
      <c r="V17" s="26" t="s">
        <v>91</v>
      </c>
      <c r="W17" s="27">
        <f>+(1/3)/2</f>
        <v>0.16666666666666666</v>
      </c>
      <c r="X17" s="9" t="s">
        <v>92</v>
      </c>
      <c r="Y17" s="11">
        <v>2</v>
      </c>
      <c r="Z17" s="11" t="s">
        <v>79</v>
      </c>
      <c r="AA17" s="22">
        <v>43497</v>
      </c>
      <c r="AB17" s="22">
        <v>43799</v>
      </c>
      <c r="AC17" s="21"/>
      <c r="AD17" s="151"/>
      <c r="AE17" s="151" t="s">
        <v>51</v>
      </c>
      <c r="AF17" s="151"/>
      <c r="AG17" s="151" t="s">
        <v>52</v>
      </c>
      <c r="AH17" s="151" t="s">
        <v>63</v>
      </c>
      <c r="AI17" s="151"/>
      <c r="AJ17" s="154"/>
      <c r="AK17" s="73"/>
      <c r="AL17" s="67"/>
      <c r="AM17" s="67"/>
      <c r="AN17" s="67"/>
      <c r="AO17" s="67"/>
      <c r="AP17" s="67"/>
      <c r="AQ17" s="67"/>
      <c r="AR17" s="67"/>
      <c r="AS17" s="67"/>
      <c r="AT17" s="67"/>
      <c r="AU17" s="67"/>
      <c r="AV17" s="67"/>
      <c r="AW17" s="67"/>
      <c r="AX17" s="67"/>
      <c r="AY17" s="67"/>
      <c r="AZ17" s="71"/>
      <c r="BA17" s="67"/>
      <c r="BB17" s="67"/>
      <c r="BC17" s="67"/>
      <c r="BD17" s="67"/>
      <c r="BE17" s="67"/>
    </row>
    <row r="18" spans="1:57" s="25" customFormat="1" ht="25.5" x14ac:dyDescent="0.25">
      <c r="B18" s="151" t="s">
        <v>36</v>
      </c>
      <c r="C18" s="151"/>
      <c r="D18" s="151"/>
      <c r="E18" s="151"/>
      <c r="F18" s="151"/>
      <c r="G18" s="151"/>
      <c r="H18" s="151"/>
      <c r="I18" s="151"/>
      <c r="J18" s="151"/>
      <c r="K18" s="151"/>
      <c r="L18" s="163"/>
      <c r="M18" s="164">
        <f t="shared" ref="M18:M20" si="0">+(1/14)/3</f>
        <v>2.3809523809523808E-2</v>
      </c>
      <c r="N18" s="151"/>
      <c r="O18" s="166"/>
      <c r="P18" s="166"/>
      <c r="Q18" s="166"/>
      <c r="R18" s="166"/>
      <c r="S18" s="166"/>
      <c r="T18" s="151"/>
      <c r="U18" s="151"/>
      <c r="V18" s="26" t="s">
        <v>93</v>
      </c>
      <c r="W18" s="27">
        <f>+(1/3)/2</f>
        <v>0.16666666666666666</v>
      </c>
      <c r="X18" s="9" t="s">
        <v>94</v>
      </c>
      <c r="Y18" s="11">
        <v>2</v>
      </c>
      <c r="Z18" s="11" t="s">
        <v>79</v>
      </c>
      <c r="AA18" s="22">
        <v>43525</v>
      </c>
      <c r="AB18" s="22">
        <v>43830</v>
      </c>
      <c r="AC18" s="21"/>
      <c r="AD18" s="151"/>
      <c r="AE18" s="151"/>
      <c r="AF18" s="151"/>
      <c r="AG18" s="151"/>
      <c r="AH18" s="151"/>
      <c r="AI18" s="151"/>
      <c r="AJ18" s="154"/>
      <c r="AK18" s="73"/>
      <c r="AL18" s="67"/>
      <c r="AM18" s="67"/>
      <c r="AN18" s="67"/>
      <c r="AO18" s="67"/>
      <c r="AP18" s="67"/>
      <c r="AQ18" s="67"/>
      <c r="AR18" s="67"/>
      <c r="AS18" s="67"/>
      <c r="AT18" s="67"/>
      <c r="AU18" s="67"/>
      <c r="AV18" s="67"/>
      <c r="AW18" s="67"/>
      <c r="AX18" s="67"/>
      <c r="AY18" s="67"/>
      <c r="AZ18" s="71"/>
      <c r="BA18" s="67"/>
      <c r="BB18" s="67"/>
      <c r="BC18" s="67"/>
      <c r="BD18" s="67"/>
      <c r="BE18" s="67"/>
    </row>
    <row r="19" spans="1:57" s="25" customFormat="1" ht="25.5" x14ac:dyDescent="0.25">
      <c r="B19" s="151" t="s">
        <v>36</v>
      </c>
      <c r="C19" s="151"/>
      <c r="D19" s="151"/>
      <c r="E19" s="151"/>
      <c r="F19" s="151"/>
      <c r="G19" s="151"/>
      <c r="H19" s="151"/>
      <c r="I19" s="151"/>
      <c r="J19" s="151"/>
      <c r="K19" s="151"/>
      <c r="L19" s="163"/>
      <c r="M19" s="164">
        <f t="shared" si="0"/>
        <v>2.3809523809523808E-2</v>
      </c>
      <c r="N19" s="151"/>
      <c r="O19" s="166"/>
      <c r="P19" s="166"/>
      <c r="Q19" s="166"/>
      <c r="R19" s="166"/>
      <c r="S19" s="166"/>
      <c r="T19" s="151"/>
      <c r="U19" s="151"/>
      <c r="V19" s="26" t="s">
        <v>95</v>
      </c>
      <c r="W19" s="27">
        <f>+(1/3)/2</f>
        <v>0.16666666666666666</v>
      </c>
      <c r="X19" s="9" t="s">
        <v>96</v>
      </c>
      <c r="Y19" s="11">
        <v>10</v>
      </c>
      <c r="Z19" s="11" t="s">
        <v>79</v>
      </c>
      <c r="AA19" s="22">
        <v>43497</v>
      </c>
      <c r="AB19" s="22">
        <v>43799</v>
      </c>
      <c r="AC19" s="21"/>
      <c r="AD19" s="151"/>
      <c r="AE19" s="151"/>
      <c r="AF19" s="151"/>
      <c r="AG19" s="151"/>
      <c r="AH19" s="151"/>
      <c r="AI19" s="151"/>
      <c r="AJ19" s="154"/>
      <c r="AK19" s="73"/>
      <c r="AL19" s="67"/>
      <c r="AM19" s="67"/>
      <c r="AN19" s="67"/>
      <c r="AO19" s="67"/>
      <c r="AP19" s="67"/>
      <c r="AQ19" s="67"/>
      <c r="AR19" s="67"/>
      <c r="AS19" s="67"/>
      <c r="AT19" s="67"/>
      <c r="AU19" s="67"/>
      <c r="AV19" s="67"/>
      <c r="AW19" s="67"/>
      <c r="AX19" s="67"/>
      <c r="AY19" s="67"/>
      <c r="AZ19" s="71"/>
      <c r="BA19" s="67"/>
      <c r="BB19" s="67"/>
      <c r="BC19" s="67"/>
      <c r="BD19" s="67"/>
      <c r="BE19" s="67"/>
    </row>
    <row r="20" spans="1:57" s="25" customFormat="1" ht="25.5" x14ac:dyDescent="0.25">
      <c r="B20" s="151" t="s">
        <v>36</v>
      </c>
      <c r="C20" s="151"/>
      <c r="D20" s="151"/>
      <c r="E20" s="151"/>
      <c r="F20" s="151"/>
      <c r="G20" s="151"/>
      <c r="H20" s="151"/>
      <c r="I20" s="151"/>
      <c r="J20" s="151"/>
      <c r="K20" s="151"/>
      <c r="L20" s="163"/>
      <c r="M20" s="164">
        <f t="shared" si="0"/>
        <v>2.3809523809523808E-2</v>
      </c>
      <c r="N20" s="151"/>
      <c r="O20" s="166"/>
      <c r="P20" s="166"/>
      <c r="Q20" s="166"/>
      <c r="R20" s="166"/>
      <c r="S20" s="166"/>
      <c r="T20" s="151"/>
      <c r="U20" s="151"/>
      <c r="V20" s="26" t="s">
        <v>97</v>
      </c>
      <c r="W20" s="10">
        <v>0.5</v>
      </c>
      <c r="X20" s="9" t="s">
        <v>98</v>
      </c>
      <c r="Y20" s="11">
        <v>4</v>
      </c>
      <c r="Z20" s="11" t="s">
        <v>79</v>
      </c>
      <c r="AA20" s="22">
        <v>43497</v>
      </c>
      <c r="AB20" s="22">
        <v>43830</v>
      </c>
      <c r="AC20" s="21"/>
      <c r="AD20" s="151"/>
      <c r="AE20" s="151"/>
      <c r="AF20" s="151"/>
      <c r="AG20" s="151"/>
      <c r="AH20" s="151"/>
      <c r="AI20" s="151"/>
      <c r="AJ20" s="154"/>
      <c r="AK20" s="73"/>
      <c r="AL20" s="67"/>
      <c r="AM20" s="67"/>
      <c r="AN20" s="67"/>
      <c r="AO20" s="67"/>
      <c r="AP20" s="67"/>
      <c r="AQ20" s="67"/>
      <c r="AR20" s="67"/>
      <c r="AS20" s="67"/>
      <c r="AT20" s="67"/>
      <c r="AU20" s="67"/>
      <c r="AV20" s="67"/>
      <c r="AW20" s="67"/>
      <c r="AX20" s="67"/>
      <c r="AY20" s="67"/>
      <c r="AZ20" s="71"/>
      <c r="BA20" s="67"/>
      <c r="BB20" s="67"/>
      <c r="BC20" s="67"/>
      <c r="BD20" s="67"/>
      <c r="BE20" s="67"/>
    </row>
    <row r="21" spans="1:57" ht="51" x14ac:dyDescent="0.25">
      <c r="A21" s="5"/>
      <c r="B21" s="155" t="s">
        <v>36</v>
      </c>
      <c r="C21" s="155" t="s">
        <v>37</v>
      </c>
      <c r="D21" s="155" t="s">
        <v>99</v>
      </c>
      <c r="E21" s="155" t="s">
        <v>100</v>
      </c>
      <c r="F21" s="155" t="s">
        <v>101</v>
      </c>
      <c r="G21" s="155" t="s">
        <v>41</v>
      </c>
      <c r="H21" s="155"/>
      <c r="I21" s="155" t="s">
        <v>102</v>
      </c>
      <c r="J21" s="155" t="s">
        <v>103</v>
      </c>
      <c r="K21" s="155" t="s">
        <v>104</v>
      </c>
      <c r="L21" s="155" t="s">
        <v>105</v>
      </c>
      <c r="M21" s="161">
        <v>4.7619047619047603E-2</v>
      </c>
      <c r="N21" s="155" t="s">
        <v>46</v>
      </c>
      <c r="O21" s="159">
        <v>0</v>
      </c>
      <c r="P21" s="159">
        <v>0.01</v>
      </c>
      <c r="Q21" s="159">
        <v>0.01</v>
      </c>
      <c r="R21" s="159">
        <v>0.01</v>
      </c>
      <c r="S21" s="159">
        <v>0.01</v>
      </c>
      <c r="T21" s="155" t="s">
        <v>47</v>
      </c>
      <c r="U21" s="165" t="s">
        <v>106</v>
      </c>
      <c r="V21" s="28" t="s">
        <v>107</v>
      </c>
      <c r="W21" s="16">
        <v>0.25</v>
      </c>
      <c r="X21" s="28" t="s">
        <v>108</v>
      </c>
      <c r="Y21" s="18">
        <v>22</v>
      </c>
      <c r="Z21" s="18" t="s">
        <v>47</v>
      </c>
      <c r="AA21" s="29">
        <v>43678</v>
      </c>
      <c r="AB21" s="29">
        <v>43738</v>
      </c>
      <c r="AC21" s="18"/>
      <c r="AD21" s="155"/>
      <c r="AE21" s="155"/>
      <c r="AF21" s="155" t="s">
        <v>109</v>
      </c>
      <c r="AG21" s="155"/>
      <c r="AH21" s="155"/>
      <c r="AI21" s="155"/>
      <c r="AJ21" s="158"/>
      <c r="AK21" s="73"/>
      <c r="AL21" s="66"/>
      <c r="AM21" s="66"/>
      <c r="AN21" s="66"/>
      <c r="AO21" s="66"/>
      <c r="AP21" s="66"/>
      <c r="AQ21" s="66"/>
      <c r="AR21" s="66"/>
      <c r="AS21" s="66"/>
      <c r="AT21" s="66"/>
      <c r="AU21" s="66"/>
      <c r="AV21" s="66"/>
      <c r="AW21" s="66"/>
      <c r="AX21" s="66"/>
      <c r="AY21" s="66"/>
      <c r="AZ21" s="69"/>
      <c r="BA21" s="66"/>
      <c r="BB21" s="66"/>
      <c r="BC21" s="66"/>
      <c r="BD21" s="68"/>
      <c r="BE21" s="66"/>
    </row>
    <row r="22" spans="1:57" ht="25.5" x14ac:dyDescent="0.25">
      <c r="A22" s="5"/>
      <c r="B22" s="155"/>
      <c r="C22" s="155"/>
      <c r="D22" s="155"/>
      <c r="E22" s="155"/>
      <c r="F22" s="155"/>
      <c r="G22" s="155"/>
      <c r="H22" s="155"/>
      <c r="I22" s="155"/>
      <c r="J22" s="155"/>
      <c r="K22" s="155"/>
      <c r="L22" s="155"/>
      <c r="M22" s="161">
        <f t="shared" ref="M22:M29" si="1">+(1/14)</f>
        <v>7.1428571428571425E-2</v>
      </c>
      <c r="N22" s="155"/>
      <c r="O22" s="159"/>
      <c r="P22" s="159"/>
      <c r="Q22" s="159"/>
      <c r="R22" s="159"/>
      <c r="S22" s="159"/>
      <c r="T22" s="155"/>
      <c r="U22" s="165"/>
      <c r="V22" s="28" t="s">
        <v>110</v>
      </c>
      <c r="W22" s="16">
        <v>0.5</v>
      </c>
      <c r="X22" s="28" t="s">
        <v>111</v>
      </c>
      <c r="Y22" s="18">
        <v>1</v>
      </c>
      <c r="Z22" s="18" t="s">
        <v>47</v>
      </c>
      <c r="AA22" s="29">
        <v>43739</v>
      </c>
      <c r="AB22" s="29">
        <v>43769</v>
      </c>
      <c r="AC22" s="18"/>
      <c r="AD22" s="155"/>
      <c r="AE22" s="155"/>
      <c r="AF22" s="155"/>
      <c r="AG22" s="155"/>
      <c r="AH22" s="155"/>
      <c r="AI22" s="155"/>
      <c r="AJ22" s="158"/>
      <c r="AK22" s="73"/>
      <c r="AL22" s="66"/>
      <c r="AM22" s="66"/>
      <c r="AN22" s="66"/>
      <c r="AO22" s="66"/>
      <c r="AP22" s="66"/>
      <c r="AQ22" s="66"/>
      <c r="AR22" s="66"/>
      <c r="AS22" s="66"/>
      <c r="AT22" s="66"/>
      <c r="AU22" s="66"/>
      <c r="AV22" s="66"/>
      <c r="AW22" s="66"/>
      <c r="AX22" s="66"/>
      <c r="AY22" s="66"/>
      <c r="AZ22" s="69"/>
      <c r="BA22" s="66"/>
      <c r="BB22" s="66"/>
      <c r="BC22" s="66"/>
      <c r="BD22" s="68"/>
      <c r="BE22" s="66"/>
    </row>
    <row r="23" spans="1:57" x14ac:dyDescent="0.25">
      <c r="A23" s="5"/>
      <c r="B23" s="155"/>
      <c r="C23" s="155"/>
      <c r="D23" s="155"/>
      <c r="E23" s="155"/>
      <c r="F23" s="155"/>
      <c r="G23" s="155"/>
      <c r="H23" s="155"/>
      <c r="I23" s="155"/>
      <c r="J23" s="155"/>
      <c r="K23" s="155"/>
      <c r="L23" s="155"/>
      <c r="M23" s="161">
        <f t="shared" si="1"/>
        <v>7.1428571428571425E-2</v>
      </c>
      <c r="N23" s="155"/>
      <c r="O23" s="159"/>
      <c r="P23" s="159"/>
      <c r="Q23" s="159"/>
      <c r="R23" s="159"/>
      <c r="S23" s="159"/>
      <c r="T23" s="155"/>
      <c r="U23" s="165"/>
      <c r="V23" s="28" t="s">
        <v>112</v>
      </c>
      <c r="W23" s="16">
        <v>0.25</v>
      </c>
      <c r="X23" s="28" t="s">
        <v>113</v>
      </c>
      <c r="Y23" s="18">
        <v>1</v>
      </c>
      <c r="Z23" s="18" t="s">
        <v>47</v>
      </c>
      <c r="AA23" s="29">
        <v>43800</v>
      </c>
      <c r="AB23" s="29">
        <v>43814</v>
      </c>
      <c r="AC23" s="18"/>
      <c r="AD23" s="155"/>
      <c r="AE23" s="155"/>
      <c r="AF23" s="155"/>
      <c r="AG23" s="155"/>
      <c r="AH23" s="155"/>
      <c r="AI23" s="155"/>
      <c r="AJ23" s="158"/>
      <c r="AK23" s="73"/>
      <c r="AL23" s="66"/>
      <c r="AM23" s="66"/>
      <c r="AN23" s="66"/>
      <c r="AO23" s="66"/>
      <c r="AP23" s="66"/>
      <c r="AQ23" s="66"/>
      <c r="AR23" s="66"/>
      <c r="AS23" s="66"/>
      <c r="AT23" s="66"/>
      <c r="AU23" s="66"/>
      <c r="AV23" s="66"/>
      <c r="AW23" s="66"/>
      <c r="AX23" s="66"/>
      <c r="AY23" s="66"/>
      <c r="AZ23" s="69"/>
      <c r="BA23" s="66"/>
      <c r="BB23" s="66"/>
      <c r="BC23" s="66"/>
      <c r="BD23" s="68"/>
      <c r="BE23" s="66"/>
    </row>
    <row r="24" spans="1:57" ht="38.25" x14ac:dyDescent="0.25">
      <c r="A24" s="5"/>
      <c r="B24" s="155"/>
      <c r="C24" s="155"/>
      <c r="D24" s="155"/>
      <c r="E24" s="155"/>
      <c r="F24" s="155"/>
      <c r="G24" s="155"/>
      <c r="H24" s="155"/>
      <c r="I24" s="155"/>
      <c r="J24" s="155"/>
      <c r="K24" s="155"/>
      <c r="L24" s="155"/>
      <c r="M24" s="161"/>
      <c r="N24" s="155"/>
      <c r="O24" s="159"/>
      <c r="P24" s="159"/>
      <c r="Q24" s="159"/>
      <c r="R24" s="159"/>
      <c r="S24" s="159"/>
      <c r="T24" s="155"/>
      <c r="U24" s="165" t="s">
        <v>114</v>
      </c>
      <c r="V24" s="28" t="s">
        <v>115</v>
      </c>
      <c r="W24" s="16">
        <v>0.5</v>
      </c>
      <c r="X24" s="28" t="s">
        <v>116</v>
      </c>
      <c r="Y24" s="18">
        <v>4</v>
      </c>
      <c r="Z24" s="18" t="s">
        <v>47</v>
      </c>
      <c r="AA24" s="29">
        <v>43497</v>
      </c>
      <c r="AB24" s="29">
        <v>43554</v>
      </c>
      <c r="AC24" s="18"/>
      <c r="AD24" s="155"/>
      <c r="AE24" s="155" t="s">
        <v>117</v>
      </c>
      <c r="AF24" s="155" t="s">
        <v>109</v>
      </c>
      <c r="AG24" s="155" t="s">
        <v>52</v>
      </c>
      <c r="AH24" s="155"/>
      <c r="AI24" s="155"/>
      <c r="AJ24" s="158" t="s">
        <v>118</v>
      </c>
      <c r="AK24" s="73"/>
      <c r="AL24" s="66"/>
      <c r="AM24" s="66"/>
      <c r="AN24" s="66"/>
      <c r="AO24" s="66"/>
      <c r="AP24" s="66"/>
      <c r="AQ24" s="66"/>
      <c r="AR24" s="66"/>
      <c r="AS24" s="66"/>
      <c r="AT24" s="66"/>
      <c r="AU24" s="66"/>
      <c r="AV24" s="66"/>
      <c r="AW24" s="66"/>
      <c r="AX24" s="66"/>
      <c r="AY24" s="66"/>
      <c r="AZ24" s="68"/>
      <c r="BA24" s="66"/>
      <c r="BB24" s="66"/>
      <c r="BC24" s="66"/>
      <c r="BD24" s="70"/>
      <c r="BE24" s="66"/>
    </row>
    <row r="25" spans="1:57" x14ac:dyDescent="0.25">
      <c r="A25" s="5"/>
      <c r="B25" s="155"/>
      <c r="C25" s="155"/>
      <c r="D25" s="155"/>
      <c r="E25" s="155"/>
      <c r="F25" s="155"/>
      <c r="G25" s="155"/>
      <c r="H25" s="155"/>
      <c r="I25" s="155"/>
      <c r="J25" s="155"/>
      <c r="K25" s="155"/>
      <c r="L25" s="155"/>
      <c r="M25" s="161"/>
      <c r="N25" s="155"/>
      <c r="O25" s="159"/>
      <c r="P25" s="159"/>
      <c r="Q25" s="159"/>
      <c r="R25" s="159"/>
      <c r="S25" s="159"/>
      <c r="T25" s="155"/>
      <c r="U25" s="165"/>
      <c r="V25" s="28" t="s">
        <v>119</v>
      </c>
      <c r="W25" s="30">
        <f t="shared" ref="W25:W27" si="2">+(0.333333333333333)/2</f>
        <v>0.16666666666666649</v>
      </c>
      <c r="X25" s="28" t="s">
        <v>120</v>
      </c>
      <c r="Y25" s="18">
        <v>2</v>
      </c>
      <c r="Z25" s="18" t="s">
        <v>47</v>
      </c>
      <c r="AA25" s="29">
        <v>43556</v>
      </c>
      <c r="AB25" s="29">
        <v>43585</v>
      </c>
      <c r="AC25" s="18"/>
      <c r="AD25" s="155"/>
      <c r="AE25" s="155"/>
      <c r="AF25" s="155"/>
      <c r="AG25" s="155"/>
      <c r="AH25" s="155"/>
      <c r="AI25" s="155"/>
      <c r="AJ25" s="158"/>
      <c r="AK25" s="73"/>
      <c r="AL25" s="66"/>
      <c r="AM25" s="66"/>
      <c r="AN25" s="66"/>
      <c r="AO25" s="66"/>
      <c r="AP25" s="66"/>
      <c r="AQ25" s="66"/>
      <c r="AR25" s="66"/>
      <c r="AS25" s="66"/>
      <c r="AT25" s="66"/>
      <c r="AU25" s="66"/>
      <c r="AV25" s="66"/>
      <c r="AW25" s="66"/>
      <c r="AX25" s="66"/>
      <c r="AY25" s="66"/>
      <c r="AZ25" s="68"/>
      <c r="BA25" s="66"/>
      <c r="BB25" s="66"/>
      <c r="BC25" s="66"/>
      <c r="BD25" s="70"/>
      <c r="BE25" s="66"/>
    </row>
    <row r="26" spans="1:57" ht="25.5" x14ac:dyDescent="0.25">
      <c r="A26" s="5"/>
      <c r="B26" s="155"/>
      <c r="C26" s="155"/>
      <c r="D26" s="155"/>
      <c r="E26" s="155"/>
      <c r="F26" s="155"/>
      <c r="G26" s="155"/>
      <c r="H26" s="155"/>
      <c r="I26" s="155"/>
      <c r="J26" s="155"/>
      <c r="K26" s="155"/>
      <c r="L26" s="155"/>
      <c r="M26" s="161"/>
      <c r="N26" s="155"/>
      <c r="O26" s="159"/>
      <c r="P26" s="159"/>
      <c r="Q26" s="159"/>
      <c r="R26" s="159"/>
      <c r="S26" s="159"/>
      <c r="T26" s="155"/>
      <c r="U26" s="165"/>
      <c r="V26" s="28" t="s">
        <v>121</v>
      </c>
      <c r="W26" s="30">
        <f t="shared" si="2"/>
        <v>0.16666666666666649</v>
      </c>
      <c r="X26" s="28" t="s">
        <v>122</v>
      </c>
      <c r="Y26" s="18">
        <v>21</v>
      </c>
      <c r="Z26" s="18" t="s">
        <v>47</v>
      </c>
      <c r="AA26" s="29">
        <v>43571</v>
      </c>
      <c r="AB26" s="29">
        <v>43646</v>
      </c>
      <c r="AC26" s="18"/>
      <c r="AD26" s="155"/>
      <c r="AE26" s="155"/>
      <c r="AF26" s="155"/>
      <c r="AG26" s="155"/>
      <c r="AH26" s="155"/>
      <c r="AI26" s="155"/>
      <c r="AJ26" s="158"/>
      <c r="AK26" s="73"/>
      <c r="AL26" s="66"/>
      <c r="AM26" s="66"/>
      <c r="AN26" s="66"/>
      <c r="AO26" s="66"/>
      <c r="AP26" s="66"/>
      <c r="AQ26" s="66"/>
      <c r="AR26" s="66"/>
      <c r="AS26" s="66"/>
      <c r="AT26" s="66"/>
      <c r="AU26" s="66"/>
      <c r="AV26" s="66"/>
      <c r="AW26" s="66"/>
      <c r="AX26" s="66"/>
      <c r="AY26" s="66"/>
      <c r="AZ26" s="68"/>
      <c r="BA26" s="66"/>
      <c r="BB26" s="66"/>
      <c r="BC26" s="66"/>
      <c r="BD26" s="70"/>
      <c r="BE26" s="66"/>
    </row>
    <row r="27" spans="1:57" ht="38.25" x14ac:dyDescent="0.25">
      <c r="A27" s="5"/>
      <c r="B27" s="155"/>
      <c r="C27" s="155"/>
      <c r="D27" s="155"/>
      <c r="E27" s="155"/>
      <c r="F27" s="155"/>
      <c r="G27" s="155"/>
      <c r="H27" s="155"/>
      <c r="I27" s="155"/>
      <c r="J27" s="155"/>
      <c r="K27" s="155"/>
      <c r="L27" s="155"/>
      <c r="M27" s="161"/>
      <c r="N27" s="155"/>
      <c r="O27" s="159"/>
      <c r="P27" s="159"/>
      <c r="Q27" s="159"/>
      <c r="R27" s="159"/>
      <c r="S27" s="159"/>
      <c r="T27" s="155"/>
      <c r="U27" s="165"/>
      <c r="V27" s="28" t="s">
        <v>123</v>
      </c>
      <c r="W27" s="30">
        <f t="shared" si="2"/>
        <v>0.16666666666666649</v>
      </c>
      <c r="X27" s="28" t="s">
        <v>124</v>
      </c>
      <c r="Y27" s="18">
        <v>42</v>
      </c>
      <c r="Z27" s="18" t="s">
        <v>47</v>
      </c>
      <c r="AA27" s="29">
        <v>43647</v>
      </c>
      <c r="AB27" s="29">
        <v>43769</v>
      </c>
      <c r="AC27" s="18"/>
      <c r="AD27" s="155"/>
      <c r="AE27" s="155"/>
      <c r="AF27" s="155"/>
      <c r="AG27" s="155"/>
      <c r="AH27" s="155"/>
      <c r="AI27" s="155"/>
      <c r="AJ27" s="158"/>
      <c r="AK27" s="73"/>
      <c r="AL27" s="66"/>
      <c r="AM27" s="66"/>
      <c r="AN27" s="66"/>
      <c r="AO27" s="66"/>
      <c r="AP27" s="66"/>
      <c r="AQ27" s="66"/>
      <c r="AR27" s="66"/>
      <c r="AS27" s="66"/>
      <c r="AT27" s="66"/>
      <c r="AU27" s="66"/>
      <c r="AV27" s="66"/>
      <c r="AW27" s="66"/>
      <c r="AX27" s="66"/>
      <c r="AY27" s="66"/>
      <c r="AZ27" s="68"/>
      <c r="BA27" s="66"/>
      <c r="BB27" s="66"/>
      <c r="BC27" s="66"/>
      <c r="BD27" s="70"/>
      <c r="BE27" s="66"/>
    </row>
    <row r="28" spans="1:57" ht="38.25" x14ac:dyDescent="0.25">
      <c r="A28" s="5"/>
      <c r="B28" s="151" t="s">
        <v>36</v>
      </c>
      <c r="C28" s="151" t="s">
        <v>37</v>
      </c>
      <c r="D28" s="151" t="s">
        <v>99</v>
      </c>
      <c r="E28" s="151" t="s">
        <v>100</v>
      </c>
      <c r="F28" s="151" t="s">
        <v>101</v>
      </c>
      <c r="G28" s="151" t="s">
        <v>41</v>
      </c>
      <c r="H28" s="151"/>
      <c r="I28" s="151" t="s">
        <v>125</v>
      </c>
      <c r="J28" s="151" t="s">
        <v>57</v>
      </c>
      <c r="K28" s="151" t="s">
        <v>126</v>
      </c>
      <c r="L28" s="151" t="s">
        <v>127</v>
      </c>
      <c r="M28" s="167">
        <v>4.7619047619047603E-2</v>
      </c>
      <c r="N28" s="151" t="s">
        <v>46</v>
      </c>
      <c r="O28" s="167">
        <v>0</v>
      </c>
      <c r="P28" s="167">
        <v>0.01</v>
      </c>
      <c r="Q28" s="167">
        <v>0.01</v>
      </c>
      <c r="R28" s="167">
        <v>0.01</v>
      </c>
      <c r="S28" s="167">
        <v>0.01</v>
      </c>
      <c r="T28" s="151" t="s">
        <v>47</v>
      </c>
      <c r="U28" s="168" t="s">
        <v>128</v>
      </c>
      <c r="V28" s="13" t="s">
        <v>129</v>
      </c>
      <c r="W28" s="31">
        <v>0.25</v>
      </c>
      <c r="X28" s="13" t="s">
        <v>130</v>
      </c>
      <c r="Y28" s="11">
        <v>3</v>
      </c>
      <c r="Z28" s="11" t="s">
        <v>47</v>
      </c>
      <c r="AA28" s="12">
        <v>43497</v>
      </c>
      <c r="AB28" s="12">
        <v>43616</v>
      </c>
      <c r="AC28" s="11"/>
      <c r="AD28" s="151"/>
      <c r="AE28" s="151" t="s">
        <v>117</v>
      </c>
      <c r="AF28" s="151"/>
      <c r="AG28" s="151" t="s">
        <v>52</v>
      </c>
      <c r="AH28" s="151" t="s">
        <v>63</v>
      </c>
      <c r="AI28" s="151"/>
      <c r="AJ28" s="154"/>
      <c r="AK28" s="73"/>
      <c r="AL28" s="66"/>
      <c r="AM28" s="66"/>
      <c r="AN28" s="66"/>
      <c r="AO28" s="66"/>
      <c r="AP28" s="66"/>
      <c r="AQ28" s="66"/>
      <c r="AR28" s="66"/>
      <c r="AS28" s="66"/>
      <c r="AT28" s="66"/>
      <c r="AU28" s="66"/>
      <c r="AV28" s="66"/>
      <c r="AW28" s="66"/>
      <c r="AX28" s="66"/>
      <c r="AY28" s="66"/>
      <c r="AZ28" s="69"/>
      <c r="BA28" s="66"/>
      <c r="BB28" s="66"/>
      <c r="BC28" s="66"/>
      <c r="BD28" s="68"/>
      <c r="BE28" s="66"/>
    </row>
    <row r="29" spans="1:57" ht="36.75" customHeight="1" x14ac:dyDescent="0.25">
      <c r="A29" s="5"/>
      <c r="B29" s="151" t="s">
        <v>36</v>
      </c>
      <c r="C29" s="151"/>
      <c r="D29" s="151"/>
      <c r="E29" s="151"/>
      <c r="F29" s="151"/>
      <c r="G29" s="151"/>
      <c r="H29" s="151"/>
      <c r="I29" s="151"/>
      <c r="J29" s="151"/>
      <c r="K29" s="151"/>
      <c r="L29" s="151"/>
      <c r="M29" s="167">
        <f t="shared" si="1"/>
        <v>7.1428571428571425E-2</v>
      </c>
      <c r="N29" s="151"/>
      <c r="O29" s="167"/>
      <c r="P29" s="167"/>
      <c r="Q29" s="167"/>
      <c r="R29" s="167"/>
      <c r="S29" s="167"/>
      <c r="T29" s="151"/>
      <c r="U29" s="168"/>
      <c r="V29" s="13" t="s">
        <v>131</v>
      </c>
      <c r="W29" s="31">
        <v>0.25</v>
      </c>
      <c r="X29" s="13" t="s">
        <v>132</v>
      </c>
      <c r="Y29" s="11">
        <v>4</v>
      </c>
      <c r="Z29" s="11" t="s">
        <v>47</v>
      </c>
      <c r="AA29" s="12">
        <v>43467</v>
      </c>
      <c r="AB29" s="12">
        <v>43830</v>
      </c>
      <c r="AC29" s="11"/>
      <c r="AD29" s="151"/>
      <c r="AE29" s="151"/>
      <c r="AF29" s="151"/>
      <c r="AG29" s="151"/>
      <c r="AH29" s="151"/>
      <c r="AI29" s="151"/>
      <c r="AJ29" s="154"/>
      <c r="AK29" s="73"/>
      <c r="AL29" s="66"/>
      <c r="AM29" s="66"/>
      <c r="AN29" s="66"/>
      <c r="AO29" s="66"/>
      <c r="AP29" s="66"/>
      <c r="AQ29" s="66"/>
      <c r="AR29" s="66"/>
      <c r="AS29" s="66"/>
      <c r="AT29" s="66"/>
      <c r="AU29" s="66"/>
      <c r="AV29" s="66"/>
      <c r="AW29" s="66"/>
      <c r="AX29" s="66"/>
      <c r="AY29" s="66"/>
      <c r="AZ29" s="68"/>
      <c r="BA29" s="66"/>
      <c r="BB29" s="66"/>
      <c r="BC29" s="66"/>
      <c r="BD29" s="70"/>
      <c r="BE29" s="66"/>
    </row>
    <row r="30" spans="1:57" ht="51" x14ac:dyDescent="0.25">
      <c r="A30" s="5"/>
      <c r="B30" s="151"/>
      <c r="C30" s="151"/>
      <c r="D30" s="151"/>
      <c r="E30" s="151"/>
      <c r="F30" s="151"/>
      <c r="G30" s="151"/>
      <c r="H30" s="151"/>
      <c r="I30" s="151"/>
      <c r="J30" s="151"/>
      <c r="K30" s="151"/>
      <c r="L30" s="151"/>
      <c r="M30" s="167"/>
      <c r="N30" s="151"/>
      <c r="O30" s="167"/>
      <c r="P30" s="167"/>
      <c r="Q30" s="167"/>
      <c r="R30" s="167"/>
      <c r="S30" s="167"/>
      <c r="T30" s="151"/>
      <c r="U30" s="168"/>
      <c r="V30" s="13" t="s">
        <v>133</v>
      </c>
      <c r="W30" s="14">
        <v>0.5</v>
      </c>
      <c r="X30" s="13" t="s">
        <v>134</v>
      </c>
      <c r="Y30" s="11">
        <v>15</v>
      </c>
      <c r="Z30" s="11" t="s">
        <v>47</v>
      </c>
      <c r="AA30" s="12">
        <v>43466</v>
      </c>
      <c r="AB30" s="12">
        <v>43830</v>
      </c>
      <c r="AC30" s="11"/>
      <c r="AD30" s="151"/>
      <c r="AE30" s="151"/>
      <c r="AF30" s="151"/>
      <c r="AG30" s="151"/>
      <c r="AH30" s="151"/>
      <c r="AI30" s="151"/>
      <c r="AJ30" s="154"/>
      <c r="AK30" s="73"/>
      <c r="AL30" s="66"/>
      <c r="AM30" s="66"/>
      <c r="AN30" s="66"/>
      <c r="AO30" s="66"/>
      <c r="AP30" s="66"/>
      <c r="AQ30" s="66"/>
      <c r="AR30" s="66"/>
      <c r="AS30" s="66"/>
      <c r="AT30" s="66"/>
      <c r="AU30" s="66"/>
      <c r="AV30" s="66"/>
      <c r="AW30" s="66"/>
      <c r="AX30" s="66"/>
      <c r="AY30" s="66"/>
      <c r="AZ30" s="68"/>
      <c r="BA30" s="66"/>
      <c r="BB30" s="66"/>
      <c r="BC30" s="66"/>
      <c r="BD30" s="70"/>
      <c r="BE30" s="66"/>
    </row>
    <row r="31" spans="1:57" ht="51" x14ac:dyDescent="0.25">
      <c r="A31" s="5"/>
      <c r="B31" s="151"/>
      <c r="C31" s="151"/>
      <c r="D31" s="151"/>
      <c r="E31" s="151"/>
      <c r="F31" s="151"/>
      <c r="G31" s="151"/>
      <c r="H31" s="151"/>
      <c r="I31" s="151"/>
      <c r="J31" s="151"/>
      <c r="K31" s="151"/>
      <c r="L31" s="151"/>
      <c r="M31" s="167"/>
      <c r="N31" s="151"/>
      <c r="O31" s="167"/>
      <c r="P31" s="167"/>
      <c r="Q31" s="167"/>
      <c r="R31" s="167"/>
      <c r="S31" s="167"/>
      <c r="T31" s="151"/>
      <c r="U31" s="168" t="s">
        <v>135</v>
      </c>
      <c r="V31" s="13" t="s">
        <v>136</v>
      </c>
      <c r="W31" s="14">
        <v>0.5</v>
      </c>
      <c r="X31" s="13" t="s">
        <v>137</v>
      </c>
      <c r="Y31" s="11">
        <v>18</v>
      </c>
      <c r="Z31" s="11" t="s">
        <v>47</v>
      </c>
      <c r="AA31" s="12">
        <v>43497</v>
      </c>
      <c r="AB31" s="12">
        <v>43585</v>
      </c>
      <c r="AC31" s="11"/>
      <c r="AD31" s="151"/>
      <c r="AE31" s="151"/>
      <c r="AF31" s="151" t="s">
        <v>109</v>
      </c>
      <c r="AG31" s="151"/>
      <c r="AH31" s="151"/>
      <c r="AI31" s="151"/>
      <c r="AJ31" s="154"/>
      <c r="AK31" s="73"/>
      <c r="AL31" s="66"/>
      <c r="AM31" s="66"/>
      <c r="AN31" s="66"/>
      <c r="AO31" s="66"/>
      <c r="AP31" s="66"/>
      <c r="AQ31" s="66"/>
      <c r="AR31" s="66"/>
      <c r="AS31" s="66"/>
      <c r="AT31" s="66"/>
      <c r="AU31" s="66"/>
      <c r="AV31" s="66"/>
      <c r="AW31" s="66"/>
      <c r="AX31" s="66"/>
      <c r="AY31" s="66"/>
      <c r="AZ31" s="68"/>
      <c r="BA31" s="66"/>
      <c r="BB31" s="66"/>
      <c r="BC31" s="66"/>
      <c r="BD31" s="70"/>
      <c r="BE31" s="66"/>
    </row>
    <row r="32" spans="1:57" ht="38.25" x14ac:dyDescent="0.25">
      <c r="A32" s="5"/>
      <c r="B32" s="151"/>
      <c r="C32" s="151"/>
      <c r="D32" s="151"/>
      <c r="E32" s="151"/>
      <c r="F32" s="151"/>
      <c r="G32" s="151"/>
      <c r="H32" s="151"/>
      <c r="I32" s="151"/>
      <c r="J32" s="151"/>
      <c r="K32" s="151"/>
      <c r="L32" s="151"/>
      <c r="M32" s="167"/>
      <c r="N32" s="151"/>
      <c r="O32" s="167"/>
      <c r="P32" s="167"/>
      <c r="Q32" s="167"/>
      <c r="R32" s="167"/>
      <c r="S32" s="167"/>
      <c r="T32" s="151"/>
      <c r="U32" s="168"/>
      <c r="V32" s="13" t="s">
        <v>138</v>
      </c>
      <c r="W32" s="14">
        <v>0.25</v>
      </c>
      <c r="X32" s="13" t="s">
        <v>139</v>
      </c>
      <c r="Y32" s="11">
        <v>1</v>
      </c>
      <c r="Z32" s="11" t="s">
        <v>47</v>
      </c>
      <c r="AA32" s="12">
        <v>43617</v>
      </c>
      <c r="AB32" s="12">
        <v>43646</v>
      </c>
      <c r="AC32" s="11"/>
      <c r="AD32" s="151"/>
      <c r="AE32" s="151"/>
      <c r="AF32" s="151"/>
      <c r="AG32" s="151"/>
      <c r="AH32" s="151"/>
      <c r="AI32" s="151"/>
      <c r="AJ32" s="154"/>
      <c r="AK32" s="73"/>
      <c r="AL32" s="66"/>
      <c r="AM32" s="66"/>
      <c r="AN32" s="66"/>
      <c r="AO32" s="66"/>
      <c r="AP32" s="66"/>
      <c r="AQ32" s="66"/>
      <c r="AR32" s="66"/>
      <c r="AS32" s="66"/>
      <c r="AT32" s="66"/>
      <c r="AU32" s="66"/>
      <c r="AV32" s="66"/>
      <c r="AW32" s="66"/>
      <c r="AX32" s="66"/>
      <c r="AY32" s="66"/>
      <c r="AZ32" s="68"/>
      <c r="BA32" s="66"/>
      <c r="BB32" s="66"/>
      <c r="BC32" s="66"/>
      <c r="BD32" s="70"/>
      <c r="BE32" s="66"/>
    </row>
    <row r="33" spans="1:57" ht="25.5" x14ac:dyDescent="0.25">
      <c r="A33" s="5"/>
      <c r="B33" s="151"/>
      <c r="C33" s="151"/>
      <c r="D33" s="151"/>
      <c r="E33" s="151"/>
      <c r="F33" s="151"/>
      <c r="G33" s="151"/>
      <c r="H33" s="151"/>
      <c r="I33" s="151"/>
      <c r="J33" s="151"/>
      <c r="K33" s="151"/>
      <c r="L33" s="151"/>
      <c r="M33" s="167"/>
      <c r="N33" s="151"/>
      <c r="O33" s="167"/>
      <c r="P33" s="167"/>
      <c r="Q33" s="167"/>
      <c r="R33" s="167"/>
      <c r="S33" s="167"/>
      <c r="T33" s="151"/>
      <c r="U33" s="168"/>
      <c r="V33" s="13" t="s">
        <v>140</v>
      </c>
      <c r="W33" s="14">
        <v>0.25</v>
      </c>
      <c r="X33" s="13" t="s">
        <v>141</v>
      </c>
      <c r="Y33" s="11">
        <v>1</v>
      </c>
      <c r="Z33" s="11" t="s">
        <v>47</v>
      </c>
      <c r="AA33" s="12">
        <v>43709</v>
      </c>
      <c r="AB33" s="12">
        <v>43738</v>
      </c>
      <c r="AC33" s="11"/>
      <c r="AD33" s="151"/>
      <c r="AE33" s="151"/>
      <c r="AF33" s="151"/>
      <c r="AG33" s="151"/>
      <c r="AH33" s="151"/>
      <c r="AI33" s="151"/>
      <c r="AJ33" s="154"/>
      <c r="AK33" s="73"/>
      <c r="AL33" s="66"/>
      <c r="AM33" s="66"/>
      <c r="AN33" s="66"/>
      <c r="AO33" s="66"/>
      <c r="AP33" s="66"/>
      <c r="AQ33" s="66"/>
      <c r="AR33" s="66"/>
      <c r="AS33" s="66"/>
      <c r="AT33" s="66"/>
      <c r="AU33" s="66"/>
      <c r="AV33" s="66"/>
      <c r="AW33" s="66"/>
      <c r="AX33" s="66"/>
      <c r="AY33" s="66"/>
      <c r="AZ33" s="68"/>
      <c r="BA33" s="66"/>
      <c r="BB33" s="66"/>
      <c r="BC33" s="66"/>
      <c r="BD33" s="70"/>
      <c r="BE33" s="66"/>
    </row>
    <row r="34" spans="1:57" x14ac:dyDescent="0.25">
      <c r="A34" s="5"/>
      <c r="B34" s="155" t="s">
        <v>36</v>
      </c>
      <c r="C34" s="155" t="s">
        <v>37</v>
      </c>
      <c r="D34" s="155" t="s">
        <v>142</v>
      </c>
      <c r="E34" s="155" t="s">
        <v>143</v>
      </c>
      <c r="F34" s="155" t="s">
        <v>144</v>
      </c>
      <c r="G34" s="155" t="s">
        <v>41</v>
      </c>
      <c r="H34" s="155"/>
      <c r="I34" s="155" t="s">
        <v>31</v>
      </c>
      <c r="J34" s="155" t="s">
        <v>145</v>
      </c>
      <c r="K34" s="155" t="s">
        <v>146</v>
      </c>
      <c r="L34" s="155" t="s">
        <v>147</v>
      </c>
      <c r="M34" s="161">
        <v>4.7619047619047603E-2</v>
      </c>
      <c r="N34" s="155" t="s">
        <v>46</v>
      </c>
      <c r="O34" s="159">
        <f>+((13791-7998)/13971)</f>
        <v>0.4146446210006442</v>
      </c>
      <c r="P34" s="159">
        <v>0.05</v>
      </c>
      <c r="Q34" s="159">
        <v>0.05</v>
      </c>
      <c r="R34" s="159">
        <v>0.05</v>
      </c>
      <c r="S34" s="159">
        <v>0.05</v>
      </c>
      <c r="T34" s="155" t="s">
        <v>148</v>
      </c>
      <c r="U34" s="155" t="s">
        <v>149</v>
      </c>
      <c r="V34" s="32" t="s">
        <v>150</v>
      </c>
      <c r="W34" s="16">
        <v>0.25</v>
      </c>
      <c r="X34" s="28" t="s">
        <v>151</v>
      </c>
      <c r="Y34" s="17">
        <v>12</v>
      </c>
      <c r="Z34" s="18" t="s">
        <v>148</v>
      </c>
      <c r="AA34" s="29">
        <v>43466</v>
      </c>
      <c r="AB34" s="29">
        <v>43830</v>
      </c>
      <c r="AC34" s="18"/>
      <c r="AD34" s="155"/>
      <c r="AE34" s="155"/>
      <c r="AF34" s="155" t="s">
        <v>152</v>
      </c>
      <c r="AG34" s="155"/>
      <c r="AH34" s="155"/>
      <c r="AI34" s="155"/>
      <c r="AJ34" s="158"/>
      <c r="AK34" s="73"/>
      <c r="AL34" s="66"/>
      <c r="AM34" s="66"/>
      <c r="AN34" s="66"/>
      <c r="AO34" s="66"/>
      <c r="AP34" s="66"/>
      <c r="AQ34" s="66"/>
      <c r="AR34" s="66"/>
      <c r="AS34" s="66"/>
      <c r="AT34" s="66"/>
      <c r="AU34" s="66"/>
      <c r="AV34" s="66"/>
      <c r="AW34" s="66"/>
      <c r="AX34" s="66"/>
      <c r="AY34" s="66"/>
      <c r="AZ34" s="66"/>
      <c r="BA34" s="69"/>
      <c r="BB34" s="66"/>
      <c r="BC34" s="66"/>
      <c r="BD34" s="66"/>
      <c r="BE34" s="66"/>
    </row>
    <row r="35" spans="1:57" ht="25.5" x14ac:dyDescent="0.25">
      <c r="A35" s="5"/>
      <c r="B35" s="155" t="s">
        <v>36</v>
      </c>
      <c r="C35" s="155"/>
      <c r="D35" s="155"/>
      <c r="E35" s="155"/>
      <c r="F35" s="155"/>
      <c r="G35" s="155"/>
      <c r="H35" s="155"/>
      <c r="I35" s="155"/>
      <c r="J35" s="155"/>
      <c r="K35" s="155"/>
      <c r="L35" s="155"/>
      <c r="M35" s="161"/>
      <c r="N35" s="155"/>
      <c r="O35" s="159"/>
      <c r="P35" s="159"/>
      <c r="Q35" s="159"/>
      <c r="R35" s="159"/>
      <c r="S35" s="159"/>
      <c r="T35" s="155"/>
      <c r="U35" s="155"/>
      <c r="V35" s="32" t="s">
        <v>153</v>
      </c>
      <c r="W35" s="16">
        <v>0.25</v>
      </c>
      <c r="X35" s="28" t="s">
        <v>154</v>
      </c>
      <c r="Y35" s="17">
        <v>9</v>
      </c>
      <c r="Z35" s="18" t="s">
        <v>148</v>
      </c>
      <c r="AA35" s="29">
        <v>43570</v>
      </c>
      <c r="AB35" s="29">
        <v>43830</v>
      </c>
      <c r="AC35" s="18"/>
      <c r="AD35" s="155"/>
      <c r="AE35" s="155"/>
      <c r="AF35" s="155"/>
      <c r="AG35" s="155"/>
      <c r="AH35" s="155"/>
      <c r="AI35" s="155"/>
      <c r="AJ35" s="158"/>
      <c r="AK35" s="73"/>
      <c r="AL35" s="66"/>
      <c r="AM35" s="66"/>
      <c r="AN35" s="66"/>
      <c r="AO35" s="66"/>
      <c r="AP35" s="66"/>
      <c r="AQ35" s="66"/>
      <c r="AR35" s="66"/>
      <c r="AS35" s="66"/>
      <c r="AT35" s="66"/>
      <c r="AU35" s="66"/>
      <c r="AV35" s="66"/>
      <c r="AW35" s="66"/>
      <c r="AX35" s="66"/>
      <c r="AY35" s="66"/>
      <c r="AZ35" s="66"/>
      <c r="BA35" s="69"/>
      <c r="BB35" s="66"/>
      <c r="BC35" s="66"/>
      <c r="BD35" s="66"/>
      <c r="BE35" s="66"/>
    </row>
    <row r="36" spans="1:57" ht="25.5" x14ac:dyDescent="0.25">
      <c r="A36" s="5"/>
      <c r="B36" s="155" t="s">
        <v>36</v>
      </c>
      <c r="C36" s="155"/>
      <c r="D36" s="155"/>
      <c r="E36" s="155"/>
      <c r="F36" s="155"/>
      <c r="G36" s="155"/>
      <c r="H36" s="155"/>
      <c r="I36" s="155"/>
      <c r="J36" s="155"/>
      <c r="K36" s="155"/>
      <c r="L36" s="155"/>
      <c r="M36" s="161"/>
      <c r="N36" s="155"/>
      <c r="O36" s="159"/>
      <c r="P36" s="159"/>
      <c r="Q36" s="159"/>
      <c r="R36" s="159"/>
      <c r="S36" s="159"/>
      <c r="T36" s="155"/>
      <c r="U36" s="155"/>
      <c r="V36" s="32" t="s">
        <v>155</v>
      </c>
      <c r="W36" s="30">
        <v>0.25</v>
      </c>
      <c r="X36" s="28" t="s">
        <v>156</v>
      </c>
      <c r="Y36" s="17">
        <v>2</v>
      </c>
      <c r="Z36" s="18" t="s">
        <v>148</v>
      </c>
      <c r="AA36" s="19">
        <v>43525</v>
      </c>
      <c r="AB36" s="19">
        <v>43799</v>
      </c>
      <c r="AC36" s="18"/>
      <c r="AD36" s="155"/>
      <c r="AE36" s="155"/>
      <c r="AF36" s="155"/>
      <c r="AG36" s="155"/>
      <c r="AH36" s="155"/>
      <c r="AI36" s="155"/>
      <c r="AJ36" s="158"/>
      <c r="AK36" s="73"/>
      <c r="AL36" s="66"/>
      <c r="AM36" s="66"/>
      <c r="AN36" s="66"/>
      <c r="AO36" s="66"/>
      <c r="AP36" s="66"/>
      <c r="AQ36" s="66"/>
      <c r="AR36" s="66"/>
      <c r="AS36" s="66"/>
      <c r="AT36" s="66"/>
      <c r="AU36" s="66"/>
      <c r="AV36" s="66"/>
      <c r="AW36" s="66"/>
      <c r="AX36" s="66"/>
      <c r="AY36" s="66"/>
      <c r="AZ36" s="66"/>
      <c r="BA36" s="69"/>
      <c r="BB36" s="66"/>
      <c r="BC36" s="66"/>
      <c r="BD36" s="66"/>
      <c r="BE36" s="66"/>
    </row>
    <row r="37" spans="1:57" ht="76.5" x14ac:dyDescent="0.25">
      <c r="A37" s="5"/>
      <c r="B37" s="155" t="s">
        <v>36</v>
      </c>
      <c r="C37" s="155"/>
      <c r="D37" s="155"/>
      <c r="E37" s="155"/>
      <c r="F37" s="155"/>
      <c r="G37" s="155"/>
      <c r="H37" s="155"/>
      <c r="I37" s="155"/>
      <c r="J37" s="155"/>
      <c r="K37" s="155"/>
      <c r="L37" s="155"/>
      <c r="M37" s="161"/>
      <c r="N37" s="155"/>
      <c r="O37" s="159"/>
      <c r="P37" s="159"/>
      <c r="Q37" s="159"/>
      <c r="R37" s="159"/>
      <c r="S37" s="159"/>
      <c r="T37" s="155"/>
      <c r="U37" s="155"/>
      <c r="V37" s="32" t="s">
        <v>157</v>
      </c>
      <c r="W37" s="16">
        <v>0.25</v>
      </c>
      <c r="X37" s="28" t="s">
        <v>158</v>
      </c>
      <c r="Y37" s="17">
        <v>4</v>
      </c>
      <c r="Z37" s="18" t="s">
        <v>148</v>
      </c>
      <c r="AA37" s="19">
        <v>43525</v>
      </c>
      <c r="AB37" s="19">
        <v>43677</v>
      </c>
      <c r="AC37" s="18"/>
      <c r="AD37" s="155"/>
      <c r="AE37" s="155"/>
      <c r="AF37" s="155"/>
      <c r="AG37" s="155"/>
      <c r="AH37" s="155"/>
      <c r="AI37" s="155"/>
      <c r="AJ37" s="158"/>
      <c r="AK37" s="73"/>
      <c r="AL37" s="66"/>
      <c r="AM37" s="66"/>
      <c r="AN37" s="66"/>
      <c r="AO37" s="66"/>
      <c r="AP37" s="66"/>
      <c r="AQ37" s="66"/>
      <c r="AR37" s="66"/>
      <c r="AS37" s="66"/>
      <c r="AT37" s="66"/>
      <c r="AU37" s="66"/>
      <c r="AV37" s="66"/>
      <c r="AW37" s="66"/>
      <c r="AX37" s="66"/>
      <c r="AY37" s="66"/>
      <c r="AZ37" s="66"/>
      <c r="BA37" s="69"/>
      <c r="BB37" s="66"/>
      <c r="BC37" s="66"/>
      <c r="BD37" s="66"/>
      <c r="BE37" s="66"/>
    </row>
    <row r="38" spans="1:57" ht="25.5" x14ac:dyDescent="0.25">
      <c r="A38" s="5"/>
      <c r="B38" s="151" t="s">
        <v>36</v>
      </c>
      <c r="C38" s="151" t="s">
        <v>37</v>
      </c>
      <c r="D38" s="151" t="s">
        <v>159</v>
      </c>
      <c r="E38" s="151" t="s">
        <v>160</v>
      </c>
      <c r="F38" s="151" t="s">
        <v>161</v>
      </c>
      <c r="G38" s="151" t="s">
        <v>41</v>
      </c>
      <c r="H38" s="151"/>
      <c r="I38" s="151" t="s">
        <v>162</v>
      </c>
      <c r="J38" s="151" t="s">
        <v>163</v>
      </c>
      <c r="K38" s="151" t="s">
        <v>164</v>
      </c>
      <c r="L38" s="151" t="s">
        <v>165</v>
      </c>
      <c r="M38" s="157">
        <v>4.7619047619047603E-2</v>
      </c>
      <c r="N38" s="151" t="s">
        <v>46</v>
      </c>
      <c r="O38" s="169">
        <v>1</v>
      </c>
      <c r="P38" s="169">
        <v>1</v>
      </c>
      <c r="Q38" s="169">
        <v>1</v>
      </c>
      <c r="R38" s="169">
        <v>1</v>
      </c>
      <c r="S38" s="169">
        <v>1</v>
      </c>
      <c r="T38" s="151" t="s">
        <v>166</v>
      </c>
      <c r="U38" s="151" t="s">
        <v>167</v>
      </c>
      <c r="V38" s="33" t="s">
        <v>168</v>
      </c>
      <c r="W38" s="31">
        <v>0.5</v>
      </c>
      <c r="X38" s="13" t="s">
        <v>169</v>
      </c>
      <c r="Y38" s="11">
        <v>10</v>
      </c>
      <c r="Z38" s="11" t="s">
        <v>170</v>
      </c>
      <c r="AA38" s="12">
        <v>43525</v>
      </c>
      <c r="AB38" s="12">
        <v>43830</v>
      </c>
      <c r="AC38" s="11"/>
      <c r="AD38" s="151"/>
      <c r="AE38" s="151" t="s">
        <v>171</v>
      </c>
      <c r="AF38" s="151"/>
      <c r="AG38" s="151"/>
      <c r="AH38" s="151"/>
      <c r="AI38" s="151"/>
      <c r="AJ38" s="154"/>
      <c r="AK38" s="73"/>
      <c r="AL38" s="66"/>
      <c r="AM38" s="66"/>
      <c r="AN38" s="66"/>
      <c r="AO38" s="66"/>
      <c r="AP38" s="66"/>
      <c r="AQ38" s="66"/>
      <c r="AR38" s="66"/>
      <c r="AS38" s="66"/>
      <c r="AT38" s="66"/>
      <c r="AU38" s="66"/>
      <c r="AV38" s="66"/>
      <c r="AW38" s="66"/>
      <c r="AX38" s="66"/>
      <c r="AY38" s="66"/>
      <c r="AZ38" s="66"/>
      <c r="BA38" s="66"/>
      <c r="BB38" s="66"/>
      <c r="BC38" s="66"/>
      <c r="BD38" s="66"/>
      <c r="BE38" s="66"/>
    </row>
    <row r="39" spans="1:57" ht="25.5" x14ac:dyDescent="0.25">
      <c r="A39" s="5"/>
      <c r="B39" s="151"/>
      <c r="C39" s="151"/>
      <c r="D39" s="151"/>
      <c r="E39" s="151"/>
      <c r="F39" s="151"/>
      <c r="G39" s="151"/>
      <c r="H39" s="151"/>
      <c r="I39" s="151"/>
      <c r="J39" s="151"/>
      <c r="K39" s="151"/>
      <c r="L39" s="151"/>
      <c r="M39" s="169"/>
      <c r="N39" s="151"/>
      <c r="O39" s="169"/>
      <c r="P39" s="169"/>
      <c r="Q39" s="169"/>
      <c r="R39" s="169"/>
      <c r="S39" s="169"/>
      <c r="T39" s="151"/>
      <c r="U39" s="151"/>
      <c r="V39" s="33" t="s">
        <v>172</v>
      </c>
      <c r="W39" s="31">
        <v>0.5</v>
      </c>
      <c r="X39" s="13" t="s">
        <v>173</v>
      </c>
      <c r="Y39" s="11">
        <v>4</v>
      </c>
      <c r="Z39" s="11" t="s">
        <v>170</v>
      </c>
      <c r="AA39" s="12">
        <v>43466</v>
      </c>
      <c r="AB39" s="12">
        <v>43830</v>
      </c>
      <c r="AC39" s="11"/>
      <c r="AD39" s="151"/>
      <c r="AE39" s="151"/>
      <c r="AF39" s="151"/>
      <c r="AG39" s="151"/>
      <c r="AH39" s="151"/>
      <c r="AI39" s="151"/>
      <c r="AJ39" s="154"/>
      <c r="AK39" s="73"/>
      <c r="AL39" s="66"/>
      <c r="AM39" s="66"/>
      <c r="AN39" s="66"/>
      <c r="AO39" s="66"/>
      <c r="AP39" s="66"/>
      <c r="AQ39" s="66"/>
      <c r="AR39" s="66"/>
      <c r="AS39" s="66"/>
      <c r="AT39" s="66"/>
      <c r="AU39" s="66"/>
      <c r="AV39" s="66"/>
      <c r="AW39" s="66"/>
      <c r="AX39" s="66"/>
      <c r="AY39" s="66"/>
      <c r="AZ39" s="66"/>
      <c r="BA39" s="66"/>
      <c r="BB39" s="66"/>
      <c r="BC39" s="66"/>
      <c r="BD39" s="66"/>
      <c r="BE39" s="66"/>
    </row>
    <row r="40" spans="1:57" ht="25.5" x14ac:dyDescent="0.25">
      <c r="A40" s="5"/>
      <c r="B40" s="155" t="s">
        <v>36</v>
      </c>
      <c r="C40" s="155" t="s">
        <v>37</v>
      </c>
      <c r="D40" s="155" t="s">
        <v>159</v>
      </c>
      <c r="E40" s="155" t="s">
        <v>160</v>
      </c>
      <c r="F40" s="155" t="s">
        <v>161</v>
      </c>
      <c r="G40" s="155" t="s">
        <v>41</v>
      </c>
      <c r="H40" s="155"/>
      <c r="I40" s="155" t="s">
        <v>162</v>
      </c>
      <c r="J40" s="155" t="s">
        <v>163</v>
      </c>
      <c r="K40" s="155" t="s">
        <v>174</v>
      </c>
      <c r="L40" s="155" t="s">
        <v>175</v>
      </c>
      <c r="M40" s="161">
        <v>4.7619047619047603E-2</v>
      </c>
      <c r="N40" s="155" t="s">
        <v>46</v>
      </c>
      <c r="O40" s="161">
        <v>0.10714285714285714</v>
      </c>
      <c r="P40" s="159">
        <v>1</v>
      </c>
      <c r="Q40" s="159">
        <v>1</v>
      </c>
      <c r="R40" s="159">
        <v>1</v>
      </c>
      <c r="S40" s="159">
        <v>1</v>
      </c>
      <c r="T40" s="155" t="s">
        <v>170</v>
      </c>
      <c r="U40" s="155" t="s">
        <v>176</v>
      </c>
      <c r="V40" s="34" t="s">
        <v>177</v>
      </c>
      <c r="W40" s="16">
        <v>0.5</v>
      </c>
      <c r="X40" s="28" t="s">
        <v>178</v>
      </c>
      <c r="Y40" s="18">
        <v>12</v>
      </c>
      <c r="Z40" s="18" t="s">
        <v>170</v>
      </c>
      <c r="AA40" s="29">
        <v>43466</v>
      </c>
      <c r="AB40" s="29">
        <v>43830</v>
      </c>
      <c r="AC40" s="18"/>
      <c r="AD40" s="155"/>
      <c r="AE40" s="155" t="s">
        <v>171</v>
      </c>
      <c r="AF40" s="155"/>
      <c r="AG40" s="155"/>
      <c r="AH40" s="155"/>
      <c r="AI40" s="155"/>
      <c r="AJ40" s="158"/>
      <c r="AK40" s="73"/>
      <c r="AL40" s="66"/>
      <c r="AM40" s="66"/>
      <c r="AN40" s="66"/>
      <c r="AO40" s="66"/>
      <c r="AP40" s="66"/>
      <c r="AQ40" s="66"/>
      <c r="AR40" s="66"/>
      <c r="AS40" s="66"/>
      <c r="AT40" s="66"/>
      <c r="AU40" s="66"/>
      <c r="AV40" s="66"/>
      <c r="AW40" s="66"/>
      <c r="AX40" s="66"/>
      <c r="AY40" s="66"/>
      <c r="AZ40" s="69"/>
      <c r="BA40" s="66"/>
      <c r="BB40" s="66"/>
      <c r="BC40" s="66"/>
      <c r="BD40" s="66"/>
      <c r="BE40" s="66"/>
    </row>
    <row r="41" spans="1:57" ht="25.5" x14ac:dyDescent="0.25">
      <c r="A41" s="5"/>
      <c r="B41" s="155" t="s">
        <v>36</v>
      </c>
      <c r="C41" s="155"/>
      <c r="D41" s="155"/>
      <c r="E41" s="155"/>
      <c r="F41" s="155"/>
      <c r="G41" s="155"/>
      <c r="H41" s="155"/>
      <c r="I41" s="155"/>
      <c r="J41" s="155"/>
      <c r="K41" s="155"/>
      <c r="L41" s="155"/>
      <c r="M41" s="161">
        <f t="shared" ref="M41:M50" si="3">1/14</f>
        <v>7.1428571428571425E-2</v>
      </c>
      <c r="N41" s="155"/>
      <c r="O41" s="161"/>
      <c r="P41" s="159"/>
      <c r="Q41" s="159"/>
      <c r="R41" s="159"/>
      <c r="S41" s="159"/>
      <c r="T41" s="155"/>
      <c r="U41" s="155"/>
      <c r="V41" s="34" t="s">
        <v>179</v>
      </c>
      <c r="W41" s="16">
        <v>0.5</v>
      </c>
      <c r="X41" s="28" t="s">
        <v>180</v>
      </c>
      <c r="Y41" s="18">
        <v>12</v>
      </c>
      <c r="Z41" s="18" t="s">
        <v>170</v>
      </c>
      <c r="AA41" s="29">
        <v>43466</v>
      </c>
      <c r="AB41" s="29">
        <v>43830</v>
      </c>
      <c r="AC41" s="18"/>
      <c r="AD41" s="155"/>
      <c r="AE41" s="155"/>
      <c r="AF41" s="155"/>
      <c r="AG41" s="155"/>
      <c r="AH41" s="155"/>
      <c r="AI41" s="155"/>
      <c r="AJ41" s="158"/>
      <c r="AK41" s="73"/>
      <c r="AL41" s="66"/>
      <c r="AM41" s="66"/>
      <c r="AN41" s="66"/>
      <c r="AO41" s="66"/>
      <c r="AP41" s="66"/>
      <c r="AQ41" s="66"/>
      <c r="AR41" s="66"/>
      <c r="AS41" s="66"/>
      <c r="AT41" s="66"/>
      <c r="AU41" s="66"/>
      <c r="AV41" s="66"/>
      <c r="AW41" s="66"/>
      <c r="AX41" s="66"/>
      <c r="AY41" s="66"/>
      <c r="AZ41" s="69"/>
      <c r="BA41" s="66"/>
      <c r="BB41" s="66"/>
      <c r="BC41" s="66"/>
      <c r="BD41" s="66"/>
      <c r="BE41" s="66"/>
    </row>
    <row r="42" spans="1:57" ht="25.5" x14ac:dyDescent="0.25">
      <c r="A42" s="5"/>
      <c r="B42" s="151" t="s">
        <v>36</v>
      </c>
      <c r="C42" s="151" t="s">
        <v>37</v>
      </c>
      <c r="D42" s="151" t="s">
        <v>159</v>
      </c>
      <c r="E42" s="151" t="s">
        <v>160</v>
      </c>
      <c r="F42" s="151" t="s">
        <v>181</v>
      </c>
      <c r="G42" s="151" t="s">
        <v>41</v>
      </c>
      <c r="H42" s="151"/>
      <c r="I42" s="151" t="s">
        <v>182</v>
      </c>
      <c r="J42" s="151" t="s">
        <v>183</v>
      </c>
      <c r="K42" s="151" t="s">
        <v>184</v>
      </c>
      <c r="L42" s="151" t="s">
        <v>185</v>
      </c>
      <c r="M42" s="157">
        <v>4.7619047619047603E-2</v>
      </c>
      <c r="N42" s="151" t="s">
        <v>186</v>
      </c>
      <c r="O42" s="151" t="s">
        <v>187</v>
      </c>
      <c r="P42" s="171" t="s">
        <v>188</v>
      </c>
      <c r="Q42" s="171" t="s">
        <v>189</v>
      </c>
      <c r="R42" s="171" t="s">
        <v>190</v>
      </c>
      <c r="S42" s="171" t="s">
        <v>191</v>
      </c>
      <c r="T42" s="151" t="s">
        <v>192</v>
      </c>
      <c r="U42" s="151" t="s">
        <v>193</v>
      </c>
      <c r="V42" s="35" t="s">
        <v>194</v>
      </c>
      <c r="W42" s="14">
        <v>0.5</v>
      </c>
      <c r="X42" s="13" t="s">
        <v>195</v>
      </c>
      <c r="Y42" s="11">
        <v>1</v>
      </c>
      <c r="Z42" s="11" t="s">
        <v>192</v>
      </c>
      <c r="AA42" s="22">
        <v>43525</v>
      </c>
      <c r="AB42" s="22">
        <v>43555</v>
      </c>
      <c r="AC42" s="11"/>
      <c r="AD42" s="163"/>
      <c r="AE42" s="163"/>
      <c r="AF42" s="163"/>
      <c r="AG42" s="163"/>
      <c r="AH42" s="163" t="s">
        <v>63</v>
      </c>
      <c r="AI42" s="163"/>
      <c r="AJ42" s="170"/>
      <c r="AK42" s="74"/>
      <c r="AL42" s="66"/>
      <c r="AM42" s="66"/>
      <c r="AN42" s="66"/>
      <c r="AO42" s="66"/>
      <c r="AP42" s="66"/>
      <c r="AQ42" s="66"/>
      <c r="AR42" s="66"/>
      <c r="AS42" s="66"/>
      <c r="AT42" s="66"/>
      <c r="AU42" s="66"/>
      <c r="AV42" s="66"/>
      <c r="AW42" s="66"/>
      <c r="AX42" s="66"/>
      <c r="AY42" s="66"/>
      <c r="AZ42" s="69"/>
      <c r="BA42" s="66"/>
      <c r="BB42" s="66"/>
      <c r="BC42" s="66"/>
      <c r="BD42" s="66"/>
      <c r="BE42" s="66"/>
    </row>
    <row r="43" spans="1:57" ht="38.25" x14ac:dyDescent="0.25">
      <c r="A43" s="5"/>
      <c r="B43" s="151" t="s">
        <v>36</v>
      </c>
      <c r="C43" s="151"/>
      <c r="D43" s="151"/>
      <c r="E43" s="151"/>
      <c r="F43" s="151"/>
      <c r="G43" s="151"/>
      <c r="H43" s="151"/>
      <c r="I43" s="151"/>
      <c r="J43" s="151"/>
      <c r="K43" s="151"/>
      <c r="L43" s="151"/>
      <c r="M43" s="157">
        <f t="shared" si="3"/>
        <v>7.1428571428571425E-2</v>
      </c>
      <c r="N43" s="151"/>
      <c r="O43" s="151"/>
      <c r="P43" s="171"/>
      <c r="Q43" s="171"/>
      <c r="R43" s="171"/>
      <c r="S43" s="171"/>
      <c r="T43" s="151"/>
      <c r="U43" s="151"/>
      <c r="V43" s="35" t="s">
        <v>196</v>
      </c>
      <c r="W43" s="14">
        <v>0.5</v>
      </c>
      <c r="X43" s="13" t="s">
        <v>197</v>
      </c>
      <c r="Y43" s="11">
        <v>11</v>
      </c>
      <c r="Z43" s="11" t="s">
        <v>192</v>
      </c>
      <c r="AA43" s="22">
        <v>43497</v>
      </c>
      <c r="AB43" s="22">
        <v>43830</v>
      </c>
      <c r="AC43" s="11"/>
      <c r="AD43" s="163"/>
      <c r="AE43" s="163"/>
      <c r="AF43" s="163"/>
      <c r="AG43" s="163"/>
      <c r="AH43" s="163"/>
      <c r="AI43" s="163"/>
      <c r="AJ43" s="170"/>
      <c r="AK43" s="74"/>
      <c r="AL43" s="66"/>
      <c r="AM43" s="66"/>
      <c r="AN43" s="66"/>
      <c r="AO43" s="66"/>
      <c r="AP43" s="66"/>
      <c r="AQ43" s="66"/>
      <c r="AR43" s="66"/>
      <c r="AS43" s="66"/>
      <c r="AT43" s="66"/>
      <c r="AU43" s="66"/>
      <c r="AV43" s="66"/>
      <c r="AW43" s="66"/>
      <c r="AX43" s="66"/>
      <c r="AY43" s="66"/>
      <c r="AZ43" s="69"/>
      <c r="BA43" s="66"/>
      <c r="BB43" s="66"/>
      <c r="BC43" s="66"/>
      <c r="BD43" s="66"/>
      <c r="BE43" s="66"/>
    </row>
    <row r="44" spans="1:57" ht="25.5" x14ac:dyDescent="0.25">
      <c r="A44" s="5"/>
      <c r="B44" s="155" t="s">
        <v>36</v>
      </c>
      <c r="C44" s="155" t="s">
        <v>37</v>
      </c>
      <c r="D44" s="155" t="s">
        <v>159</v>
      </c>
      <c r="E44" s="155" t="s">
        <v>160</v>
      </c>
      <c r="F44" s="155" t="s">
        <v>161</v>
      </c>
      <c r="G44" s="155" t="s">
        <v>41</v>
      </c>
      <c r="H44" s="155"/>
      <c r="I44" s="155" t="s">
        <v>198</v>
      </c>
      <c r="J44" s="155" t="s">
        <v>199</v>
      </c>
      <c r="K44" s="155" t="s">
        <v>200</v>
      </c>
      <c r="L44" s="155" t="s">
        <v>201</v>
      </c>
      <c r="M44" s="161">
        <v>4.7619047619047603E-2</v>
      </c>
      <c r="N44" s="155" t="s">
        <v>46</v>
      </c>
      <c r="O44" s="159">
        <v>1</v>
      </c>
      <c r="P44" s="172">
        <v>1</v>
      </c>
      <c r="Q44" s="172">
        <v>1</v>
      </c>
      <c r="R44" s="172">
        <v>1</v>
      </c>
      <c r="S44" s="172">
        <v>1</v>
      </c>
      <c r="T44" s="155" t="s">
        <v>202</v>
      </c>
      <c r="U44" s="155" t="s">
        <v>203</v>
      </c>
      <c r="V44" s="28" t="s">
        <v>204</v>
      </c>
      <c r="W44" s="16">
        <v>0.25</v>
      </c>
      <c r="X44" s="28" t="s">
        <v>205</v>
      </c>
      <c r="Y44" s="18">
        <v>1</v>
      </c>
      <c r="Z44" s="18" t="s">
        <v>202</v>
      </c>
      <c r="AA44" s="29">
        <v>43466</v>
      </c>
      <c r="AB44" s="29">
        <v>43496</v>
      </c>
      <c r="AC44" s="18"/>
      <c r="AD44" s="155"/>
      <c r="AE44" s="155"/>
      <c r="AF44" s="155"/>
      <c r="AG44" s="155" t="s">
        <v>52</v>
      </c>
      <c r="AH44" s="155"/>
      <c r="AI44" s="155"/>
      <c r="AJ44" s="158" t="s">
        <v>118</v>
      </c>
      <c r="AK44" s="73"/>
      <c r="AL44" s="66"/>
      <c r="AM44" s="66"/>
      <c r="AN44" s="66"/>
      <c r="AO44" s="66"/>
      <c r="AP44" s="66"/>
      <c r="AQ44" s="66"/>
      <c r="AR44" s="66"/>
      <c r="AS44" s="66"/>
      <c r="AT44" s="66"/>
      <c r="AU44" s="66"/>
      <c r="AV44" s="66"/>
      <c r="AW44" s="66"/>
      <c r="AX44" s="66"/>
      <c r="AY44" s="66"/>
      <c r="AZ44" s="69"/>
      <c r="BA44" s="66"/>
      <c r="BB44" s="66"/>
      <c r="BC44" s="66"/>
      <c r="BD44" s="66"/>
      <c r="BE44" s="66"/>
    </row>
    <row r="45" spans="1:57" x14ac:dyDescent="0.25">
      <c r="A45" s="5"/>
      <c r="B45" s="155" t="s">
        <v>36</v>
      </c>
      <c r="C45" s="155"/>
      <c r="D45" s="155"/>
      <c r="E45" s="155"/>
      <c r="F45" s="155"/>
      <c r="G45" s="155"/>
      <c r="H45" s="155"/>
      <c r="I45" s="155"/>
      <c r="J45" s="155"/>
      <c r="K45" s="155"/>
      <c r="L45" s="155"/>
      <c r="M45" s="161">
        <f t="shared" si="3"/>
        <v>7.1428571428571425E-2</v>
      </c>
      <c r="N45" s="155"/>
      <c r="O45" s="159"/>
      <c r="P45" s="172"/>
      <c r="Q45" s="172"/>
      <c r="R45" s="172"/>
      <c r="S45" s="172"/>
      <c r="T45" s="155"/>
      <c r="U45" s="155"/>
      <c r="V45" s="28" t="s">
        <v>206</v>
      </c>
      <c r="W45" s="16">
        <v>0.5</v>
      </c>
      <c r="X45" s="28" t="s">
        <v>207</v>
      </c>
      <c r="Y45" s="18">
        <v>12</v>
      </c>
      <c r="Z45" s="18" t="s">
        <v>202</v>
      </c>
      <c r="AA45" s="29">
        <v>43466</v>
      </c>
      <c r="AB45" s="29">
        <v>43814</v>
      </c>
      <c r="AC45" s="18"/>
      <c r="AD45" s="155"/>
      <c r="AE45" s="155"/>
      <c r="AF45" s="155"/>
      <c r="AG45" s="155"/>
      <c r="AH45" s="155"/>
      <c r="AI45" s="155"/>
      <c r="AJ45" s="158"/>
      <c r="AK45" s="73"/>
      <c r="AL45" s="66"/>
      <c r="AM45" s="66"/>
      <c r="AN45" s="66"/>
      <c r="AO45" s="66"/>
      <c r="AP45" s="66"/>
      <c r="AQ45" s="66"/>
      <c r="AR45" s="66"/>
      <c r="AS45" s="66"/>
      <c r="AT45" s="66"/>
      <c r="AU45" s="66"/>
      <c r="AV45" s="66"/>
      <c r="AW45" s="66"/>
      <c r="AX45" s="66"/>
      <c r="AY45" s="66"/>
      <c r="AZ45" s="69"/>
      <c r="BA45" s="66"/>
      <c r="BB45" s="66"/>
      <c r="BC45" s="66"/>
      <c r="BD45" s="66"/>
      <c r="BE45" s="66"/>
    </row>
    <row r="46" spans="1:57" x14ac:dyDescent="0.25">
      <c r="A46" s="5"/>
      <c r="B46" s="155" t="s">
        <v>36</v>
      </c>
      <c r="C46" s="155"/>
      <c r="D46" s="155"/>
      <c r="E46" s="155"/>
      <c r="F46" s="155"/>
      <c r="G46" s="155"/>
      <c r="H46" s="155"/>
      <c r="I46" s="155"/>
      <c r="J46" s="155"/>
      <c r="K46" s="155"/>
      <c r="L46" s="155"/>
      <c r="M46" s="161">
        <f t="shared" si="3"/>
        <v>7.1428571428571425E-2</v>
      </c>
      <c r="N46" s="155"/>
      <c r="O46" s="159"/>
      <c r="P46" s="172"/>
      <c r="Q46" s="172"/>
      <c r="R46" s="172"/>
      <c r="S46" s="172"/>
      <c r="T46" s="155"/>
      <c r="U46" s="155"/>
      <c r="V46" s="28" t="s">
        <v>208</v>
      </c>
      <c r="W46" s="16">
        <v>0.25</v>
      </c>
      <c r="X46" s="28" t="s">
        <v>209</v>
      </c>
      <c r="Y46" s="18">
        <v>1</v>
      </c>
      <c r="Z46" s="18" t="s">
        <v>202</v>
      </c>
      <c r="AA46" s="29">
        <v>43815</v>
      </c>
      <c r="AB46" s="29">
        <v>43830</v>
      </c>
      <c r="AC46" s="18"/>
      <c r="AD46" s="155"/>
      <c r="AE46" s="155"/>
      <c r="AF46" s="155"/>
      <c r="AG46" s="155"/>
      <c r="AH46" s="155"/>
      <c r="AI46" s="155"/>
      <c r="AJ46" s="158"/>
      <c r="AK46" s="73"/>
      <c r="AL46" s="66"/>
      <c r="AM46" s="66"/>
      <c r="AN46" s="66"/>
      <c r="AO46" s="66"/>
      <c r="AP46" s="66"/>
      <c r="AQ46" s="66"/>
      <c r="AR46" s="66"/>
      <c r="AS46" s="66"/>
      <c r="AT46" s="66"/>
      <c r="AU46" s="66"/>
      <c r="AV46" s="66"/>
      <c r="AW46" s="66"/>
      <c r="AX46" s="66"/>
      <c r="AY46" s="66"/>
      <c r="AZ46" s="69"/>
      <c r="BA46" s="66"/>
      <c r="BB46" s="66"/>
      <c r="BC46" s="66"/>
      <c r="BD46" s="66"/>
      <c r="BE46" s="66"/>
    </row>
    <row r="47" spans="1:57" ht="25.5" x14ac:dyDescent="0.25">
      <c r="B47" s="151" t="s">
        <v>36</v>
      </c>
      <c r="C47" s="151" t="s">
        <v>37</v>
      </c>
      <c r="D47" s="151" t="s">
        <v>210</v>
      </c>
      <c r="E47" s="151" t="s">
        <v>39</v>
      </c>
      <c r="F47" s="151" t="s">
        <v>211</v>
      </c>
      <c r="G47" s="151" t="s">
        <v>41</v>
      </c>
      <c r="H47" s="151"/>
      <c r="I47" s="151" t="s">
        <v>212</v>
      </c>
      <c r="J47" s="151" t="s">
        <v>213</v>
      </c>
      <c r="K47" s="151" t="s">
        <v>214</v>
      </c>
      <c r="L47" s="151" t="s">
        <v>215</v>
      </c>
      <c r="M47" s="157">
        <v>4.7619047619047603E-2</v>
      </c>
      <c r="N47" s="151" t="s">
        <v>216</v>
      </c>
      <c r="O47" s="169" t="s">
        <v>187</v>
      </c>
      <c r="P47" s="173">
        <v>20</v>
      </c>
      <c r="Q47" s="173">
        <v>17</v>
      </c>
      <c r="R47" s="173">
        <v>15</v>
      </c>
      <c r="S47" s="173">
        <v>13</v>
      </c>
      <c r="T47" s="151" t="s">
        <v>217</v>
      </c>
      <c r="U47" s="151" t="s">
        <v>218</v>
      </c>
      <c r="V47" s="13" t="s">
        <v>219</v>
      </c>
      <c r="W47" s="31">
        <f>+(0.333333333333333)/2</f>
        <v>0.16666666666666649</v>
      </c>
      <c r="X47" s="13" t="s">
        <v>220</v>
      </c>
      <c r="Y47" s="11">
        <v>2</v>
      </c>
      <c r="Z47" s="11" t="s">
        <v>221</v>
      </c>
      <c r="AA47" s="22">
        <v>43525</v>
      </c>
      <c r="AB47" s="22">
        <v>43616</v>
      </c>
      <c r="AC47" s="11"/>
      <c r="AD47" s="151"/>
      <c r="AE47" s="151"/>
      <c r="AF47" s="151"/>
      <c r="AG47" s="151"/>
      <c r="AH47" s="151" t="s">
        <v>63</v>
      </c>
      <c r="AI47" s="151"/>
      <c r="AJ47" s="154"/>
      <c r="AK47" s="73"/>
      <c r="AL47" s="66"/>
      <c r="AM47" s="66"/>
      <c r="AN47" s="66"/>
      <c r="AO47" s="66"/>
      <c r="AP47" s="66"/>
      <c r="AQ47" s="66"/>
      <c r="AR47" s="66"/>
      <c r="AS47" s="66"/>
      <c r="AT47" s="66"/>
      <c r="AU47" s="66"/>
      <c r="AV47" s="66"/>
      <c r="AW47" s="66"/>
      <c r="AX47" s="66"/>
      <c r="AY47" s="66"/>
      <c r="AZ47" s="69"/>
      <c r="BA47" s="66"/>
      <c r="BB47" s="66"/>
      <c r="BC47" s="66"/>
      <c r="BD47" s="66"/>
      <c r="BE47" s="66"/>
    </row>
    <row r="48" spans="1:57" ht="51" x14ac:dyDescent="0.25">
      <c r="B48" s="151"/>
      <c r="C48" s="151"/>
      <c r="D48" s="151"/>
      <c r="E48" s="151"/>
      <c r="F48" s="151"/>
      <c r="G48" s="151"/>
      <c r="H48" s="151"/>
      <c r="I48" s="151"/>
      <c r="J48" s="151"/>
      <c r="K48" s="151"/>
      <c r="L48" s="151"/>
      <c r="M48" s="157"/>
      <c r="N48" s="151"/>
      <c r="O48" s="169"/>
      <c r="P48" s="173"/>
      <c r="Q48" s="173"/>
      <c r="R48" s="173"/>
      <c r="S48" s="173"/>
      <c r="T48" s="151"/>
      <c r="U48" s="151"/>
      <c r="V48" s="13" t="s">
        <v>222</v>
      </c>
      <c r="W48" s="31">
        <f>+(0.333333333333333)/2</f>
        <v>0.16666666666666649</v>
      </c>
      <c r="X48" s="13" t="s">
        <v>223</v>
      </c>
      <c r="Y48" s="11">
        <v>2</v>
      </c>
      <c r="Z48" s="11" t="s">
        <v>221</v>
      </c>
      <c r="AA48" s="22">
        <v>43525</v>
      </c>
      <c r="AB48" s="22">
        <v>43616</v>
      </c>
      <c r="AC48" s="11"/>
      <c r="AD48" s="151"/>
      <c r="AE48" s="151"/>
      <c r="AF48" s="151"/>
      <c r="AG48" s="151"/>
      <c r="AH48" s="151"/>
      <c r="AI48" s="151"/>
      <c r="AJ48" s="154"/>
      <c r="AK48" s="73"/>
      <c r="AL48" s="66"/>
      <c r="AM48" s="66"/>
      <c r="AN48" s="66"/>
      <c r="AO48" s="66"/>
      <c r="AP48" s="66"/>
      <c r="AQ48" s="66"/>
      <c r="AR48" s="66"/>
      <c r="AS48" s="66"/>
      <c r="AT48" s="66"/>
      <c r="AU48" s="66"/>
      <c r="AV48" s="66"/>
      <c r="AW48" s="66"/>
      <c r="AX48" s="66"/>
      <c r="AY48" s="66"/>
      <c r="AZ48" s="69"/>
      <c r="BA48" s="66"/>
      <c r="BB48" s="66"/>
      <c r="BC48" s="66"/>
      <c r="BD48" s="66"/>
      <c r="BE48" s="66"/>
    </row>
    <row r="49" spans="2:57" ht="38.25" x14ac:dyDescent="0.25">
      <c r="B49" s="151" t="s">
        <v>36</v>
      </c>
      <c r="C49" s="151"/>
      <c r="D49" s="151"/>
      <c r="E49" s="151"/>
      <c r="F49" s="151"/>
      <c r="G49" s="151"/>
      <c r="H49" s="151"/>
      <c r="I49" s="151"/>
      <c r="J49" s="151"/>
      <c r="K49" s="151"/>
      <c r="L49" s="151"/>
      <c r="M49" s="157">
        <f t="shared" si="3"/>
        <v>7.1428571428571425E-2</v>
      </c>
      <c r="N49" s="151"/>
      <c r="O49" s="169"/>
      <c r="P49" s="173"/>
      <c r="Q49" s="173"/>
      <c r="R49" s="173"/>
      <c r="S49" s="173"/>
      <c r="T49" s="151"/>
      <c r="U49" s="151"/>
      <c r="V49" s="13" t="s">
        <v>224</v>
      </c>
      <c r="W49" s="31">
        <f>+(0.333333333333333)/2</f>
        <v>0.16666666666666649</v>
      </c>
      <c r="X49" s="13" t="s">
        <v>225</v>
      </c>
      <c r="Y49" s="11">
        <v>8</v>
      </c>
      <c r="Z49" s="11" t="s">
        <v>221</v>
      </c>
      <c r="AA49" s="12">
        <v>43525</v>
      </c>
      <c r="AB49" s="12">
        <v>43830</v>
      </c>
      <c r="AC49" s="11"/>
      <c r="AD49" s="151"/>
      <c r="AE49" s="151"/>
      <c r="AF49" s="151"/>
      <c r="AG49" s="151"/>
      <c r="AH49" s="151"/>
      <c r="AI49" s="151"/>
      <c r="AJ49" s="154"/>
      <c r="AK49" s="73"/>
      <c r="AL49" s="66"/>
      <c r="AM49" s="66"/>
      <c r="AN49" s="66"/>
      <c r="AO49" s="66"/>
      <c r="AP49" s="66"/>
      <c r="AQ49" s="66"/>
      <c r="AR49" s="66"/>
      <c r="AS49" s="66"/>
      <c r="AT49" s="66"/>
      <c r="AU49" s="66"/>
      <c r="AV49" s="66"/>
      <c r="AW49" s="66"/>
      <c r="AX49" s="66"/>
      <c r="AY49" s="66"/>
      <c r="AZ49" s="69"/>
      <c r="BA49" s="66"/>
      <c r="BB49" s="66"/>
      <c r="BC49" s="66"/>
      <c r="BD49" s="66"/>
      <c r="BE49" s="66"/>
    </row>
    <row r="50" spans="2:57" ht="25.5" x14ac:dyDescent="0.25">
      <c r="B50" s="151" t="s">
        <v>36</v>
      </c>
      <c r="C50" s="151"/>
      <c r="D50" s="151"/>
      <c r="E50" s="151"/>
      <c r="F50" s="151"/>
      <c r="G50" s="151"/>
      <c r="H50" s="151"/>
      <c r="I50" s="151"/>
      <c r="J50" s="151"/>
      <c r="K50" s="151"/>
      <c r="L50" s="151"/>
      <c r="M50" s="157">
        <f t="shared" si="3"/>
        <v>7.1428571428571425E-2</v>
      </c>
      <c r="N50" s="151"/>
      <c r="O50" s="169"/>
      <c r="P50" s="173"/>
      <c r="Q50" s="173"/>
      <c r="R50" s="173"/>
      <c r="S50" s="173"/>
      <c r="T50" s="151"/>
      <c r="U50" s="151"/>
      <c r="V50" s="13" t="s">
        <v>226</v>
      </c>
      <c r="W50" s="14">
        <v>0.5</v>
      </c>
      <c r="X50" s="13" t="s">
        <v>227</v>
      </c>
      <c r="Y50" s="11">
        <v>4</v>
      </c>
      <c r="Z50" s="11" t="s">
        <v>221</v>
      </c>
      <c r="AA50" s="12">
        <v>43525</v>
      </c>
      <c r="AB50" s="12">
        <v>43830</v>
      </c>
      <c r="AC50" s="11"/>
      <c r="AD50" s="151"/>
      <c r="AE50" s="151"/>
      <c r="AF50" s="151"/>
      <c r="AG50" s="151"/>
      <c r="AH50" s="151"/>
      <c r="AI50" s="151"/>
      <c r="AJ50" s="154"/>
      <c r="AK50" s="73"/>
      <c r="AL50" s="66"/>
      <c r="AM50" s="66"/>
      <c r="AN50" s="66"/>
      <c r="AO50" s="66"/>
      <c r="AP50" s="66"/>
      <c r="AQ50" s="66"/>
      <c r="AR50" s="66"/>
      <c r="AS50" s="66"/>
      <c r="AT50" s="66"/>
      <c r="AU50" s="66"/>
      <c r="AV50" s="66"/>
      <c r="AW50" s="66"/>
      <c r="AX50" s="66"/>
      <c r="AY50" s="66"/>
      <c r="AZ50" s="69"/>
      <c r="BA50" s="66"/>
      <c r="BB50" s="66"/>
      <c r="BC50" s="66"/>
      <c r="BD50" s="66"/>
      <c r="BE50" s="66"/>
    </row>
    <row r="51" spans="2:57" ht="25.5" x14ac:dyDescent="0.25">
      <c r="B51" s="155" t="s">
        <v>36</v>
      </c>
      <c r="C51" s="155" t="s">
        <v>37</v>
      </c>
      <c r="D51" s="155" t="s">
        <v>228</v>
      </c>
      <c r="E51" s="155" t="s">
        <v>39</v>
      </c>
      <c r="F51" s="155" t="s">
        <v>229</v>
      </c>
      <c r="G51" s="155" t="s">
        <v>41</v>
      </c>
      <c r="H51" s="155"/>
      <c r="I51" s="155" t="s">
        <v>31</v>
      </c>
      <c r="J51" s="155" t="s">
        <v>230</v>
      </c>
      <c r="K51" s="155" t="s">
        <v>231</v>
      </c>
      <c r="L51" s="155" t="s">
        <v>232</v>
      </c>
      <c r="M51" s="161">
        <v>4.7619047619047603E-2</v>
      </c>
      <c r="N51" s="155" t="s">
        <v>46</v>
      </c>
      <c r="O51" s="172">
        <v>0.9</v>
      </c>
      <c r="P51" s="172">
        <v>0.9</v>
      </c>
      <c r="Q51" s="172">
        <v>0.95</v>
      </c>
      <c r="R51" s="172">
        <v>0.95</v>
      </c>
      <c r="S51" s="172">
        <v>1</v>
      </c>
      <c r="T51" s="155" t="s">
        <v>233</v>
      </c>
      <c r="U51" s="155" t="s">
        <v>234</v>
      </c>
      <c r="V51" s="28" t="s">
        <v>235</v>
      </c>
      <c r="W51" s="30">
        <v>0.25</v>
      </c>
      <c r="X51" s="28" t="s">
        <v>236</v>
      </c>
      <c r="Y51" s="18">
        <v>1</v>
      </c>
      <c r="Z51" s="18" t="s">
        <v>233</v>
      </c>
      <c r="AA51" s="29">
        <v>43525</v>
      </c>
      <c r="AB51" s="29">
        <v>43555</v>
      </c>
      <c r="AC51" s="18"/>
      <c r="AD51" s="155"/>
      <c r="AE51" s="155"/>
      <c r="AF51" s="155" t="s">
        <v>109</v>
      </c>
      <c r="AG51" s="155"/>
      <c r="AH51" s="155"/>
      <c r="AI51" s="155"/>
      <c r="AJ51" s="158"/>
      <c r="AK51" s="73"/>
      <c r="AL51" s="66"/>
      <c r="AM51" s="66"/>
      <c r="AN51" s="66"/>
      <c r="AO51" s="66"/>
      <c r="AP51" s="66"/>
      <c r="AQ51" s="66"/>
      <c r="AR51" s="66"/>
      <c r="AS51" s="66"/>
      <c r="AT51" s="66"/>
      <c r="AU51" s="66"/>
      <c r="AV51" s="66"/>
      <c r="AW51" s="66"/>
      <c r="AX51" s="66"/>
      <c r="AY51" s="66"/>
      <c r="AZ51" s="69"/>
      <c r="BA51" s="66"/>
      <c r="BB51" s="66"/>
      <c r="BC51" s="66"/>
      <c r="BD51" s="66"/>
      <c r="BE51" s="66"/>
    </row>
    <row r="52" spans="2:57" ht="25.5" x14ac:dyDescent="0.25">
      <c r="B52" s="155" t="s">
        <v>36</v>
      </c>
      <c r="C52" s="155"/>
      <c r="D52" s="155"/>
      <c r="E52" s="155"/>
      <c r="F52" s="155"/>
      <c r="G52" s="155"/>
      <c r="H52" s="155"/>
      <c r="I52" s="155"/>
      <c r="J52" s="155"/>
      <c r="K52" s="155"/>
      <c r="L52" s="155"/>
      <c r="M52" s="161">
        <f t="shared" ref="M52:M63" si="4">+(1/14)/2</f>
        <v>3.5714285714285712E-2</v>
      </c>
      <c r="N52" s="155"/>
      <c r="O52" s="172"/>
      <c r="P52" s="172"/>
      <c r="Q52" s="172"/>
      <c r="R52" s="172"/>
      <c r="S52" s="172"/>
      <c r="T52" s="155"/>
      <c r="U52" s="155"/>
      <c r="V52" s="28" t="s">
        <v>237</v>
      </c>
      <c r="W52" s="30">
        <v>0.25</v>
      </c>
      <c r="X52" s="28" t="s">
        <v>238</v>
      </c>
      <c r="Y52" s="18">
        <v>1</v>
      </c>
      <c r="Z52" s="18" t="s">
        <v>233</v>
      </c>
      <c r="AA52" s="29">
        <v>43556</v>
      </c>
      <c r="AB52" s="29">
        <v>43570</v>
      </c>
      <c r="AC52" s="18"/>
      <c r="AD52" s="155"/>
      <c r="AE52" s="155"/>
      <c r="AF52" s="155"/>
      <c r="AG52" s="155"/>
      <c r="AH52" s="155"/>
      <c r="AI52" s="155"/>
      <c r="AJ52" s="158"/>
      <c r="AK52" s="73"/>
      <c r="AL52" s="66"/>
      <c r="AM52" s="66"/>
      <c r="AN52" s="66"/>
      <c r="AO52" s="66"/>
      <c r="AP52" s="66"/>
      <c r="AQ52" s="66"/>
      <c r="AR52" s="66"/>
      <c r="AS52" s="66"/>
      <c r="AT52" s="66"/>
      <c r="AU52" s="66"/>
      <c r="AV52" s="66"/>
      <c r="AW52" s="66"/>
      <c r="AX52" s="66"/>
      <c r="AY52" s="66"/>
      <c r="AZ52" s="69"/>
      <c r="BA52" s="66"/>
      <c r="BB52" s="66"/>
      <c r="BC52" s="66"/>
      <c r="BD52" s="66"/>
      <c r="BE52" s="66"/>
    </row>
    <row r="53" spans="2:57" ht="25.5" x14ac:dyDescent="0.25">
      <c r="B53" s="155" t="s">
        <v>36</v>
      </c>
      <c r="C53" s="155"/>
      <c r="D53" s="155"/>
      <c r="E53" s="155"/>
      <c r="F53" s="155"/>
      <c r="G53" s="155"/>
      <c r="H53" s="155"/>
      <c r="I53" s="155"/>
      <c r="J53" s="155"/>
      <c r="K53" s="155"/>
      <c r="L53" s="155"/>
      <c r="M53" s="161">
        <f t="shared" si="4"/>
        <v>3.5714285714285712E-2</v>
      </c>
      <c r="N53" s="155"/>
      <c r="O53" s="172"/>
      <c r="P53" s="172"/>
      <c r="Q53" s="172"/>
      <c r="R53" s="172"/>
      <c r="S53" s="172"/>
      <c r="T53" s="155"/>
      <c r="U53" s="155"/>
      <c r="V53" s="28" t="s">
        <v>239</v>
      </c>
      <c r="W53" s="16">
        <v>0.5</v>
      </c>
      <c r="X53" s="28" t="s">
        <v>240</v>
      </c>
      <c r="Y53" s="18">
        <v>8</v>
      </c>
      <c r="Z53" s="18" t="s">
        <v>233</v>
      </c>
      <c r="AA53" s="29">
        <v>43586</v>
      </c>
      <c r="AB53" s="29">
        <v>43830</v>
      </c>
      <c r="AC53" s="18"/>
      <c r="AD53" s="155"/>
      <c r="AE53" s="155"/>
      <c r="AF53" s="155"/>
      <c r="AG53" s="155"/>
      <c r="AH53" s="155"/>
      <c r="AI53" s="155"/>
      <c r="AJ53" s="158"/>
      <c r="AK53" s="73"/>
      <c r="AL53" s="66"/>
      <c r="AM53" s="66"/>
      <c r="AN53" s="66"/>
      <c r="AO53" s="66"/>
      <c r="AP53" s="66"/>
      <c r="AQ53" s="66"/>
      <c r="AR53" s="66"/>
      <c r="AS53" s="66"/>
      <c r="AT53" s="66"/>
      <c r="AU53" s="66"/>
      <c r="AV53" s="66"/>
      <c r="AW53" s="66"/>
      <c r="AX53" s="66"/>
      <c r="AY53" s="66"/>
      <c r="AZ53" s="69"/>
      <c r="BA53" s="66"/>
      <c r="BB53" s="66"/>
      <c r="BC53" s="66"/>
      <c r="BD53" s="66"/>
      <c r="BE53" s="66"/>
    </row>
    <row r="54" spans="2:57" ht="25.5" x14ac:dyDescent="0.25">
      <c r="B54" s="151" t="s">
        <v>36</v>
      </c>
      <c r="C54" s="151" t="s">
        <v>37</v>
      </c>
      <c r="D54" s="151" t="s">
        <v>228</v>
      </c>
      <c r="E54" s="151" t="s">
        <v>39</v>
      </c>
      <c r="F54" s="151" t="s">
        <v>229</v>
      </c>
      <c r="G54" s="151" t="s">
        <v>41</v>
      </c>
      <c r="H54" s="151"/>
      <c r="I54" s="151" t="s">
        <v>31</v>
      </c>
      <c r="J54" s="151" t="s">
        <v>230</v>
      </c>
      <c r="K54" s="151" t="s">
        <v>241</v>
      </c>
      <c r="L54" s="151" t="s">
        <v>242</v>
      </c>
      <c r="M54" s="157">
        <v>4.7619047619047603E-2</v>
      </c>
      <c r="N54" s="151" t="s">
        <v>46</v>
      </c>
      <c r="O54" s="169">
        <v>0</v>
      </c>
      <c r="P54" s="169">
        <v>0</v>
      </c>
      <c r="Q54" s="169">
        <v>0.2</v>
      </c>
      <c r="R54" s="169">
        <v>0.35</v>
      </c>
      <c r="S54" s="169">
        <v>0.5</v>
      </c>
      <c r="T54" s="151" t="s">
        <v>243</v>
      </c>
      <c r="U54" s="151" t="s">
        <v>244</v>
      </c>
      <c r="V54" s="13" t="s">
        <v>235</v>
      </c>
      <c r="W54" s="31">
        <v>0.25</v>
      </c>
      <c r="X54" s="13" t="s">
        <v>236</v>
      </c>
      <c r="Y54" s="11">
        <v>1</v>
      </c>
      <c r="Z54" s="11" t="s">
        <v>243</v>
      </c>
      <c r="AA54" s="12">
        <v>43556</v>
      </c>
      <c r="AB54" s="12">
        <v>43585</v>
      </c>
      <c r="AC54" s="11"/>
      <c r="AD54" s="151"/>
      <c r="AE54" s="151"/>
      <c r="AF54" s="151" t="s">
        <v>109</v>
      </c>
      <c r="AG54" s="151"/>
      <c r="AH54" s="151"/>
      <c r="AI54" s="151"/>
      <c r="AJ54" s="154"/>
      <c r="AK54" s="73"/>
      <c r="AL54" s="66"/>
      <c r="AM54" s="66"/>
      <c r="AN54" s="66"/>
      <c r="AO54" s="66"/>
      <c r="AP54" s="66"/>
      <c r="AQ54" s="66"/>
      <c r="AR54" s="66"/>
      <c r="AS54" s="66"/>
      <c r="AT54" s="66"/>
      <c r="AU54" s="66"/>
      <c r="AV54" s="66"/>
      <c r="AW54" s="66"/>
      <c r="AX54" s="66"/>
      <c r="AY54" s="66"/>
      <c r="AZ54" s="69"/>
      <c r="BA54" s="66"/>
      <c r="BB54" s="66"/>
      <c r="BC54" s="66"/>
      <c r="BD54" s="66"/>
      <c r="BE54" s="66"/>
    </row>
    <row r="55" spans="2:57" ht="25.5" x14ac:dyDescent="0.25">
      <c r="B55" s="151"/>
      <c r="C55" s="151"/>
      <c r="D55" s="151"/>
      <c r="E55" s="151"/>
      <c r="F55" s="151"/>
      <c r="G55" s="151"/>
      <c r="H55" s="151"/>
      <c r="I55" s="151"/>
      <c r="J55" s="151"/>
      <c r="K55" s="151"/>
      <c r="L55" s="151"/>
      <c r="M55" s="151"/>
      <c r="N55" s="151"/>
      <c r="O55" s="151"/>
      <c r="P55" s="151"/>
      <c r="Q55" s="151"/>
      <c r="R55" s="151"/>
      <c r="S55" s="151"/>
      <c r="T55" s="151"/>
      <c r="U55" s="151"/>
      <c r="V55" s="13" t="s">
        <v>245</v>
      </c>
      <c r="W55" s="31">
        <v>0.5</v>
      </c>
      <c r="X55" s="13" t="s">
        <v>246</v>
      </c>
      <c r="Y55" s="11">
        <v>1</v>
      </c>
      <c r="Z55" s="11" t="s">
        <v>243</v>
      </c>
      <c r="AA55" s="12">
        <v>43586</v>
      </c>
      <c r="AB55" s="12">
        <v>43615</v>
      </c>
      <c r="AC55" s="11"/>
      <c r="AD55" s="151"/>
      <c r="AE55" s="151"/>
      <c r="AF55" s="151"/>
      <c r="AG55" s="151"/>
      <c r="AH55" s="151"/>
      <c r="AI55" s="151"/>
      <c r="AJ55" s="154"/>
      <c r="AK55" s="73"/>
      <c r="AL55" s="66"/>
      <c r="AM55" s="66"/>
      <c r="AN55" s="66"/>
      <c r="AO55" s="66"/>
      <c r="AP55" s="66"/>
      <c r="AQ55" s="66"/>
      <c r="AR55" s="66"/>
      <c r="AS55" s="66"/>
      <c r="AT55" s="66"/>
      <c r="AU55" s="66"/>
      <c r="AV55" s="66"/>
      <c r="AW55" s="66"/>
      <c r="AX55" s="66"/>
      <c r="AY55" s="66"/>
      <c r="AZ55" s="69"/>
      <c r="BA55" s="66"/>
      <c r="BB55" s="66"/>
      <c r="BC55" s="66"/>
      <c r="BD55" s="66"/>
      <c r="BE55" s="66"/>
    </row>
    <row r="56" spans="2:57" ht="25.5" x14ac:dyDescent="0.25">
      <c r="B56" s="151"/>
      <c r="C56" s="151"/>
      <c r="D56" s="151"/>
      <c r="E56" s="151"/>
      <c r="F56" s="151"/>
      <c r="G56" s="151"/>
      <c r="H56" s="151"/>
      <c r="I56" s="151"/>
      <c r="J56" s="151"/>
      <c r="K56" s="151"/>
      <c r="L56" s="151"/>
      <c r="M56" s="151"/>
      <c r="N56" s="151"/>
      <c r="O56" s="151"/>
      <c r="P56" s="151"/>
      <c r="Q56" s="151"/>
      <c r="R56" s="151"/>
      <c r="S56" s="151"/>
      <c r="T56" s="151"/>
      <c r="U56" s="151"/>
      <c r="V56" s="13" t="s">
        <v>247</v>
      </c>
      <c r="W56" s="31">
        <v>0.25</v>
      </c>
      <c r="X56" s="13" t="s">
        <v>248</v>
      </c>
      <c r="Y56" s="11">
        <v>1</v>
      </c>
      <c r="Z56" s="11" t="s">
        <v>243</v>
      </c>
      <c r="AA56" s="12">
        <v>43617</v>
      </c>
      <c r="AB56" s="12">
        <v>43646</v>
      </c>
      <c r="AC56" s="11"/>
      <c r="AD56" s="151"/>
      <c r="AE56" s="151"/>
      <c r="AF56" s="151"/>
      <c r="AG56" s="151"/>
      <c r="AH56" s="151"/>
      <c r="AI56" s="151"/>
      <c r="AJ56" s="154"/>
      <c r="AK56" s="73"/>
      <c r="AL56" s="66"/>
      <c r="AM56" s="66"/>
      <c r="AN56" s="66"/>
      <c r="AO56" s="66"/>
      <c r="AP56" s="66"/>
      <c r="AQ56" s="66"/>
      <c r="AR56" s="66"/>
      <c r="AS56" s="66"/>
      <c r="AT56" s="66"/>
      <c r="AU56" s="66"/>
      <c r="AV56" s="66"/>
      <c r="AW56" s="66"/>
      <c r="AX56" s="66"/>
      <c r="AY56" s="66"/>
      <c r="AZ56" s="69"/>
      <c r="BA56" s="66"/>
      <c r="BB56" s="66"/>
      <c r="BC56" s="66"/>
      <c r="BD56" s="66"/>
      <c r="BE56" s="66"/>
    </row>
    <row r="57" spans="2:57" ht="25.5" x14ac:dyDescent="0.25">
      <c r="B57" s="155" t="s">
        <v>36</v>
      </c>
      <c r="C57" s="155" t="s">
        <v>37</v>
      </c>
      <c r="D57" s="155" t="s">
        <v>249</v>
      </c>
      <c r="E57" s="155" t="s">
        <v>39</v>
      </c>
      <c r="F57" s="155" t="s">
        <v>211</v>
      </c>
      <c r="G57" s="155" t="s">
        <v>41</v>
      </c>
      <c r="H57" s="155"/>
      <c r="I57" s="155" t="s">
        <v>250</v>
      </c>
      <c r="J57" s="155" t="s">
        <v>230</v>
      </c>
      <c r="K57" s="155" t="s">
        <v>251</v>
      </c>
      <c r="L57" s="155" t="s">
        <v>252</v>
      </c>
      <c r="M57" s="161">
        <v>4.7619047619047603E-2</v>
      </c>
      <c r="N57" s="180" t="s">
        <v>46</v>
      </c>
      <c r="O57" s="172">
        <v>0.96</v>
      </c>
      <c r="P57" s="172">
        <v>0.96</v>
      </c>
      <c r="Q57" s="172">
        <v>0.96</v>
      </c>
      <c r="R57" s="172">
        <v>0.96</v>
      </c>
      <c r="S57" s="172">
        <v>0.96</v>
      </c>
      <c r="T57" s="155" t="s">
        <v>243</v>
      </c>
      <c r="U57" s="155" t="s">
        <v>253</v>
      </c>
      <c r="V57" s="28" t="s">
        <v>254</v>
      </c>
      <c r="W57" s="30">
        <v>0.25</v>
      </c>
      <c r="X57" s="28" t="s">
        <v>255</v>
      </c>
      <c r="Y57" s="18">
        <v>1</v>
      </c>
      <c r="Z57" s="18" t="s">
        <v>243</v>
      </c>
      <c r="AA57" s="29">
        <v>43466</v>
      </c>
      <c r="AB57" s="29">
        <v>43496</v>
      </c>
      <c r="AC57" s="18" t="s">
        <v>256</v>
      </c>
      <c r="AD57" s="174"/>
      <c r="AE57" s="155" t="s">
        <v>257</v>
      </c>
      <c r="AF57" s="174"/>
      <c r="AG57" s="174"/>
      <c r="AH57" s="174"/>
      <c r="AI57" s="174"/>
      <c r="AJ57" s="177"/>
      <c r="AK57" s="73"/>
      <c r="AL57" s="66"/>
      <c r="AM57" s="66"/>
      <c r="AN57" s="66"/>
      <c r="AO57" s="66"/>
      <c r="AP57" s="66"/>
      <c r="AQ57" s="66"/>
      <c r="AR57" s="66"/>
      <c r="AS57" s="66"/>
      <c r="AT57" s="66"/>
      <c r="AU57" s="66"/>
      <c r="AV57" s="66"/>
      <c r="AW57" s="66"/>
      <c r="AX57" s="66"/>
      <c r="AY57" s="66"/>
      <c r="AZ57" s="66"/>
      <c r="BA57" s="66"/>
      <c r="BB57" s="66"/>
      <c r="BC57" s="66"/>
      <c r="BD57" s="66"/>
      <c r="BE57" s="66"/>
    </row>
    <row r="58" spans="2:57" ht="25.5" x14ac:dyDescent="0.25">
      <c r="B58" s="155"/>
      <c r="C58" s="155"/>
      <c r="D58" s="155"/>
      <c r="E58" s="155"/>
      <c r="F58" s="155"/>
      <c r="G58" s="155"/>
      <c r="H58" s="155"/>
      <c r="I58" s="155"/>
      <c r="J58" s="155"/>
      <c r="K58" s="155"/>
      <c r="L58" s="155"/>
      <c r="M58" s="155"/>
      <c r="N58" s="180"/>
      <c r="O58" s="172"/>
      <c r="P58" s="172"/>
      <c r="Q58" s="172"/>
      <c r="R58" s="172"/>
      <c r="S58" s="172"/>
      <c r="T58" s="155"/>
      <c r="U58" s="155"/>
      <c r="V58" s="28" t="s">
        <v>258</v>
      </c>
      <c r="W58" s="30">
        <v>0.25</v>
      </c>
      <c r="X58" s="28" t="s">
        <v>259</v>
      </c>
      <c r="Y58" s="18">
        <v>10</v>
      </c>
      <c r="Z58" s="18" t="s">
        <v>243</v>
      </c>
      <c r="AA58" s="29">
        <v>43525</v>
      </c>
      <c r="AB58" s="29">
        <v>43830</v>
      </c>
      <c r="AC58" s="18" t="s">
        <v>256</v>
      </c>
      <c r="AD58" s="175"/>
      <c r="AE58" s="155"/>
      <c r="AF58" s="175"/>
      <c r="AG58" s="175"/>
      <c r="AH58" s="175"/>
      <c r="AI58" s="175"/>
      <c r="AJ58" s="178"/>
      <c r="AK58" s="73"/>
      <c r="AL58" s="66"/>
      <c r="AM58" s="66"/>
      <c r="AN58" s="66"/>
      <c r="AO58" s="66"/>
      <c r="AP58" s="66"/>
      <c r="AQ58" s="66"/>
      <c r="AR58" s="66"/>
      <c r="AS58" s="66"/>
      <c r="AT58" s="66"/>
      <c r="AU58" s="66"/>
      <c r="AV58" s="66"/>
      <c r="AW58" s="66"/>
      <c r="AX58" s="66"/>
      <c r="AY58" s="66"/>
      <c r="AZ58" s="66"/>
      <c r="BA58" s="66"/>
      <c r="BB58" s="66"/>
      <c r="BC58" s="66"/>
      <c r="BD58" s="66"/>
      <c r="BE58" s="66"/>
    </row>
    <row r="59" spans="2:57" ht="25.5" x14ac:dyDescent="0.25">
      <c r="B59" s="155"/>
      <c r="C59" s="155"/>
      <c r="D59" s="155"/>
      <c r="E59" s="155"/>
      <c r="F59" s="155"/>
      <c r="G59" s="155"/>
      <c r="H59" s="155"/>
      <c r="I59" s="155"/>
      <c r="J59" s="155"/>
      <c r="K59" s="155"/>
      <c r="L59" s="155"/>
      <c r="M59" s="155"/>
      <c r="N59" s="180"/>
      <c r="O59" s="172"/>
      <c r="P59" s="172"/>
      <c r="Q59" s="172"/>
      <c r="R59" s="172"/>
      <c r="S59" s="172"/>
      <c r="T59" s="155"/>
      <c r="U59" s="155"/>
      <c r="V59" s="28" t="s">
        <v>260</v>
      </c>
      <c r="W59" s="30">
        <v>0.5</v>
      </c>
      <c r="X59" s="28" t="s">
        <v>261</v>
      </c>
      <c r="Y59" s="18">
        <v>9</v>
      </c>
      <c r="Z59" s="18" t="s">
        <v>243</v>
      </c>
      <c r="AA59" s="29">
        <v>43556</v>
      </c>
      <c r="AB59" s="29">
        <v>43830</v>
      </c>
      <c r="AC59" s="18" t="s">
        <v>256</v>
      </c>
      <c r="AD59" s="176"/>
      <c r="AE59" s="155"/>
      <c r="AF59" s="176"/>
      <c r="AG59" s="176"/>
      <c r="AH59" s="176"/>
      <c r="AI59" s="176"/>
      <c r="AJ59" s="179"/>
      <c r="AK59" s="73"/>
      <c r="AL59" s="66"/>
      <c r="AM59" s="66"/>
      <c r="AN59" s="66"/>
      <c r="AO59" s="66"/>
      <c r="AP59" s="66"/>
      <c r="AQ59" s="66"/>
      <c r="AR59" s="66"/>
      <c r="AS59" s="66"/>
      <c r="AT59" s="66"/>
      <c r="AU59" s="66"/>
      <c r="AV59" s="66"/>
      <c r="AW59" s="66"/>
      <c r="AX59" s="66"/>
      <c r="AY59" s="66"/>
      <c r="AZ59" s="66"/>
      <c r="BA59" s="66"/>
      <c r="BB59" s="66"/>
      <c r="BC59" s="66"/>
      <c r="BD59" s="66"/>
      <c r="BE59" s="66"/>
    </row>
    <row r="60" spans="2:57" ht="25.5" x14ac:dyDescent="0.25">
      <c r="B60" s="151" t="s">
        <v>36</v>
      </c>
      <c r="C60" s="151" t="s">
        <v>37</v>
      </c>
      <c r="D60" s="151" t="s">
        <v>228</v>
      </c>
      <c r="E60" s="151" t="s">
        <v>39</v>
      </c>
      <c r="F60" s="151" t="s">
        <v>229</v>
      </c>
      <c r="G60" s="151" t="s">
        <v>41</v>
      </c>
      <c r="H60" s="151"/>
      <c r="I60" s="151" t="s">
        <v>31</v>
      </c>
      <c r="J60" s="151" t="s">
        <v>262</v>
      </c>
      <c r="K60" s="151" t="s">
        <v>263</v>
      </c>
      <c r="L60" s="151" t="s">
        <v>264</v>
      </c>
      <c r="M60" s="157">
        <v>4.7619047619047603E-2</v>
      </c>
      <c r="N60" s="151" t="s">
        <v>265</v>
      </c>
      <c r="O60" s="166">
        <v>70</v>
      </c>
      <c r="P60" s="166">
        <v>70</v>
      </c>
      <c r="Q60" s="166">
        <v>70</v>
      </c>
      <c r="R60" s="166">
        <v>70</v>
      </c>
      <c r="S60" s="166">
        <v>70</v>
      </c>
      <c r="T60" s="151" t="s">
        <v>243</v>
      </c>
      <c r="U60" s="151" t="s">
        <v>266</v>
      </c>
      <c r="V60" s="13" t="s">
        <v>267</v>
      </c>
      <c r="W60" s="31">
        <f>+(0.333333333333333)/2</f>
        <v>0.16666666666666649</v>
      </c>
      <c r="X60" s="35" t="s">
        <v>268</v>
      </c>
      <c r="Y60" s="11">
        <v>12</v>
      </c>
      <c r="Z60" s="11" t="s">
        <v>243</v>
      </c>
      <c r="AA60" s="12">
        <v>43466</v>
      </c>
      <c r="AB60" s="12">
        <v>43830</v>
      </c>
      <c r="AC60" s="11"/>
      <c r="AD60" s="151"/>
      <c r="AE60" s="151"/>
      <c r="AF60" s="151" t="s">
        <v>109</v>
      </c>
      <c r="AG60" s="151"/>
      <c r="AH60" s="151"/>
      <c r="AI60" s="151"/>
      <c r="AJ60" s="154"/>
      <c r="AK60" s="119" t="s">
        <v>1303</v>
      </c>
      <c r="AL60" s="66"/>
      <c r="AM60" s="66"/>
      <c r="AN60" s="66"/>
      <c r="AO60" s="66"/>
      <c r="AP60" s="66"/>
      <c r="AQ60" s="66"/>
      <c r="AR60" s="66"/>
      <c r="AS60" s="66"/>
      <c r="AT60" s="66"/>
      <c r="AU60" s="66"/>
      <c r="AV60" s="66"/>
      <c r="AW60" s="117">
        <f>130000000/1000000</f>
        <v>130</v>
      </c>
      <c r="AX60" s="66"/>
      <c r="AY60" s="66"/>
      <c r="AZ60" s="66"/>
      <c r="BA60" s="66"/>
      <c r="BB60" s="66"/>
      <c r="BC60" s="66"/>
      <c r="BD60" s="66"/>
      <c r="BE60" s="66"/>
    </row>
    <row r="61" spans="2:57" ht="38.25" x14ac:dyDescent="0.25">
      <c r="B61" s="151" t="s">
        <v>36</v>
      </c>
      <c r="C61" s="151"/>
      <c r="D61" s="151"/>
      <c r="E61" s="151"/>
      <c r="F61" s="151"/>
      <c r="G61" s="151"/>
      <c r="H61" s="151"/>
      <c r="I61" s="151"/>
      <c r="J61" s="151"/>
      <c r="K61" s="151"/>
      <c r="L61" s="151"/>
      <c r="M61" s="157">
        <f t="shared" si="4"/>
        <v>3.5714285714285712E-2</v>
      </c>
      <c r="N61" s="151"/>
      <c r="O61" s="166"/>
      <c r="P61" s="166"/>
      <c r="Q61" s="166"/>
      <c r="R61" s="166"/>
      <c r="S61" s="166"/>
      <c r="T61" s="151"/>
      <c r="U61" s="151"/>
      <c r="V61" s="13" t="s">
        <v>269</v>
      </c>
      <c r="W61" s="14">
        <v>0.5</v>
      </c>
      <c r="X61" s="35" t="s">
        <v>270</v>
      </c>
      <c r="Y61" s="11">
        <v>12</v>
      </c>
      <c r="Z61" s="11" t="s">
        <v>243</v>
      </c>
      <c r="AA61" s="12">
        <v>43466</v>
      </c>
      <c r="AB61" s="12">
        <v>43830</v>
      </c>
      <c r="AC61" s="11"/>
      <c r="AD61" s="151"/>
      <c r="AE61" s="151"/>
      <c r="AF61" s="151"/>
      <c r="AG61" s="151"/>
      <c r="AH61" s="151"/>
      <c r="AI61" s="151"/>
      <c r="AJ61" s="154"/>
      <c r="AK61" s="119" t="s">
        <v>1304</v>
      </c>
      <c r="AL61" s="66"/>
      <c r="AM61" s="66"/>
      <c r="AN61" s="66"/>
      <c r="AO61" s="66"/>
      <c r="AP61" s="66"/>
      <c r="AQ61" s="66"/>
      <c r="AR61" s="66"/>
      <c r="AS61" s="66"/>
      <c r="AT61" s="66"/>
      <c r="AU61" s="66"/>
      <c r="AV61" s="66"/>
      <c r="AW61" s="117">
        <f>150000000/1000000</f>
        <v>150</v>
      </c>
      <c r="AX61" s="66"/>
      <c r="AY61" s="66"/>
      <c r="AZ61" s="66"/>
      <c r="BA61" s="66"/>
      <c r="BB61" s="66"/>
      <c r="BC61" s="66"/>
      <c r="BD61" s="66"/>
      <c r="BE61" s="66"/>
    </row>
    <row r="62" spans="2:57" ht="82.9" customHeight="1" x14ac:dyDescent="0.25">
      <c r="B62" s="151" t="s">
        <v>36</v>
      </c>
      <c r="C62" s="151"/>
      <c r="D62" s="151"/>
      <c r="E62" s="151"/>
      <c r="F62" s="151"/>
      <c r="G62" s="151"/>
      <c r="H62" s="151"/>
      <c r="I62" s="151"/>
      <c r="J62" s="151"/>
      <c r="K62" s="151"/>
      <c r="L62" s="151"/>
      <c r="M62" s="157">
        <f t="shared" si="4"/>
        <v>3.5714285714285712E-2</v>
      </c>
      <c r="N62" s="151"/>
      <c r="O62" s="166"/>
      <c r="P62" s="166"/>
      <c r="Q62" s="166"/>
      <c r="R62" s="166"/>
      <c r="S62" s="166"/>
      <c r="T62" s="151"/>
      <c r="U62" s="151"/>
      <c r="V62" s="13" t="s">
        <v>271</v>
      </c>
      <c r="W62" s="31">
        <f>+(0.333333333333333)/2</f>
        <v>0.16666666666666649</v>
      </c>
      <c r="X62" s="33" t="s">
        <v>272</v>
      </c>
      <c r="Y62" s="11">
        <v>1</v>
      </c>
      <c r="Z62" s="11" t="s">
        <v>243</v>
      </c>
      <c r="AA62" s="12">
        <v>43466</v>
      </c>
      <c r="AB62" s="12">
        <v>43830</v>
      </c>
      <c r="AC62" s="11"/>
      <c r="AD62" s="151"/>
      <c r="AE62" s="151"/>
      <c r="AF62" s="151"/>
      <c r="AG62" s="151"/>
      <c r="AH62" s="151"/>
      <c r="AI62" s="151"/>
      <c r="AJ62" s="154"/>
      <c r="AK62" s="145" t="s">
        <v>1305</v>
      </c>
      <c r="AL62" s="66"/>
      <c r="AM62" s="66"/>
      <c r="AN62" s="66"/>
      <c r="AO62" s="66"/>
      <c r="AP62" s="66"/>
      <c r="AQ62" s="66"/>
      <c r="AR62" s="66"/>
      <c r="AS62" s="66"/>
      <c r="AT62" s="66"/>
      <c r="AU62" s="66"/>
      <c r="AV62" s="66"/>
      <c r="AW62" s="117">
        <f>333000000/1000000</f>
        <v>333</v>
      </c>
      <c r="AX62" s="66"/>
      <c r="AY62" s="66"/>
      <c r="AZ62" s="66"/>
      <c r="BA62" s="66"/>
      <c r="BB62" s="66"/>
      <c r="BC62" s="66"/>
      <c r="BD62" s="66"/>
      <c r="BE62" s="66"/>
    </row>
    <row r="63" spans="2:57" ht="25.5" x14ac:dyDescent="0.25">
      <c r="B63" s="151" t="s">
        <v>36</v>
      </c>
      <c r="C63" s="151"/>
      <c r="D63" s="151"/>
      <c r="E63" s="151"/>
      <c r="F63" s="151"/>
      <c r="G63" s="151"/>
      <c r="H63" s="151"/>
      <c r="I63" s="151"/>
      <c r="J63" s="151"/>
      <c r="K63" s="151"/>
      <c r="L63" s="151"/>
      <c r="M63" s="157">
        <f t="shared" si="4"/>
        <v>3.5714285714285712E-2</v>
      </c>
      <c r="N63" s="151"/>
      <c r="O63" s="166"/>
      <c r="P63" s="166"/>
      <c r="Q63" s="166"/>
      <c r="R63" s="166"/>
      <c r="S63" s="166"/>
      <c r="T63" s="151"/>
      <c r="U63" s="151"/>
      <c r="V63" s="13" t="s">
        <v>273</v>
      </c>
      <c r="W63" s="31">
        <f>+(0.333333333333333)/2</f>
        <v>0.16666666666666649</v>
      </c>
      <c r="X63" s="33" t="s">
        <v>274</v>
      </c>
      <c r="Y63" s="11">
        <v>1</v>
      </c>
      <c r="Z63" s="11" t="s">
        <v>243</v>
      </c>
      <c r="AA63" s="12">
        <v>43466</v>
      </c>
      <c r="AB63" s="12">
        <v>43830</v>
      </c>
      <c r="AC63" s="11"/>
      <c r="AD63" s="151"/>
      <c r="AE63" s="151"/>
      <c r="AF63" s="151"/>
      <c r="AG63" s="151"/>
      <c r="AH63" s="151"/>
      <c r="AI63" s="151"/>
      <c r="AJ63" s="154"/>
      <c r="AK63" s="147"/>
      <c r="AL63" s="66"/>
      <c r="AM63" s="66"/>
      <c r="AN63" s="66"/>
      <c r="AO63" s="66"/>
      <c r="AP63" s="66"/>
      <c r="AQ63" s="66"/>
      <c r="AR63" s="66"/>
      <c r="AS63" s="66"/>
      <c r="AT63" s="66"/>
      <c r="AU63" s="66"/>
      <c r="AV63" s="66"/>
      <c r="AW63" s="117">
        <f>37000000/1000000</f>
        <v>37</v>
      </c>
      <c r="AX63" s="66"/>
      <c r="AY63" s="66"/>
      <c r="AZ63" s="66"/>
      <c r="BA63" s="66"/>
      <c r="BB63" s="66"/>
      <c r="BC63" s="66"/>
      <c r="BD63" s="66"/>
      <c r="BE63" s="66"/>
    </row>
    <row r="64" spans="2:57" ht="57.75" customHeight="1" x14ac:dyDescent="0.25">
      <c r="B64" s="155" t="s">
        <v>36</v>
      </c>
      <c r="C64" s="155" t="s">
        <v>37</v>
      </c>
      <c r="D64" s="155" t="s">
        <v>275</v>
      </c>
      <c r="E64" s="155" t="s">
        <v>276</v>
      </c>
      <c r="F64" s="155" t="s">
        <v>277</v>
      </c>
      <c r="G64" s="155" t="s">
        <v>41</v>
      </c>
      <c r="H64" s="155"/>
      <c r="I64" s="155" t="s">
        <v>31</v>
      </c>
      <c r="J64" s="155" t="s">
        <v>278</v>
      </c>
      <c r="K64" s="155" t="s">
        <v>279</v>
      </c>
      <c r="L64" s="155" t="s">
        <v>280</v>
      </c>
      <c r="M64" s="161">
        <v>4.7619047619047603E-2</v>
      </c>
      <c r="N64" s="155" t="s">
        <v>46</v>
      </c>
      <c r="O64" s="181">
        <v>0.62529999999999997</v>
      </c>
      <c r="P64" s="159">
        <v>0.65</v>
      </c>
      <c r="Q64" s="159">
        <v>0.7</v>
      </c>
      <c r="R64" s="159">
        <v>0.75</v>
      </c>
      <c r="S64" s="159">
        <v>0.8</v>
      </c>
      <c r="T64" s="155" t="s">
        <v>281</v>
      </c>
      <c r="U64" s="155" t="s">
        <v>282</v>
      </c>
      <c r="V64" s="28" t="s">
        <v>283</v>
      </c>
      <c r="W64" s="30">
        <v>0.5</v>
      </c>
      <c r="X64" s="34" t="s">
        <v>284</v>
      </c>
      <c r="Y64" s="18">
        <v>10</v>
      </c>
      <c r="Z64" s="18" t="s">
        <v>281</v>
      </c>
      <c r="AA64" s="29">
        <v>43525</v>
      </c>
      <c r="AB64" s="29">
        <v>43830</v>
      </c>
      <c r="AC64" s="18"/>
      <c r="AD64" s="155"/>
      <c r="AE64" s="155"/>
      <c r="AF64" s="155" t="s">
        <v>285</v>
      </c>
      <c r="AG64" s="155"/>
      <c r="AH64" s="155"/>
      <c r="AI64" s="155"/>
      <c r="AJ64" s="158"/>
      <c r="AK64" s="73"/>
      <c r="AL64" s="66"/>
      <c r="AM64" s="66"/>
      <c r="AN64" s="66"/>
      <c r="AO64" s="66"/>
      <c r="AP64" s="66"/>
      <c r="AQ64" s="66"/>
      <c r="AR64" s="66"/>
      <c r="AS64" s="66"/>
      <c r="AT64" s="66"/>
      <c r="AU64" s="66"/>
      <c r="AV64" s="66"/>
      <c r="AW64" s="66"/>
      <c r="AX64" s="66"/>
      <c r="AY64" s="66"/>
      <c r="AZ64" s="66"/>
      <c r="BA64" s="66"/>
      <c r="BB64" s="66"/>
      <c r="BC64" s="66"/>
      <c r="BD64" s="66"/>
      <c r="BE64" s="66"/>
    </row>
    <row r="65" spans="2:57" ht="57.75" customHeight="1" x14ac:dyDescent="0.25">
      <c r="B65" s="155"/>
      <c r="C65" s="155"/>
      <c r="D65" s="155"/>
      <c r="E65" s="155"/>
      <c r="F65" s="155"/>
      <c r="G65" s="155"/>
      <c r="H65" s="155"/>
      <c r="I65" s="155"/>
      <c r="J65" s="155"/>
      <c r="K65" s="155"/>
      <c r="L65" s="155"/>
      <c r="M65" s="155"/>
      <c r="N65" s="155"/>
      <c r="O65" s="155"/>
      <c r="P65" s="155"/>
      <c r="Q65" s="155"/>
      <c r="R65" s="155"/>
      <c r="S65" s="155"/>
      <c r="T65" s="155"/>
      <c r="U65" s="155"/>
      <c r="V65" s="28" t="s">
        <v>286</v>
      </c>
      <c r="W65" s="30">
        <v>0.5</v>
      </c>
      <c r="X65" s="34" t="s">
        <v>287</v>
      </c>
      <c r="Y65" s="18">
        <v>9</v>
      </c>
      <c r="Z65" s="18" t="s">
        <v>281</v>
      </c>
      <c r="AA65" s="29">
        <v>43556</v>
      </c>
      <c r="AB65" s="29">
        <v>43830</v>
      </c>
      <c r="AC65" s="18"/>
      <c r="AD65" s="155"/>
      <c r="AE65" s="155"/>
      <c r="AF65" s="155"/>
      <c r="AG65" s="155"/>
      <c r="AH65" s="155"/>
      <c r="AI65" s="155"/>
      <c r="AJ65" s="158"/>
      <c r="AK65" s="73"/>
      <c r="AL65" s="66"/>
      <c r="AM65" s="66"/>
      <c r="AN65" s="66"/>
      <c r="AO65" s="66"/>
      <c r="AP65" s="66"/>
      <c r="AQ65" s="66"/>
      <c r="AR65" s="66"/>
      <c r="AS65" s="66"/>
      <c r="AT65" s="66"/>
      <c r="AU65" s="66"/>
      <c r="AV65" s="66"/>
      <c r="AW65" s="66"/>
      <c r="AX65" s="66"/>
      <c r="AY65" s="66"/>
      <c r="AZ65" s="66"/>
      <c r="BA65" s="66"/>
      <c r="BB65" s="66"/>
      <c r="BC65" s="66"/>
      <c r="BD65" s="66"/>
      <c r="BE65" s="66"/>
    </row>
    <row r="66" spans="2:57" ht="25.5" x14ac:dyDescent="0.25">
      <c r="B66" s="151" t="s">
        <v>36</v>
      </c>
      <c r="C66" s="151" t="s">
        <v>37</v>
      </c>
      <c r="D66" s="151" t="s">
        <v>159</v>
      </c>
      <c r="E66" s="151" t="s">
        <v>160</v>
      </c>
      <c r="F66" s="151" t="s">
        <v>288</v>
      </c>
      <c r="G66" s="151" t="s">
        <v>41</v>
      </c>
      <c r="H66" s="151"/>
      <c r="I66" s="151" t="s">
        <v>289</v>
      </c>
      <c r="J66" s="151" t="s">
        <v>290</v>
      </c>
      <c r="K66" s="151" t="s">
        <v>291</v>
      </c>
      <c r="L66" s="151" t="s">
        <v>292</v>
      </c>
      <c r="M66" s="157">
        <v>4.7619047619047603E-2</v>
      </c>
      <c r="N66" s="151" t="s">
        <v>46</v>
      </c>
      <c r="O66" s="162">
        <v>0.16</v>
      </c>
      <c r="P66" s="183">
        <v>0.33</v>
      </c>
      <c r="Q66" s="183">
        <v>0.66</v>
      </c>
      <c r="R66" s="183">
        <v>0.81</v>
      </c>
      <c r="S66" s="183">
        <v>0.88</v>
      </c>
      <c r="T66" s="151" t="s">
        <v>293</v>
      </c>
      <c r="U66" s="151" t="s">
        <v>294</v>
      </c>
      <c r="V66" s="13" t="s">
        <v>295</v>
      </c>
      <c r="W66" s="14">
        <v>0.25</v>
      </c>
      <c r="X66" s="13" t="s">
        <v>296</v>
      </c>
      <c r="Y66" s="21">
        <v>1</v>
      </c>
      <c r="Z66" s="11" t="s">
        <v>293</v>
      </c>
      <c r="AA66" s="22">
        <v>43525</v>
      </c>
      <c r="AB66" s="22">
        <v>43555</v>
      </c>
      <c r="AC66" s="11" t="s">
        <v>297</v>
      </c>
      <c r="AD66" s="166"/>
      <c r="AE66" s="166"/>
      <c r="AF66" s="166"/>
      <c r="AG66" s="166"/>
      <c r="AH66" s="166" t="s">
        <v>298</v>
      </c>
      <c r="AI66" s="166"/>
      <c r="AJ66" s="182"/>
      <c r="AK66" s="75"/>
      <c r="AL66" s="66"/>
      <c r="AM66" s="66"/>
      <c r="AN66" s="66"/>
      <c r="AO66" s="66"/>
      <c r="AP66" s="66"/>
      <c r="AQ66" s="66"/>
      <c r="AR66" s="66"/>
      <c r="AS66" s="66"/>
      <c r="AT66" s="66"/>
      <c r="AU66" s="66"/>
      <c r="AV66" s="66"/>
      <c r="AW66" s="66"/>
      <c r="AX66" s="66"/>
      <c r="AY66" s="66"/>
      <c r="AZ66" s="66"/>
      <c r="BA66" s="66"/>
      <c r="BB66" s="66"/>
      <c r="BC66" s="66"/>
      <c r="BD66" s="66"/>
      <c r="BE66" s="66"/>
    </row>
    <row r="67" spans="2:57" ht="25.5" x14ac:dyDescent="0.25">
      <c r="B67" s="151"/>
      <c r="C67" s="151"/>
      <c r="D67" s="151"/>
      <c r="E67" s="151"/>
      <c r="F67" s="151"/>
      <c r="G67" s="151"/>
      <c r="H67" s="151"/>
      <c r="I67" s="151"/>
      <c r="J67" s="151"/>
      <c r="K67" s="151"/>
      <c r="L67" s="151"/>
      <c r="M67" s="157"/>
      <c r="N67" s="151"/>
      <c r="O67" s="162"/>
      <c r="P67" s="183"/>
      <c r="Q67" s="183"/>
      <c r="R67" s="183"/>
      <c r="S67" s="183"/>
      <c r="T67" s="151"/>
      <c r="U67" s="151"/>
      <c r="V67" s="13" t="s">
        <v>299</v>
      </c>
      <c r="W67" s="14">
        <v>0.5</v>
      </c>
      <c r="X67" s="13" t="s">
        <v>300</v>
      </c>
      <c r="Y67" s="21">
        <v>1</v>
      </c>
      <c r="Z67" s="11" t="s">
        <v>293</v>
      </c>
      <c r="AA67" s="22">
        <v>43647</v>
      </c>
      <c r="AB67" s="22">
        <v>43677</v>
      </c>
      <c r="AC67" s="11" t="s">
        <v>297</v>
      </c>
      <c r="AD67" s="166"/>
      <c r="AE67" s="166"/>
      <c r="AF67" s="166"/>
      <c r="AG67" s="166"/>
      <c r="AH67" s="166"/>
      <c r="AI67" s="166"/>
      <c r="AJ67" s="182"/>
      <c r="AK67" s="75"/>
      <c r="AL67" s="66"/>
      <c r="AM67" s="66"/>
      <c r="AN67" s="66"/>
      <c r="AO67" s="66"/>
      <c r="AP67" s="66"/>
      <c r="AQ67" s="66"/>
      <c r="AR67" s="66"/>
      <c r="AS67" s="66"/>
      <c r="AT67" s="66"/>
      <c r="AU67" s="66"/>
      <c r="AV67" s="66"/>
      <c r="AW67" s="66"/>
      <c r="AX67" s="66"/>
      <c r="AY67" s="66"/>
      <c r="AZ67" s="66"/>
      <c r="BA67" s="66"/>
      <c r="BB67" s="66"/>
      <c r="BC67" s="66"/>
      <c r="BD67" s="66"/>
      <c r="BE67" s="66"/>
    </row>
    <row r="68" spans="2:57" ht="25.5" x14ac:dyDescent="0.25">
      <c r="B68" s="151"/>
      <c r="C68" s="151"/>
      <c r="D68" s="151"/>
      <c r="E68" s="151"/>
      <c r="F68" s="151"/>
      <c r="G68" s="151"/>
      <c r="H68" s="151"/>
      <c r="I68" s="151"/>
      <c r="J68" s="151"/>
      <c r="K68" s="151"/>
      <c r="L68" s="151"/>
      <c r="M68" s="157"/>
      <c r="N68" s="151"/>
      <c r="O68" s="162"/>
      <c r="P68" s="183"/>
      <c r="Q68" s="183"/>
      <c r="R68" s="183"/>
      <c r="S68" s="183"/>
      <c r="T68" s="151"/>
      <c r="U68" s="151"/>
      <c r="V68" s="13" t="s">
        <v>301</v>
      </c>
      <c r="W68" s="14">
        <v>0.25</v>
      </c>
      <c r="X68" s="13" t="s">
        <v>302</v>
      </c>
      <c r="Y68" s="21">
        <v>1</v>
      </c>
      <c r="Z68" s="11" t="s">
        <v>293</v>
      </c>
      <c r="AA68" s="22">
        <v>43709</v>
      </c>
      <c r="AB68" s="22">
        <v>43738</v>
      </c>
      <c r="AC68" s="11" t="s">
        <v>297</v>
      </c>
      <c r="AD68" s="166"/>
      <c r="AE68" s="166"/>
      <c r="AF68" s="166"/>
      <c r="AG68" s="166"/>
      <c r="AH68" s="166"/>
      <c r="AI68" s="166"/>
      <c r="AJ68" s="182"/>
      <c r="AK68" s="75"/>
      <c r="AL68" s="66"/>
      <c r="AM68" s="66"/>
      <c r="AN68" s="66"/>
      <c r="AO68" s="66"/>
      <c r="AP68" s="66"/>
      <c r="AQ68" s="66"/>
      <c r="AR68" s="66"/>
      <c r="AS68" s="66"/>
      <c r="AT68" s="66"/>
      <c r="AU68" s="66"/>
      <c r="AV68" s="66"/>
      <c r="AW68" s="66"/>
      <c r="AX68" s="66"/>
      <c r="AY68" s="66"/>
      <c r="AZ68" s="66"/>
      <c r="BA68" s="66"/>
      <c r="BB68" s="66"/>
      <c r="BC68" s="66"/>
      <c r="BD68" s="66"/>
      <c r="BE68" s="66"/>
    </row>
    <row r="69" spans="2:57" ht="51" x14ac:dyDescent="0.25">
      <c r="B69" s="151"/>
      <c r="C69" s="151"/>
      <c r="D69" s="151"/>
      <c r="E69" s="151"/>
      <c r="F69" s="151"/>
      <c r="G69" s="151"/>
      <c r="H69" s="151"/>
      <c r="I69" s="151"/>
      <c r="J69" s="151"/>
      <c r="K69" s="151"/>
      <c r="L69" s="151"/>
      <c r="M69" s="157"/>
      <c r="N69" s="151"/>
      <c r="O69" s="162"/>
      <c r="P69" s="183"/>
      <c r="Q69" s="183"/>
      <c r="R69" s="183"/>
      <c r="S69" s="183"/>
      <c r="T69" s="151"/>
      <c r="U69" s="151" t="s">
        <v>303</v>
      </c>
      <c r="V69" s="13" t="s">
        <v>304</v>
      </c>
      <c r="W69" s="14">
        <v>0.25</v>
      </c>
      <c r="X69" s="13" t="s">
        <v>305</v>
      </c>
      <c r="Y69" s="21">
        <v>1</v>
      </c>
      <c r="Z69" s="11" t="s">
        <v>293</v>
      </c>
      <c r="AA69" s="22">
        <v>43770</v>
      </c>
      <c r="AB69" s="22">
        <v>43799</v>
      </c>
      <c r="AC69" s="11"/>
      <c r="AD69" s="166"/>
      <c r="AE69" s="166"/>
      <c r="AF69" s="166"/>
      <c r="AG69" s="166"/>
      <c r="AH69" s="166"/>
      <c r="AI69" s="166"/>
      <c r="AJ69" s="182"/>
      <c r="AK69" s="75"/>
      <c r="AL69" s="66"/>
      <c r="AM69" s="66"/>
      <c r="AN69" s="66"/>
      <c r="AO69" s="66"/>
      <c r="AP69" s="66"/>
      <c r="AQ69" s="66"/>
      <c r="AR69" s="66"/>
      <c r="AS69" s="66"/>
      <c r="AT69" s="66"/>
      <c r="AU69" s="66"/>
      <c r="AV69" s="66"/>
      <c r="AW69" s="66"/>
      <c r="AX69" s="66"/>
      <c r="AY69" s="66"/>
      <c r="AZ69" s="66"/>
      <c r="BA69" s="66"/>
      <c r="BB69" s="66"/>
      <c r="BC69" s="66"/>
      <c r="BD69" s="66"/>
      <c r="BE69" s="66"/>
    </row>
    <row r="70" spans="2:57" ht="25.5" x14ac:dyDescent="0.25">
      <c r="B70" s="151"/>
      <c r="C70" s="151"/>
      <c r="D70" s="151"/>
      <c r="E70" s="151"/>
      <c r="F70" s="151"/>
      <c r="G70" s="151"/>
      <c r="H70" s="151"/>
      <c r="I70" s="151"/>
      <c r="J70" s="151"/>
      <c r="K70" s="151"/>
      <c r="L70" s="151"/>
      <c r="M70" s="157"/>
      <c r="N70" s="151"/>
      <c r="O70" s="162"/>
      <c r="P70" s="183"/>
      <c r="Q70" s="183"/>
      <c r="R70" s="183"/>
      <c r="S70" s="183"/>
      <c r="T70" s="151"/>
      <c r="U70" s="151"/>
      <c r="V70" s="13" t="s">
        <v>306</v>
      </c>
      <c r="W70" s="14">
        <v>0.5</v>
      </c>
      <c r="X70" s="13" t="s">
        <v>307</v>
      </c>
      <c r="Y70" s="21">
        <v>1</v>
      </c>
      <c r="Z70" s="11" t="s">
        <v>293</v>
      </c>
      <c r="AA70" s="22">
        <v>43739</v>
      </c>
      <c r="AB70" s="22">
        <v>43769</v>
      </c>
      <c r="AC70" s="11"/>
      <c r="AD70" s="166"/>
      <c r="AE70" s="166"/>
      <c r="AF70" s="166"/>
      <c r="AG70" s="166"/>
      <c r="AH70" s="166"/>
      <c r="AI70" s="166"/>
      <c r="AJ70" s="182"/>
      <c r="AK70" s="75"/>
      <c r="AL70" s="66"/>
      <c r="AM70" s="66"/>
      <c r="AN70" s="66"/>
      <c r="AO70" s="66"/>
      <c r="AP70" s="66"/>
      <c r="AQ70" s="66"/>
      <c r="AR70" s="66"/>
      <c r="AS70" s="66"/>
      <c r="AT70" s="66"/>
      <c r="AU70" s="66"/>
      <c r="AV70" s="66"/>
      <c r="AW70" s="66"/>
      <c r="AX70" s="66"/>
      <c r="AY70" s="66"/>
      <c r="AZ70" s="66"/>
      <c r="BA70" s="66"/>
      <c r="BB70" s="66"/>
      <c r="BC70" s="66"/>
      <c r="BD70" s="66"/>
      <c r="BE70" s="66"/>
    </row>
    <row r="71" spans="2:57" ht="25.5" x14ac:dyDescent="0.25">
      <c r="B71" s="151"/>
      <c r="C71" s="151"/>
      <c r="D71" s="151"/>
      <c r="E71" s="151"/>
      <c r="F71" s="151"/>
      <c r="G71" s="151"/>
      <c r="H71" s="151"/>
      <c r="I71" s="151"/>
      <c r="J71" s="151"/>
      <c r="K71" s="151"/>
      <c r="L71" s="151"/>
      <c r="M71" s="157"/>
      <c r="N71" s="151"/>
      <c r="O71" s="162"/>
      <c r="P71" s="183"/>
      <c r="Q71" s="183"/>
      <c r="R71" s="183"/>
      <c r="S71" s="183"/>
      <c r="T71" s="151"/>
      <c r="U71" s="151"/>
      <c r="V71" s="13" t="s">
        <v>308</v>
      </c>
      <c r="W71" s="14">
        <v>0.25</v>
      </c>
      <c r="X71" s="13" t="s">
        <v>309</v>
      </c>
      <c r="Y71" s="21">
        <v>1</v>
      </c>
      <c r="Z71" s="11" t="s">
        <v>293</v>
      </c>
      <c r="AA71" s="22">
        <v>43770</v>
      </c>
      <c r="AB71" s="22">
        <v>43799</v>
      </c>
      <c r="AC71" s="11"/>
      <c r="AD71" s="166"/>
      <c r="AE71" s="166"/>
      <c r="AF71" s="166"/>
      <c r="AG71" s="166"/>
      <c r="AH71" s="166"/>
      <c r="AI71" s="166"/>
      <c r="AJ71" s="182"/>
      <c r="AK71" s="75"/>
      <c r="AL71" s="66"/>
      <c r="AM71" s="66"/>
      <c r="AN71" s="66"/>
      <c r="AO71" s="66"/>
      <c r="AP71" s="66"/>
      <c r="AQ71" s="66"/>
      <c r="AR71" s="66"/>
      <c r="AS71" s="66"/>
      <c r="AT71" s="66"/>
      <c r="AU71" s="66"/>
      <c r="AV71" s="66"/>
      <c r="AW71" s="66"/>
      <c r="AX71" s="66"/>
      <c r="AY71" s="66"/>
      <c r="AZ71" s="66"/>
      <c r="BA71" s="66"/>
      <c r="BB71" s="66"/>
      <c r="BC71" s="66"/>
      <c r="BD71" s="66"/>
      <c r="BE71" s="66"/>
    </row>
    <row r="72" spans="2:57" ht="25.5" x14ac:dyDescent="0.25">
      <c r="B72" s="151" t="s">
        <v>36</v>
      </c>
      <c r="C72" s="151"/>
      <c r="D72" s="151"/>
      <c r="E72" s="151"/>
      <c r="F72" s="151"/>
      <c r="G72" s="151"/>
      <c r="H72" s="151"/>
      <c r="I72" s="151"/>
      <c r="J72" s="151"/>
      <c r="K72" s="151"/>
      <c r="L72" s="151"/>
      <c r="M72" s="157">
        <f t="shared" ref="M72:M79" si="5">1/14</f>
        <v>7.1428571428571425E-2</v>
      </c>
      <c r="N72" s="151"/>
      <c r="O72" s="162"/>
      <c r="P72" s="183"/>
      <c r="Q72" s="183"/>
      <c r="R72" s="183"/>
      <c r="S72" s="183"/>
      <c r="T72" s="151"/>
      <c r="U72" s="151" t="s">
        <v>310</v>
      </c>
      <c r="V72" s="13" t="s">
        <v>311</v>
      </c>
      <c r="W72" s="14">
        <v>0.25</v>
      </c>
      <c r="X72" s="13" t="s">
        <v>312</v>
      </c>
      <c r="Y72" s="21">
        <v>45</v>
      </c>
      <c r="Z72" s="11" t="s">
        <v>293</v>
      </c>
      <c r="AA72" s="22">
        <v>43539</v>
      </c>
      <c r="AB72" s="22">
        <v>43769</v>
      </c>
      <c r="AC72" s="11"/>
      <c r="AD72" s="166"/>
      <c r="AE72" s="166"/>
      <c r="AF72" s="166"/>
      <c r="AG72" s="166"/>
      <c r="AH72" s="166"/>
      <c r="AI72" s="166"/>
      <c r="AJ72" s="182"/>
      <c r="AK72" s="75"/>
      <c r="AL72" s="66"/>
      <c r="AM72" s="66"/>
      <c r="AN72" s="66"/>
      <c r="AO72" s="66"/>
      <c r="AP72" s="66"/>
      <c r="AQ72" s="66"/>
      <c r="AR72" s="66"/>
      <c r="AS72" s="66"/>
      <c r="AT72" s="66"/>
      <c r="AU72" s="66"/>
      <c r="AV72" s="66"/>
      <c r="AW72" s="66"/>
      <c r="AX72" s="66"/>
      <c r="AY72" s="66"/>
      <c r="AZ72" s="69"/>
      <c r="BA72" s="66"/>
      <c r="BB72" s="66"/>
      <c r="BC72" s="66"/>
      <c r="BD72" s="66"/>
      <c r="BE72" s="66"/>
    </row>
    <row r="73" spans="2:57" ht="25.5" x14ac:dyDescent="0.25">
      <c r="B73" s="151"/>
      <c r="C73" s="151"/>
      <c r="D73" s="151"/>
      <c r="E73" s="151"/>
      <c r="F73" s="151"/>
      <c r="G73" s="151"/>
      <c r="H73" s="151"/>
      <c r="I73" s="151"/>
      <c r="J73" s="151"/>
      <c r="K73" s="151"/>
      <c r="L73" s="151"/>
      <c r="M73" s="157"/>
      <c r="N73" s="151"/>
      <c r="O73" s="162"/>
      <c r="P73" s="183"/>
      <c r="Q73" s="183"/>
      <c r="R73" s="183"/>
      <c r="S73" s="183"/>
      <c r="T73" s="151"/>
      <c r="U73" s="151"/>
      <c r="V73" s="13" t="s">
        <v>313</v>
      </c>
      <c r="W73" s="14">
        <v>0.25</v>
      </c>
      <c r="X73" s="13" t="s">
        <v>312</v>
      </c>
      <c r="Y73" s="21">
        <v>45</v>
      </c>
      <c r="Z73" s="11" t="s">
        <v>293</v>
      </c>
      <c r="AA73" s="22">
        <v>43539</v>
      </c>
      <c r="AB73" s="22">
        <v>43769</v>
      </c>
      <c r="AC73" s="11"/>
      <c r="AD73" s="166"/>
      <c r="AE73" s="166"/>
      <c r="AF73" s="166"/>
      <c r="AG73" s="166"/>
      <c r="AH73" s="166"/>
      <c r="AI73" s="166"/>
      <c r="AJ73" s="182"/>
      <c r="AK73" s="75"/>
      <c r="AL73" s="66"/>
      <c r="AM73" s="66"/>
      <c r="AN73" s="66"/>
      <c r="AO73" s="66"/>
      <c r="AP73" s="66"/>
      <c r="AQ73" s="66"/>
      <c r="AR73" s="66"/>
      <c r="AS73" s="66"/>
      <c r="AT73" s="66"/>
      <c r="AU73" s="66"/>
      <c r="AV73" s="66"/>
      <c r="AW73" s="66"/>
      <c r="AX73" s="66"/>
      <c r="AY73" s="66"/>
      <c r="AZ73" s="69"/>
      <c r="BA73" s="66"/>
      <c r="BB73" s="66"/>
      <c r="BC73" s="66"/>
      <c r="BD73" s="66"/>
      <c r="BE73" s="66"/>
    </row>
    <row r="74" spans="2:57" ht="38.25" x14ac:dyDescent="0.25">
      <c r="B74" s="151" t="s">
        <v>36</v>
      </c>
      <c r="C74" s="151"/>
      <c r="D74" s="151"/>
      <c r="E74" s="151"/>
      <c r="F74" s="151"/>
      <c r="G74" s="151"/>
      <c r="H74" s="151"/>
      <c r="I74" s="151"/>
      <c r="J74" s="151"/>
      <c r="K74" s="151"/>
      <c r="L74" s="151"/>
      <c r="M74" s="157">
        <f t="shared" si="5"/>
        <v>7.1428571428571425E-2</v>
      </c>
      <c r="N74" s="151"/>
      <c r="O74" s="162"/>
      <c r="P74" s="183"/>
      <c r="Q74" s="183"/>
      <c r="R74" s="183"/>
      <c r="S74" s="183"/>
      <c r="T74" s="151"/>
      <c r="U74" s="151"/>
      <c r="V74" s="13" t="s">
        <v>314</v>
      </c>
      <c r="W74" s="14">
        <v>0.5</v>
      </c>
      <c r="X74" s="35" t="s">
        <v>315</v>
      </c>
      <c r="Y74" s="21">
        <v>1</v>
      </c>
      <c r="Z74" s="11" t="s">
        <v>293</v>
      </c>
      <c r="AA74" s="22">
        <v>43770</v>
      </c>
      <c r="AB74" s="22">
        <v>43830</v>
      </c>
      <c r="AC74" s="11"/>
      <c r="AD74" s="166"/>
      <c r="AE74" s="166"/>
      <c r="AF74" s="166"/>
      <c r="AG74" s="166"/>
      <c r="AH74" s="166"/>
      <c r="AI74" s="166"/>
      <c r="AJ74" s="182"/>
      <c r="AK74" s="75"/>
      <c r="AL74" s="66"/>
      <c r="AM74" s="66"/>
      <c r="AN74" s="66"/>
      <c r="AO74" s="66"/>
      <c r="AP74" s="66"/>
      <c r="AQ74" s="66"/>
      <c r="AR74" s="66"/>
      <c r="AS74" s="66"/>
      <c r="AT74" s="66"/>
      <c r="AU74" s="66"/>
      <c r="AV74" s="66"/>
      <c r="AW74" s="66"/>
      <c r="AX74" s="66"/>
      <c r="AY74" s="66"/>
      <c r="AZ74" s="69"/>
      <c r="BA74" s="66"/>
      <c r="BB74" s="66"/>
      <c r="BC74" s="66"/>
      <c r="BD74" s="66"/>
      <c r="BE74" s="66"/>
    </row>
    <row r="75" spans="2:57" ht="25.5" x14ac:dyDescent="0.25">
      <c r="B75" s="155" t="s">
        <v>36</v>
      </c>
      <c r="C75" s="155" t="s">
        <v>37</v>
      </c>
      <c r="D75" s="155" t="s">
        <v>316</v>
      </c>
      <c r="E75" s="155" t="s">
        <v>317</v>
      </c>
      <c r="F75" s="155" t="s">
        <v>318</v>
      </c>
      <c r="G75" s="155" t="s">
        <v>41</v>
      </c>
      <c r="H75" s="155"/>
      <c r="I75" s="155" t="s">
        <v>31</v>
      </c>
      <c r="J75" s="185" t="s">
        <v>319</v>
      </c>
      <c r="K75" s="185" t="s">
        <v>320</v>
      </c>
      <c r="L75" s="185" t="s">
        <v>321</v>
      </c>
      <c r="M75" s="186">
        <v>4.7619047619047603E-2</v>
      </c>
      <c r="N75" s="155" t="s">
        <v>46</v>
      </c>
      <c r="O75" s="159">
        <v>0</v>
      </c>
      <c r="P75" s="159">
        <v>0.5</v>
      </c>
      <c r="Q75" s="159">
        <v>1</v>
      </c>
      <c r="R75" s="159">
        <v>1</v>
      </c>
      <c r="S75" s="159">
        <v>1</v>
      </c>
      <c r="T75" s="185" t="s">
        <v>322</v>
      </c>
      <c r="U75" s="185" t="s">
        <v>323</v>
      </c>
      <c r="V75" s="36" t="s">
        <v>324</v>
      </c>
      <c r="W75" s="37">
        <f>+(0.333333333333333)/2</f>
        <v>0.16666666666666649</v>
      </c>
      <c r="X75" s="36" t="s">
        <v>325</v>
      </c>
      <c r="Y75" s="38">
        <v>1</v>
      </c>
      <c r="Z75" s="39" t="s">
        <v>322</v>
      </c>
      <c r="AA75" s="19">
        <v>43647</v>
      </c>
      <c r="AB75" s="19">
        <v>43676</v>
      </c>
      <c r="AC75" s="18"/>
      <c r="AD75" s="155"/>
      <c r="AE75" s="155"/>
      <c r="AF75" s="155" t="s">
        <v>326</v>
      </c>
      <c r="AG75" s="155"/>
      <c r="AH75" s="155"/>
      <c r="AI75" s="155"/>
      <c r="AJ75" s="158"/>
      <c r="AK75" s="73"/>
      <c r="AL75" s="66"/>
      <c r="AM75" s="66"/>
      <c r="AN75" s="66"/>
      <c r="AO75" s="66"/>
      <c r="AP75" s="66"/>
      <c r="AQ75" s="66"/>
      <c r="AR75" s="66"/>
      <c r="AS75" s="66"/>
      <c r="AT75" s="66"/>
      <c r="AU75" s="66"/>
      <c r="AV75" s="66"/>
      <c r="AW75" s="66"/>
      <c r="AX75" s="66"/>
      <c r="AY75" s="66"/>
      <c r="AZ75" s="69"/>
      <c r="BA75" s="66"/>
      <c r="BB75" s="66"/>
      <c r="BC75" s="66"/>
      <c r="BD75" s="66"/>
      <c r="BE75" s="66"/>
    </row>
    <row r="76" spans="2:57" ht="25.5" x14ac:dyDescent="0.25">
      <c r="B76" s="155" t="s">
        <v>36</v>
      </c>
      <c r="C76" s="155"/>
      <c r="D76" s="155"/>
      <c r="E76" s="155"/>
      <c r="F76" s="155"/>
      <c r="G76" s="155"/>
      <c r="H76" s="155"/>
      <c r="I76" s="155"/>
      <c r="J76" s="185"/>
      <c r="K76" s="185"/>
      <c r="L76" s="185"/>
      <c r="M76" s="186">
        <f t="shared" si="5"/>
        <v>7.1428571428571425E-2</v>
      </c>
      <c r="N76" s="155"/>
      <c r="O76" s="159"/>
      <c r="P76" s="159"/>
      <c r="Q76" s="159"/>
      <c r="R76" s="159"/>
      <c r="S76" s="159"/>
      <c r="T76" s="185"/>
      <c r="U76" s="185"/>
      <c r="V76" s="36" t="s">
        <v>327</v>
      </c>
      <c r="W76" s="37">
        <f t="shared" ref="W76:W77" si="6">+(0.333333333333333)/2</f>
        <v>0.16666666666666649</v>
      </c>
      <c r="X76" s="36" t="s">
        <v>328</v>
      </c>
      <c r="Y76" s="38">
        <v>21</v>
      </c>
      <c r="Z76" s="39" t="s">
        <v>322</v>
      </c>
      <c r="AA76" s="19">
        <v>43556</v>
      </c>
      <c r="AB76" s="19">
        <v>43585</v>
      </c>
      <c r="AC76" s="18"/>
      <c r="AD76" s="155"/>
      <c r="AE76" s="155"/>
      <c r="AF76" s="155"/>
      <c r="AG76" s="155"/>
      <c r="AH76" s="155"/>
      <c r="AI76" s="155"/>
      <c r="AJ76" s="158"/>
      <c r="AK76" s="73"/>
      <c r="AL76" s="66"/>
      <c r="AM76" s="66"/>
      <c r="AN76" s="66"/>
      <c r="AO76" s="66"/>
      <c r="AP76" s="66"/>
      <c r="AQ76" s="66"/>
      <c r="AR76" s="66"/>
      <c r="AS76" s="66"/>
      <c r="AT76" s="66"/>
      <c r="AU76" s="66"/>
      <c r="AV76" s="66"/>
      <c r="AW76" s="66"/>
      <c r="AX76" s="66"/>
      <c r="AY76" s="66"/>
      <c r="AZ76" s="69"/>
      <c r="BA76" s="66"/>
      <c r="BB76" s="66"/>
      <c r="BC76" s="66"/>
      <c r="BD76" s="66"/>
      <c r="BE76" s="66"/>
    </row>
    <row r="77" spans="2:57" ht="25.5" x14ac:dyDescent="0.25">
      <c r="B77" s="155" t="s">
        <v>36</v>
      </c>
      <c r="C77" s="155"/>
      <c r="D77" s="155"/>
      <c r="E77" s="155"/>
      <c r="F77" s="155"/>
      <c r="G77" s="155"/>
      <c r="H77" s="155"/>
      <c r="I77" s="155"/>
      <c r="J77" s="185"/>
      <c r="K77" s="185"/>
      <c r="L77" s="185"/>
      <c r="M77" s="186">
        <f t="shared" si="5"/>
        <v>7.1428571428571425E-2</v>
      </c>
      <c r="N77" s="155"/>
      <c r="O77" s="159"/>
      <c r="P77" s="159"/>
      <c r="Q77" s="159"/>
      <c r="R77" s="159"/>
      <c r="S77" s="159"/>
      <c r="T77" s="185"/>
      <c r="U77" s="185"/>
      <c r="V77" s="36" t="s">
        <v>329</v>
      </c>
      <c r="W77" s="37">
        <f t="shared" si="6"/>
        <v>0.16666666666666649</v>
      </c>
      <c r="X77" s="36" t="s">
        <v>330</v>
      </c>
      <c r="Y77" s="38">
        <v>21</v>
      </c>
      <c r="Z77" s="39" t="s">
        <v>322</v>
      </c>
      <c r="AA77" s="19">
        <v>43556</v>
      </c>
      <c r="AB77" s="19">
        <v>43646</v>
      </c>
      <c r="AC77" s="18"/>
      <c r="AD77" s="155"/>
      <c r="AE77" s="155"/>
      <c r="AF77" s="155"/>
      <c r="AG77" s="155"/>
      <c r="AH77" s="155"/>
      <c r="AI77" s="155"/>
      <c r="AJ77" s="158"/>
      <c r="AK77" s="73"/>
      <c r="AL77" s="66"/>
      <c r="AM77" s="66"/>
      <c r="AN77" s="66"/>
      <c r="AO77" s="66"/>
      <c r="AP77" s="66"/>
      <c r="AQ77" s="66"/>
      <c r="AR77" s="66"/>
      <c r="AS77" s="66"/>
      <c r="AT77" s="66"/>
      <c r="AU77" s="66"/>
      <c r="AV77" s="66"/>
      <c r="AW77" s="66"/>
      <c r="AX77" s="66"/>
      <c r="AY77" s="66"/>
      <c r="AZ77" s="69"/>
      <c r="BA77" s="66"/>
      <c r="BB77" s="66"/>
      <c r="BC77" s="66"/>
      <c r="BD77" s="66"/>
      <c r="BE77" s="66"/>
    </row>
    <row r="78" spans="2:57" ht="38.25" x14ac:dyDescent="0.25">
      <c r="B78" s="155" t="s">
        <v>36</v>
      </c>
      <c r="C78" s="155"/>
      <c r="D78" s="155"/>
      <c r="E78" s="155"/>
      <c r="F78" s="155"/>
      <c r="G78" s="155"/>
      <c r="H78" s="155"/>
      <c r="I78" s="155"/>
      <c r="J78" s="185"/>
      <c r="K78" s="185"/>
      <c r="L78" s="185"/>
      <c r="M78" s="186">
        <f t="shared" si="5"/>
        <v>7.1428571428571425E-2</v>
      </c>
      <c r="N78" s="155"/>
      <c r="O78" s="159"/>
      <c r="P78" s="159"/>
      <c r="Q78" s="159"/>
      <c r="R78" s="159"/>
      <c r="S78" s="159"/>
      <c r="T78" s="185"/>
      <c r="U78" s="185"/>
      <c r="V78" s="36" t="s">
        <v>331</v>
      </c>
      <c r="W78" s="40">
        <v>0.25</v>
      </c>
      <c r="X78" s="36" t="s">
        <v>332</v>
      </c>
      <c r="Y78" s="38">
        <v>1</v>
      </c>
      <c r="Z78" s="39" t="s">
        <v>322</v>
      </c>
      <c r="AA78" s="19">
        <v>43770</v>
      </c>
      <c r="AB78" s="19">
        <v>43799</v>
      </c>
      <c r="AC78" s="18" t="s">
        <v>333</v>
      </c>
      <c r="AD78" s="155"/>
      <c r="AE78" s="155"/>
      <c r="AF78" s="155"/>
      <c r="AG78" s="155"/>
      <c r="AH78" s="155"/>
      <c r="AI78" s="155"/>
      <c r="AJ78" s="158"/>
      <c r="AK78" s="73"/>
      <c r="AL78" s="66"/>
      <c r="AM78" s="66"/>
      <c r="AN78" s="66"/>
      <c r="AO78" s="66"/>
      <c r="AP78" s="66"/>
      <c r="AQ78" s="66"/>
      <c r="AR78" s="66"/>
      <c r="AS78" s="66"/>
      <c r="AT78" s="66"/>
      <c r="AU78" s="66"/>
      <c r="AV78" s="66"/>
      <c r="AW78" s="66"/>
      <c r="AX78" s="66"/>
      <c r="AY78" s="66"/>
      <c r="AZ78" s="69"/>
      <c r="BA78" s="66"/>
      <c r="BB78" s="66"/>
      <c r="BC78" s="66"/>
      <c r="BD78" s="66"/>
      <c r="BE78" s="66"/>
    </row>
    <row r="79" spans="2:57" ht="38.25" x14ac:dyDescent="0.25">
      <c r="B79" s="155" t="s">
        <v>36</v>
      </c>
      <c r="C79" s="155"/>
      <c r="D79" s="155"/>
      <c r="E79" s="155"/>
      <c r="F79" s="155"/>
      <c r="G79" s="155"/>
      <c r="H79" s="155"/>
      <c r="I79" s="155"/>
      <c r="J79" s="185"/>
      <c r="K79" s="185"/>
      <c r="L79" s="185"/>
      <c r="M79" s="186">
        <f t="shared" si="5"/>
        <v>7.1428571428571425E-2</v>
      </c>
      <c r="N79" s="155"/>
      <c r="O79" s="159"/>
      <c r="P79" s="159"/>
      <c r="Q79" s="159"/>
      <c r="R79" s="159"/>
      <c r="S79" s="159"/>
      <c r="T79" s="185"/>
      <c r="U79" s="185"/>
      <c r="V79" s="36" t="s">
        <v>334</v>
      </c>
      <c r="W79" s="40">
        <v>0.25</v>
      </c>
      <c r="X79" s="36" t="s">
        <v>335</v>
      </c>
      <c r="Y79" s="38">
        <v>1</v>
      </c>
      <c r="Z79" s="39" t="s">
        <v>322</v>
      </c>
      <c r="AA79" s="19">
        <v>43770</v>
      </c>
      <c r="AB79" s="19">
        <v>43799</v>
      </c>
      <c r="AC79" s="18" t="s">
        <v>336</v>
      </c>
      <c r="AD79" s="155"/>
      <c r="AE79" s="155"/>
      <c r="AF79" s="155"/>
      <c r="AG79" s="155"/>
      <c r="AH79" s="155"/>
      <c r="AI79" s="155"/>
      <c r="AJ79" s="158"/>
      <c r="AK79" s="73"/>
      <c r="AL79" s="66"/>
      <c r="AM79" s="66"/>
      <c r="AN79" s="66"/>
      <c r="AO79" s="66"/>
      <c r="AP79" s="66"/>
      <c r="AQ79" s="66"/>
      <c r="AR79" s="66"/>
      <c r="AS79" s="66"/>
      <c r="AT79" s="66"/>
      <c r="AU79" s="66"/>
      <c r="AV79" s="66"/>
      <c r="AW79" s="66"/>
      <c r="AX79" s="66"/>
      <c r="AY79" s="66"/>
      <c r="AZ79" s="69"/>
      <c r="BA79" s="66"/>
      <c r="BB79" s="66"/>
      <c r="BC79" s="66"/>
      <c r="BD79" s="66"/>
      <c r="BE79" s="66"/>
    </row>
    <row r="80" spans="2:57" ht="38.25" x14ac:dyDescent="0.25">
      <c r="B80" s="151" t="s">
        <v>36</v>
      </c>
      <c r="C80" s="151" t="s">
        <v>37</v>
      </c>
      <c r="D80" s="151" t="s">
        <v>337</v>
      </c>
      <c r="E80" s="151" t="s">
        <v>100</v>
      </c>
      <c r="F80" s="151" t="s">
        <v>338</v>
      </c>
      <c r="G80" s="184" t="s">
        <v>41</v>
      </c>
      <c r="H80" s="184"/>
      <c r="I80" s="184" t="s">
        <v>339</v>
      </c>
      <c r="J80" s="151" t="s">
        <v>340</v>
      </c>
      <c r="K80" s="163" t="s">
        <v>341</v>
      </c>
      <c r="L80" s="163" t="s">
        <v>342</v>
      </c>
      <c r="M80" s="164">
        <v>4.7619047619047603E-2</v>
      </c>
      <c r="N80" s="169" t="s">
        <v>186</v>
      </c>
      <c r="O80" s="169">
        <v>0</v>
      </c>
      <c r="P80" s="187">
        <v>0.01</v>
      </c>
      <c r="Q80" s="187">
        <v>0.01</v>
      </c>
      <c r="R80" s="187">
        <v>0.01</v>
      </c>
      <c r="S80" s="187">
        <v>0.01</v>
      </c>
      <c r="T80" s="151" t="s">
        <v>343</v>
      </c>
      <c r="U80" s="151" t="s">
        <v>344</v>
      </c>
      <c r="V80" s="13" t="s">
        <v>345</v>
      </c>
      <c r="W80" s="14">
        <v>0.5</v>
      </c>
      <c r="X80" s="13" t="s">
        <v>346</v>
      </c>
      <c r="Y80" s="21">
        <v>2</v>
      </c>
      <c r="Z80" s="11" t="s">
        <v>343</v>
      </c>
      <c r="AA80" s="12">
        <v>43556</v>
      </c>
      <c r="AB80" s="12">
        <v>43646</v>
      </c>
      <c r="AC80" s="11"/>
      <c r="AD80" s="151" t="s">
        <v>29</v>
      </c>
      <c r="AE80" s="151"/>
      <c r="AF80" s="151" t="s">
        <v>109</v>
      </c>
      <c r="AG80" s="151"/>
      <c r="AH80" s="151"/>
      <c r="AI80" s="151"/>
      <c r="AJ80" s="154"/>
      <c r="AK80" s="73"/>
      <c r="AL80" s="66"/>
      <c r="AM80" s="66"/>
      <c r="AN80" s="66"/>
      <c r="AO80" s="66"/>
      <c r="AP80" s="66"/>
      <c r="AQ80" s="66"/>
      <c r="AR80" s="66"/>
      <c r="AS80" s="66"/>
      <c r="AT80" s="66"/>
      <c r="AU80" s="66"/>
      <c r="AV80" s="66"/>
      <c r="AW80" s="66"/>
      <c r="AX80" s="66"/>
      <c r="AY80" s="66"/>
      <c r="AZ80" s="69"/>
      <c r="BA80" s="66"/>
      <c r="BB80" s="66"/>
      <c r="BC80" s="66"/>
      <c r="BD80" s="66"/>
      <c r="BE80" s="66"/>
    </row>
    <row r="81" spans="1:57" ht="25.5" x14ac:dyDescent="0.25">
      <c r="B81" s="151" t="s">
        <v>36</v>
      </c>
      <c r="C81" s="151"/>
      <c r="D81" s="151"/>
      <c r="E81" s="151"/>
      <c r="F81" s="151"/>
      <c r="G81" s="184"/>
      <c r="H81" s="184"/>
      <c r="I81" s="184"/>
      <c r="J81" s="151"/>
      <c r="K81" s="163"/>
      <c r="L81" s="163"/>
      <c r="M81" s="164">
        <f t="shared" ref="M81:M89" si="7">1/14</f>
        <v>7.1428571428571425E-2</v>
      </c>
      <c r="N81" s="169"/>
      <c r="O81" s="169"/>
      <c r="P81" s="187"/>
      <c r="Q81" s="187"/>
      <c r="R81" s="187"/>
      <c r="S81" s="187"/>
      <c r="T81" s="151"/>
      <c r="U81" s="151"/>
      <c r="V81" s="13" t="s">
        <v>347</v>
      </c>
      <c r="W81" s="14">
        <v>0.5</v>
      </c>
      <c r="X81" s="13" t="s">
        <v>348</v>
      </c>
      <c r="Y81" s="21">
        <v>1</v>
      </c>
      <c r="Z81" s="11" t="s">
        <v>343</v>
      </c>
      <c r="AA81" s="12">
        <v>43617</v>
      </c>
      <c r="AB81" s="12">
        <v>43677</v>
      </c>
      <c r="AC81" s="11"/>
      <c r="AD81" s="151"/>
      <c r="AE81" s="151"/>
      <c r="AF81" s="151"/>
      <c r="AG81" s="151"/>
      <c r="AH81" s="151"/>
      <c r="AI81" s="151"/>
      <c r="AJ81" s="154"/>
      <c r="AK81" s="73"/>
      <c r="AL81" s="66"/>
      <c r="AM81" s="66"/>
      <c r="AN81" s="66"/>
      <c r="AO81" s="66"/>
      <c r="AP81" s="66"/>
      <c r="AQ81" s="66"/>
      <c r="AR81" s="66"/>
      <c r="AS81" s="66"/>
      <c r="AT81" s="66"/>
      <c r="AU81" s="66"/>
      <c r="AV81" s="66"/>
      <c r="AW81" s="66"/>
      <c r="AX81" s="66"/>
      <c r="AY81" s="66"/>
      <c r="AZ81" s="66"/>
      <c r="BA81" s="66"/>
      <c r="BB81" s="66"/>
      <c r="BC81" s="66"/>
      <c r="BD81" s="70"/>
      <c r="BE81" s="66"/>
    </row>
    <row r="82" spans="1:57" ht="38.25" x14ac:dyDescent="0.25">
      <c r="B82" s="151" t="s">
        <v>36</v>
      </c>
      <c r="C82" s="151"/>
      <c r="D82" s="151"/>
      <c r="E82" s="151"/>
      <c r="F82" s="151"/>
      <c r="G82" s="184"/>
      <c r="H82" s="184"/>
      <c r="I82" s="184"/>
      <c r="J82" s="151"/>
      <c r="K82" s="163"/>
      <c r="L82" s="163"/>
      <c r="M82" s="164">
        <f t="shared" si="7"/>
        <v>7.1428571428571425E-2</v>
      </c>
      <c r="N82" s="169"/>
      <c r="O82" s="169"/>
      <c r="P82" s="187"/>
      <c r="Q82" s="187"/>
      <c r="R82" s="187"/>
      <c r="S82" s="187"/>
      <c r="T82" s="151"/>
      <c r="U82" s="166" t="s">
        <v>349</v>
      </c>
      <c r="V82" s="13" t="s">
        <v>350</v>
      </c>
      <c r="W82" s="31">
        <v>0.25</v>
      </c>
      <c r="X82" s="13" t="s">
        <v>351</v>
      </c>
      <c r="Y82" s="21">
        <v>3</v>
      </c>
      <c r="Z82" s="11" t="s">
        <v>343</v>
      </c>
      <c r="AA82" s="22">
        <v>43556</v>
      </c>
      <c r="AB82" s="22">
        <v>43830</v>
      </c>
      <c r="AC82" s="11"/>
      <c r="AD82" s="151" t="s">
        <v>352</v>
      </c>
      <c r="AE82" s="151"/>
      <c r="AF82" s="151"/>
      <c r="AG82" s="151"/>
      <c r="AH82" s="151"/>
      <c r="AI82" s="151"/>
      <c r="AJ82" s="154"/>
      <c r="AK82" s="73"/>
      <c r="AL82" s="66"/>
      <c r="AM82" s="66"/>
      <c r="AN82" s="66"/>
      <c r="AO82" s="66"/>
      <c r="AP82" s="66"/>
      <c r="AQ82" s="66"/>
      <c r="AR82" s="66"/>
      <c r="AS82" s="66"/>
      <c r="AT82" s="66"/>
      <c r="AU82" s="66"/>
      <c r="AV82" s="66"/>
      <c r="AW82" s="66"/>
      <c r="AX82" s="66"/>
      <c r="AY82" s="66"/>
      <c r="AZ82" s="66"/>
      <c r="BA82" s="66"/>
      <c r="BB82" s="66"/>
      <c r="BC82" s="66"/>
      <c r="BD82" s="70"/>
      <c r="BE82" s="66"/>
    </row>
    <row r="83" spans="1:57" ht="38.25" x14ac:dyDescent="0.25">
      <c r="B83" s="151" t="s">
        <v>36</v>
      </c>
      <c r="C83" s="151"/>
      <c r="D83" s="151"/>
      <c r="E83" s="151"/>
      <c r="F83" s="151"/>
      <c r="G83" s="184"/>
      <c r="H83" s="184"/>
      <c r="I83" s="184"/>
      <c r="J83" s="151"/>
      <c r="K83" s="163"/>
      <c r="L83" s="163"/>
      <c r="M83" s="164">
        <f t="shared" si="7"/>
        <v>7.1428571428571425E-2</v>
      </c>
      <c r="N83" s="169"/>
      <c r="O83" s="169"/>
      <c r="P83" s="187"/>
      <c r="Q83" s="187"/>
      <c r="R83" s="187"/>
      <c r="S83" s="187"/>
      <c r="T83" s="151"/>
      <c r="U83" s="166"/>
      <c r="V83" s="13" t="s">
        <v>353</v>
      </c>
      <c r="W83" s="31">
        <v>0.25</v>
      </c>
      <c r="X83" s="13" t="s">
        <v>354</v>
      </c>
      <c r="Y83" s="21">
        <v>4</v>
      </c>
      <c r="Z83" s="11" t="s">
        <v>343</v>
      </c>
      <c r="AA83" s="22">
        <v>43497</v>
      </c>
      <c r="AB83" s="22">
        <v>43830</v>
      </c>
      <c r="AC83" s="11"/>
      <c r="AD83" s="151"/>
      <c r="AE83" s="151"/>
      <c r="AF83" s="151"/>
      <c r="AG83" s="151"/>
      <c r="AH83" s="151"/>
      <c r="AI83" s="151"/>
      <c r="AJ83" s="154"/>
      <c r="AK83" s="73"/>
      <c r="AL83" s="66"/>
      <c r="AM83" s="66"/>
      <c r="AN83" s="66"/>
      <c r="AO83" s="66"/>
      <c r="AP83" s="66"/>
      <c r="AQ83" s="66"/>
      <c r="AR83" s="66"/>
      <c r="AS83" s="66"/>
      <c r="AT83" s="66"/>
      <c r="AU83" s="66"/>
      <c r="AV83" s="66"/>
      <c r="AW83" s="66"/>
      <c r="AX83" s="66"/>
      <c r="AY83" s="66"/>
      <c r="AZ83" s="66"/>
      <c r="BA83" s="66"/>
      <c r="BB83" s="66"/>
      <c r="BC83" s="66"/>
      <c r="BD83" s="70"/>
      <c r="BE83" s="66"/>
    </row>
    <row r="84" spans="1:57" ht="25.5" x14ac:dyDescent="0.25">
      <c r="B84" s="151" t="s">
        <v>36</v>
      </c>
      <c r="C84" s="151"/>
      <c r="D84" s="151"/>
      <c r="E84" s="151"/>
      <c r="F84" s="151"/>
      <c r="G84" s="184"/>
      <c r="H84" s="184"/>
      <c r="I84" s="184"/>
      <c r="J84" s="151"/>
      <c r="K84" s="163"/>
      <c r="L84" s="163"/>
      <c r="M84" s="164">
        <f t="shared" si="7"/>
        <v>7.1428571428571425E-2</v>
      </c>
      <c r="N84" s="169"/>
      <c r="O84" s="169"/>
      <c r="P84" s="187"/>
      <c r="Q84" s="187"/>
      <c r="R84" s="187"/>
      <c r="S84" s="187"/>
      <c r="T84" s="151"/>
      <c r="U84" s="166"/>
      <c r="V84" s="13" t="s">
        <v>355</v>
      </c>
      <c r="W84" s="31">
        <v>0.5</v>
      </c>
      <c r="X84" s="13" t="s">
        <v>356</v>
      </c>
      <c r="Y84" s="21">
        <v>2</v>
      </c>
      <c r="Z84" s="11" t="s">
        <v>343</v>
      </c>
      <c r="AA84" s="22">
        <v>43586</v>
      </c>
      <c r="AB84" s="22">
        <v>43830</v>
      </c>
      <c r="AC84" s="11"/>
      <c r="AD84" s="151"/>
      <c r="AE84" s="151"/>
      <c r="AF84" s="151"/>
      <c r="AG84" s="151"/>
      <c r="AH84" s="151"/>
      <c r="AI84" s="151"/>
      <c r="AJ84" s="154"/>
      <c r="AK84" s="73"/>
      <c r="AL84" s="66"/>
      <c r="AM84" s="66"/>
      <c r="AN84" s="66"/>
      <c r="AO84" s="66"/>
      <c r="AP84" s="66"/>
      <c r="AQ84" s="66"/>
      <c r="AR84" s="66"/>
      <c r="AS84" s="66"/>
      <c r="AT84" s="66"/>
      <c r="AU84" s="66"/>
      <c r="AV84" s="66"/>
      <c r="AW84" s="66"/>
      <c r="AX84" s="66"/>
      <c r="AY84" s="66"/>
      <c r="AZ84" s="66"/>
      <c r="BA84" s="66"/>
      <c r="BB84" s="66"/>
      <c r="BC84" s="66"/>
      <c r="BD84" s="70"/>
      <c r="BE84" s="66"/>
    </row>
    <row r="85" spans="1:57" ht="51" x14ac:dyDescent="0.25">
      <c r="B85" s="151"/>
      <c r="C85" s="151"/>
      <c r="D85" s="151"/>
      <c r="E85" s="151"/>
      <c r="F85" s="151"/>
      <c r="G85" s="184"/>
      <c r="H85" s="184"/>
      <c r="I85" s="184"/>
      <c r="J85" s="151"/>
      <c r="K85" s="163"/>
      <c r="L85" s="163"/>
      <c r="M85" s="164"/>
      <c r="N85" s="169"/>
      <c r="O85" s="169"/>
      <c r="P85" s="187"/>
      <c r="Q85" s="187"/>
      <c r="R85" s="187"/>
      <c r="S85" s="187"/>
      <c r="T85" s="151"/>
      <c r="U85" s="151" t="s">
        <v>357</v>
      </c>
      <c r="V85" s="13" t="s">
        <v>358</v>
      </c>
      <c r="W85" s="31">
        <v>0.5</v>
      </c>
      <c r="X85" s="13" t="s">
        <v>359</v>
      </c>
      <c r="Y85" s="21">
        <v>4</v>
      </c>
      <c r="Z85" s="11" t="s">
        <v>343</v>
      </c>
      <c r="AA85" s="22">
        <v>43586</v>
      </c>
      <c r="AB85" s="22">
        <v>43708</v>
      </c>
      <c r="AC85" s="11" t="s">
        <v>360</v>
      </c>
      <c r="AD85" s="151"/>
      <c r="AE85" s="151"/>
      <c r="AF85" s="151"/>
      <c r="AG85" s="151"/>
      <c r="AH85" s="151"/>
      <c r="AI85" s="151"/>
      <c r="AJ85" s="154"/>
      <c r="AK85" s="73"/>
      <c r="AL85" s="66"/>
      <c r="AM85" s="66"/>
      <c r="AN85" s="66"/>
      <c r="AO85" s="66"/>
      <c r="AP85" s="66"/>
      <c r="AQ85" s="66"/>
      <c r="AR85" s="66"/>
      <c r="AS85" s="66"/>
      <c r="AT85" s="66"/>
      <c r="AU85" s="66"/>
      <c r="AV85" s="66"/>
      <c r="AW85" s="66"/>
      <c r="AX85" s="66"/>
      <c r="AY85" s="66"/>
      <c r="AZ85" s="66"/>
      <c r="BA85" s="66"/>
      <c r="BB85" s="66"/>
      <c r="BC85" s="66"/>
      <c r="BD85" s="66"/>
      <c r="BE85" s="66"/>
    </row>
    <row r="86" spans="1:57" ht="81.75" customHeight="1" x14ac:dyDescent="0.25">
      <c r="B86" s="151"/>
      <c r="C86" s="151"/>
      <c r="D86" s="151"/>
      <c r="E86" s="151"/>
      <c r="F86" s="151"/>
      <c r="G86" s="184"/>
      <c r="H86" s="184"/>
      <c r="I86" s="184"/>
      <c r="J86" s="151"/>
      <c r="K86" s="163"/>
      <c r="L86" s="163"/>
      <c r="M86" s="164"/>
      <c r="N86" s="169"/>
      <c r="O86" s="169"/>
      <c r="P86" s="187"/>
      <c r="Q86" s="187"/>
      <c r="R86" s="187"/>
      <c r="S86" s="187"/>
      <c r="T86" s="151"/>
      <c r="U86" s="151"/>
      <c r="V86" s="13" t="s">
        <v>361</v>
      </c>
      <c r="W86" s="31">
        <v>0.25</v>
      </c>
      <c r="X86" s="13" t="s">
        <v>362</v>
      </c>
      <c r="Y86" s="21">
        <v>3</v>
      </c>
      <c r="Z86" s="11" t="s">
        <v>343</v>
      </c>
      <c r="AA86" s="22">
        <v>43586</v>
      </c>
      <c r="AB86" s="22">
        <v>43830</v>
      </c>
      <c r="AC86" s="11" t="s">
        <v>363</v>
      </c>
      <c r="AD86" s="151"/>
      <c r="AE86" s="151"/>
      <c r="AF86" s="151"/>
      <c r="AG86" s="151"/>
      <c r="AH86" s="151"/>
      <c r="AI86" s="151"/>
      <c r="AJ86" s="154"/>
      <c r="AK86" s="73"/>
      <c r="AL86" s="66"/>
      <c r="AM86" s="66"/>
      <c r="AN86" s="66"/>
      <c r="AO86" s="66"/>
      <c r="AP86" s="66"/>
      <c r="AQ86" s="66"/>
      <c r="AR86" s="66"/>
      <c r="AS86" s="66"/>
      <c r="AT86" s="66"/>
      <c r="AU86" s="66"/>
      <c r="AV86" s="66"/>
      <c r="AW86" s="66"/>
      <c r="AX86" s="66"/>
      <c r="AY86" s="66"/>
      <c r="AZ86" s="66"/>
      <c r="BA86" s="66"/>
      <c r="BB86" s="66"/>
      <c r="BC86" s="66"/>
      <c r="BD86" s="66"/>
      <c r="BE86" s="66"/>
    </row>
    <row r="87" spans="1:57" ht="100.5" customHeight="1" x14ac:dyDescent="0.25">
      <c r="B87" s="151"/>
      <c r="C87" s="151"/>
      <c r="D87" s="151"/>
      <c r="E87" s="151"/>
      <c r="F87" s="151"/>
      <c r="G87" s="184"/>
      <c r="H87" s="184"/>
      <c r="I87" s="184"/>
      <c r="J87" s="151"/>
      <c r="K87" s="163"/>
      <c r="L87" s="163"/>
      <c r="M87" s="164"/>
      <c r="N87" s="169"/>
      <c r="O87" s="169"/>
      <c r="P87" s="187"/>
      <c r="Q87" s="187"/>
      <c r="R87" s="187"/>
      <c r="S87" s="187"/>
      <c r="T87" s="151"/>
      <c r="U87" s="151"/>
      <c r="V87" s="13" t="s">
        <v>364</v>
      </c>
      <c r="W87" s="31">
        <v>0.25</v>
      </c>
      <c r="X87" s="13" t="s">
        <v>365</v>
      </c>
      <c r="Y87" s="21">
        <v>1</v>
      </c>
      <c r="Z87" s="11" t="s">
        <v>343</v>
      </c>
      <c r="AA87" s="22">
        <v>43800</v>
      </c>
      <c r="AB87" s="22">
        <v>43830</v>
      </c>
      <c r="AC87" s="11" t="s">
        <v>366</v>
      </c>
      <c r="AD87" s="151"/>
      <c r="AE87" s="151"/>
      <c r="AF87" s="151"/>
      <c r="AG87" s="151"/>
      <c r="AH87" s="151"/>
      <c r="AI87" s="151"/>
      <c r="AJ87" s="154"/>
      <c r="AK87" s="73"/>
      <c r="AL87" s="66"/>
      <c r="AM87" s="66"/>
      <c r="AN87" s="66"/>
      <c r="AO87" s="66"/>
      <c r="AP87" s="66"/>
      <c r="AQ87" s="66"/>
      <c r="AR87" s="66"/>
      <c r="AS87" s="66"/>
      <c r="AT87" s="66"/>
      <c r="AU87" s="66"/>
      <c r="AV87" s="66"/>
      <c r="AW87" s="66"/>
      <c r="AX87" s="66"/>
      <c r="AY87" s="66"/>
      <c r="AZ87" s="66"/>
      <c r="BA87" s="66"/>
      <c r="BB87" s="66"/>
      <c r="BC87" s="66"/>
      <c r="BD87" s="66"/>
      <c r="BE87" s="66"/>
    </row>
    <row r="88" spans="1:57" x14ac:dyDescent="0.25">
      <c r="B88" s="151" t="s">
        <v>36</v>
      </c>
      <c r="C88" s="151"/>
      <c r="D88" s="151"/>
      <c r="E88" s="151"/>
      <c r="F88" s="151"/>
      <c r="G88" s="184"/>
      <c r="H88" s="184"/>
      <c r="I88" s="184"/>
      <c r="J88" s="151"/>
      <c r="K88" s="163"/>
      <c r="L88" s="163"/>
      <c r="M88" s="164">
        <f t="shared" si="7"/>
        <v>7.1428571428571425E-2</v>
      </c>
      <c r="N88" s="169"/>
      <c r="O88" s="169"/>
      <c r="P88" s="187"/>
      <c r="Q88" s="187"/>
      <c r="R88" s="187"/>
      <c r="S88" s="187"/>
      <c r="T88" s="151"/>
      <c r="U88" s="151" t="s">
        <v>367</v>
      </c>
      <c r="V88" s="13" t="s">
        <v>368</v>
      </c>
      <c r="W88" s="14">
        <v>0.5</v>
      </c>
      <c r="X88" s="13" t="s">
        <v>369</v>
      </c>
      <c r="Y88" s="21">
        <v>1</v>
      </c>
      <c r="Z88" s="11" t="s">
        <v>343</v>
      </c>
      <c r="AA88" s="22">
        <v>43556</v>
      </c>
      <c r="AB88" s="22">
        <v>43677</v>
      </c>
      <c r="AC88" s="11"/>
      <c r="AD88" s="151"/>
      <c r="AE88" s="151"/>
      <c r="AF88" s="151"/>
      <c r="AG88" s="151"/>
      <c r="AH88" s="151"/>
      <c r="AI88" s="151"/>
      <c r="AJ88" s="154"/>
      <c r="AK88" s="73"/>
      <c r="AL88" s="66"/>
      <c r="AM88" s="66"/>
      <c r="AN88" s="66"/>
      <c r="AO88" s="66"/>
      <c r="AP88" s="66"/>
      <c r="AQ88" s="66"/>
      <c r="AR88" s="66"/>
      <c r="AS88" s="66"/>
      <c r="AT88" s="66"/>
      <c r="AU88" s="66"/>
      <c r="AV88" s="66"/>
      <c r="AW88" s="66"/>
      <c r="AX88" s="66"/>
      <c r="AY88" s="66"/>
      <c r="AZ88" s="69"/>
      <c r="BA88" s="66"/>
      <c r="BB88" s="66"/>
      <c r="BC88" s="66"/>
      <c r="BD88" s="66"/>
      <c r="BE88" s="66"/>
    </row>
    <row r="89" spans="1:57" x14ac:dyDescent="0.25">
      <c r="B89" s="151" t="s">
        <v>36</v>
      </c>
      <c r="C89" s="151"/>
      <c r="D89" s="151"/>
      <c r="E89" s="151"/>
      <c r="F89" s="151"/>
      <c r="G89" s="184"/>
      <c r="H89" s="184"/>
      <c r="I89" s="184"/>
      <c r="J89" s="151"/>
      <c r="K89" s="163"/>
      <c r="L89" s="163"/>
      <c r="M89" s="164">
        <f t="shared" si="7"/>
        <v>7.1428571428571425E-2</v>
      </c>
      <c r="N89" s="169"/>
      <c r="O89" s="169"/>
      <c r="P89" s="187"/>
      <c r="Q89" s="187"/>
      <c r="R89" s="187"/>
      <c r="S89" s="187"/>
      <c r="T89" s="151"/>
      <c r="U89" s="151"/>
      <c r="V89" s="13" t="s">
        <v>370</v>
      </c>
      <c r="W89" s="14">
        <v>0.5</v>
      </c>
      <c r="X89" s="13" t="s">
        <v>371</v>
      </c>
      <c r="Y89" s="21">
        <v>1</v>
      </c>
      <c r="Z89" s="11" t="s">
        <v>343</v>
      </c>
      <c r="AA89" s="22">
        <v>43678</v>
      </c>
      <c r="AB89" s="22">
        <v>43800</v>
      </c>
      <c r="AC89" s="11"/>
      <c r="AD89" s="151"/>
      <c r="AE89" s="151"/>
      <c r="AF89" s="151"/>
      <c r="AG89" s="151"/>
      <c r="AH89" s="151"/>
      <c r="AI89" s="151"/>
      <c r="AJ89" s="154"/>
      <c r="AK89" s="73"/>
      <c r="AL89" s="66"/>
      <c r="AM89" s="66"/>
      <c r="AN89" s="66"/>
      <c r="AO89" s="66"/>
      <c r="AP89" s="66"/>
      <c r="AQ89" s="66"/>
      <c r="AR89" s="66"/>
      <c r="AS89" s="66"/>
      <c r="AT89" s="66"/>
      <c r="AU89" s="66"/>
      <c r="AV89" s="66"/>
      <c r="AW89" s="66"/>
      <c r="AX89" s="66"/>
      <c r="AY89" s="66"/>
      <c r="AZ89" s="69"/>
      <c r="BA89" s="66"/>
      <c r="BB89" s="66"/>
      <c r="BC89" s="66"/>
      <c r="BD89" s="66"/>
      <c r="BE89" s="66"/>
    </row>
    <row r="90" spans="1:57" s="5" customFormat="1" ht="25.5" x14ac:dyDescent="0.25">
      <c r="B90" s="155" t="s">
        <v>36</v>
      </c>
      <c r="C90" s="155" t="s">
        <v>372</v>
      </c>
      <c r="D90" s="155" t="s">
        <v>373</v>
      </c>
      <c r="E90" s="155" t="s">
        <v>160</v>
      </c>
      <c r="F90" s="155" t="s">
        <v>288</v>
      </c>
      <c r="G90" s="155" t="s">
        <v>41</v>
      </c>
      <c r="H90" s="155"/>
      <c r="I90" s="155" t="s">
        <v>374</v>
      </c>
      <c r="J90" s="155" t="s">
        <v>57</v>
      </c>
      <c r="K90" s="155" t="s">
        <v>375</v>
      </c>
      <c r="L90" s="155" t="s">
        <v>376</v>
      </c>
      <c r="M90" s="181">
        <f>+(1/12)</f>
        <v>8.3333333333333329E-2</v>
      </c>
      <c r="N90" s="155" t="s">
        <v>46</v>
      </c>
      <c r="O90" s="159">
        <v>0</v>
      </c>
      <c r="P90" s="159">
        <v>0.25</v>
      </c>
      <c r="Q90" s="159">
        <v>0.5</v>
      </c>
      <c r="R90" s="159">
        <v>0.75</v>
      </c>
      <c r="S90" s="159">
        <v>1</v>
      </c>
      <c r="T90" s="155" t="s">
        <v>47</v>
      </c>
      <c r="U90" s="165" t="s">
        <v>377</v>
      </c>
      <c r="V90" s="28" t="s">
        <v>378</v>
      </c>
      <c r="W90" s="30">
        <v>0.25</v>
      </c>
      <c r="X90" s="28" t="s">
        <v>379</v>
      </c>
      <c r="Y90" s="18">
        <v>1</v>
      </c>
      <c r="Z90" s="18" t="s">
        <v>47</v>
      </c>
      <c r="AA90" s="29">
        <v>43586</v>
      </c>
      <c r="AB90" s="29">
        <v>43616</v>
      </c>
      <c r="AC90" s="18"/>
      <c r="AD90" s="155"/>
      <c r="AE90" s="155" t="s">
        <v>171</v>
      </c>
      <c r="AF90" s="155" t="s">
        <v>380</v>
      </c>
      <c r="AG90" s="155"/>
      <c r="AH90" s="155"/>
      <c r="AI90" s="155"/>
      <c r="AJ90" s="158"/>
      <c r="AK90" s="73"/>
      <c r="AL90" s="68"/>
      <c r="AM90" s="68"/>
      <c r="AN90" s="68"/>
      <c r="AO90" s="68"/>
      <c r="AP90" s="68"/>
      <c r="AQ90" s="68"/>
      <c r="AR90" s="68"/>
      <c r="AS90" s="68"/>
      <c r="AT90" s="68"/>
      <c r="AU90" s="68"/>
      <c r="AV90" s="68"/>
      <c r="AW90" s="68"/>
      <c r="AX90" s="68"/>
      <c r="AY90" s="68"/>
      <c r="AZ90" s="68"/>
      <c r="BA90" s="68"/>
      <c r="BB90" s="68"/>
      <c r="BC90" s="68"/>
      <c r="BD90" s="70"/>
      <c r="BE90" s="68"/>
    </row>
    <row r="91" spans="1:57" s="5" customFormat="1" ht="38.25" x14ac:dyDescent="0.25">
      <c r="B91" s="155" t="s">
        <v>36</v>
      </c>
      <c r="C91" s="155"/>
      <c r="D91" s="155"/>
      <c r="E91" s="155"/>
      <c r="F91" s="155"/>
      <c r="G91" s="155"/>
      <c r="H91" s="155"/>
      <c r="I91" s="155"/>
      <c r="J91" s="155"/>
      <c r="K91" s="155"/>
      <c r="L91" s="155"/>
      <c r="M91" s="181">
        <v>0.15</v>
      </c>
      <c r="N91" s="155"/>
      <c r="O91" s="159"/>
      <c r="P91" s="159"/>
      <c r="Q91" s="159"/>
      <c r="R91" s="159"/>
      <c r="S91" s="159"/>
      <c r="T91" s="155"/>
      <c r="U91" s="165"/>
      <c r="V91" s="34" t="s">
        <v>381</v>
      </c>
      <c r="W91" s="30">
        <v>0.25</v>
      </c>
      <c r="X91" s="34" t="s">
        <v>382</v>
      </c>
      <c r="Y91" s="18">
        <v>1</v>
      </c>
      <c r="Z91" s="18" t="s">
        <v>47</v>
      </c>
      <c r="AA91" s="29">
        <v>43770</v>
      </c>
      <c r="AB91" s="29">
        <v>43799</v>
      </c>
      <c r="AC91" s="18"/>
      <c r="AD91" s="155"/>
      <c r="AE91" s="155"/>
      <c r="AF91" s="155"/>
      <c r="AG91" s="155"/>
      <c r="AH91" s="155"/>
      <c r="AI91" s="155"/>
      <c r="AJ91" s="158"/>
      <c r="AK91" s="73"/>
      <c r="AL91" s="68"/>
      <c r="AM91" s="68"/>
      <c r="AN91" s="68"/>
      <c r="AO91" s="68"/>
      <c r="AP91" s="68"/>
      <c r="AQ91" s="68"/>
      <c r="AR91" s="68"/>
      <c r="AS91" s="68"/>
      <c r="AT91" s="68"/>
      <c r="AU91" s="68"/>
      <c r="AV91" s="68"/>
      <c r="AW91" s="68"/>
      <c r="AX91" s="68"/>
      <c r="AY91" s="68"/>
      <c r="AZ91" s="68"/>
      <c r="BA91" s="68"/>
      <c r="BB91" s="68"/>
      <c r="BC91" s="68"/>
      <c r="BD91" s="70"/>
      <c r="BE91" s="68"/>
    </row>
    <row r="92" spans="1:57" s="5" customFormat="1" ht="25.5" x14ac:dyDescent="0.25">
      <c r="B92" s="155" t="s">
        <v>36</v>
      </c>
      <c r="C92" s="155"/>
      <c r="D92" s="155"/>
      <c r="E92" s="155"/>
      <c r="F92" s="155"/>
      <c r="G92" s="155"/>
      <c r="H92" s="155"/>
      <c r="I92" s="155"/>
      <c r="J92" s="155"/>
      <c r="K92" s="155"/>
      <c r="L92" s="155"/>
      <c r="M92" s="181">
        <v>0.15</v>
      </c>
      <c r="N92" s="155"/>
      <c r="O92" s="159"/>
      <c r="P92" s="159"/>
      <c r="Q92" s="159"/>
      <c r="R92" s="159"/>
      <c r="S92" s="159"/>
      <c r="T92" s="155"/>
      <c r="U92" s="165"/>
      <c r="V92" s="34" t="s">
        <v>383</v>
      </c>
      <c r="W92" s="30">
        <v>0.5</v>
      </c>
      <c r="X92" s="28" t="s">
        <v>384</v>
      </c>
      <c r="Y92" s="18">
        <v>1</v>
      </c>
      <c r="Z92" s="18" t="s">
        <v>47</v>
      </c>
      <c r="AA92" s="29">
        <v>43800</v>
      </c>
      <c r="AB92" s="29">
        <v>43830</v>
      </c>
      <c r="AC92" s="18"/>
      <c r="AD92" s="155"/>
      <c r="AE92" s="155"/>
      <c r="AF92" s="155"/>
      <c r="AG92" s="155"/>
      <c r="AH92" s="155"/>
      <c r="AI92" s="155"/>
      <c r="AJ92" s="158"/>
      <c r="AK92" s="73"/>
      <c r="AL92" s="68"/>
      <c r="AM92" s="68"/>
      <c r="AN92" s="68"/>
      <c r="AO92" s="68"/>
      <c r="AP92" s="68"/>
      <c r="AQ92" s="68"/>
      <c r="AR92" s="68"/>
      <c r="AS92" s="68"/>
      <c r="AT92" s="68"/>
      <c r="AU92" s="68"/>
      <c r="AV92" s="68"/>
      <c r="AW92" s="68"/>
      <c r="AX92" s="68"/>
      <c r="AY92" s="68"/>
      <c r="AZ92" s="68"/>
      <c r="BA92" s="68"/>
      <c r="BB92" s="68"/>
      <c r="BC92" s="68"/>
      <c r="BD92" s="70"/>
      <c r="BE92" s="68"/>
    </row>
    <row r="93" spans="1:57" ht="25.5" x14ac:dyDescent="0.25">
      <c r="A93" s="5"/>
      <c r="B93" s="151" t="s">
        <v>36</v>
      </c>
      <c r="C93" s="151" t="s">
        <v>372</v>
      </c>
      <c r="D93" s="151" t="s">
        <v>385</v>
      </c>
      <c r="E93" s="151" t="s">
        <v>160</v>
      </c>
      <c r="F93" s="151" t="s">
        <v>386</v>
      </c>
      <c r="G93" s="151" t="s">
        <v>41</v>
      </c>
      <c r="H93" s="151"/>
      <c r="I93" s="151" t="s">
        <v>387</v>
      </c>
      <c r="J93" s="151" t="s">
        <v>57</v>
      </c>
      <c r="K93" s="151" t="s">
        <v>388</v>
      </c>
      <c r="L93" s="151" t="s">
        <v>389</v>
      </c>
      <c r="M93" s="189">
        <f>+(1/12)</f>
        <v>8.3333333333333329E-2</v>
      </c>
      <c r="N93" s="151" t="s">
        <v>46</v>
      </c>
      <c r="O93" s="188">
        <v>0</v>
      </c>
      <c r="P93" s="188">
        <v>0.01</v>
      </c>
      <c r="Q93" s="188">
        <v>0.01</v>
      </c>
      <c r="R93" s="188">
        <v>0.01</v>
      </c>
      <c r="S93" s="188">
        <v>0.01</v>
      </c>
      <c r="T93" s="151" t="s">
        <v>47</v>
      </c>
      <c r="U93" s="168" t="s">
        <v>390</v>
      </c>
      <c r="V93" s="13" t="s">
        <v>391</v>
      </c>
      <c r="W93" s="14">
        <v>0.25</v>
      </c>
      <c r="X93" s="13" t="s">
        <v>392</v>
      </c>
      <c r="Y93" s="11">
        <v>1</v>
      </c>
      <c r="Z93" s="11" t="s">
        <v>47</v>
      </c>
      <c r="AA93" s="12">
        <v>43466</v>
      </c>
      <c r="AB93" s="12">
        <v>43496</v>
      </c>
      <c r="AC93" s="11" t="s">
        <v>393</v>
      </c>
      <c r="AD93" s="151"/>
      <c r="AE93" s="151" t="s">
        <v>394</v>
      </c>
      <c r="AF93" s="151" t="s">
        <v>395</v>
      </c>
      <c r="AG93" s="151" t="s">
        <v>52</v>
      </c>
      <c r="AH93" s="151" t="s">
        <v>63</v>
      </c>
      <c r="AI93" s="151"/>
      <c r="AJ93" s="154" t="s">
        <v>118</v>
      </c>
      <c r="AK93" s="73"/>
      <c r="AL93" s="66"/>
      <c r="AM93" s="66"/>
      <c r="AN93" s="66"/>
      <c r="AO93" s="66"/>
      <c r="AP93" s="66"/>
      <c r="AQ93" s="66"/>
      <c r="AR93" s="66"/>
      <c r="AS93" s="66"/>
      <c r="AT93" s="66"/>
      <c r="AU93" s="66"/>
      <c r="AV93" s="66"/>
      <c r="AW93" s="66"/>
      <c r="AX93" s="66"/>
      <c r="AY93" s="66"/>
      <c r="AZ93" s="66"/>
      <c r="BA93" s="66"/>
      <c r="BB93" s="66"/>
      <c r="BC93" s="66"/>
      <c r="BD93" s="70"/>
      <c r="BE93" s="66"/>
    </row>
    <row r="94" spans="1:57" ht="25.5" x14ac:dyDescent="0.25">
      <c r="A94" s="5"/>
      <c r="B94" s="151" t="s">
        <v>36</v>
      </c>
      <c r="C94" s="151"/>
      <c r="D94" s="151"/>
      <c r="E94" s="151"/>
      <c r="F94" s="151"/>
      <c r="G94" s="151"/>
      <c r="H94" s="151"/>
      <c r="I94" s="151"/>
      <c r="J94" s="151"/>
      <c r="K94" s="151"/>
      <c r="L94" s="151"/>
      <c r="M94" s="189">
        <v>0.1</v>
      </c>
      <c r="N94" s="151"/>
      <c r="O94" s="188"/>
      <c r="P94" s="188"/>
      <c r="Q94" s="188"/>
      <c r="R94" s="188"/>
      <c r="S94" s="188"/>
      <c r="T94" s="151"/>
      <c r="U94" s="168"/>
      <c r="V94" s="13" t="s">
        <v>396</v>
      </c>
      <c r="W94" s="14">
        <v>0.25</v>
      </c>
      <c r="X94" s="13" t="s">
        <v>397</v>
      </c>
      <c r="Y94" s="11">
        <v>3</v>
      </c>
      <c r="Z94" s="11" t="s">
        <v>47</v>
      </c>
      <c r="AA94" s="12">
        <v>43525</v>
      </c>
      <c r="AB94" s="12">
        <v>43830</v>
      </c>
      <c r="AC94" s="11" t="s">
        <v>393</v>
      </c>
      <c r="AD94" s="151"/>
      <c r="AE94" s="151"/>
      <c r="AF94" s="151"/>
      <c r="AG94" s="151"/>
      <c r="AH94" s="151"/>
      <c r="AI94" s="151"/>
      <c r="AJ94" s="154"/>
      <c r="AK94" s="73"/>
      <c r="AL94" s="66"/>
      <c r="AM94" s="66"/>
      <c r="AN94" s="66"/>
      <c r="AO94" s="66"/>
      <c r="AP94" s="66"/>
      <c r="AQ94" s="66"/>
      <c r="AR94" s="66"/>
      <c r="AS94" s="66"/>
      <c r="AT94" s="66"/>
      <c r="AU94" s="66"/>
      <c r="AV94" s="66"/>
      <c r="AW94" s="66"/>
      <c r="AX94" s="66"/>
      <c r="AY94" s="66"/>
      <c r="AZ94" s="66"/>
      <c r="BA94" s="66"/>
      <c r="BB94" s="66"/>
      <c r="BC94" s="66"/>
      <c r="BD94" s="70"/>
      <c r="BE94" s="66"/>
    </row>
    <row r="95" spans="1:57" ht="51" x14ac:dyDescent="0.25">
      <c r="A95" s="5"/>
      <c r="B95" s="151" t="s">
        <v>36</v>
      </c>
      <c r="C95" s="151"/>
      <c r="D95" s="151"/>
      <c r="E95" s="151"/>
      <c r="F95" s="151"/>
      <c r="G95" s="151"/>
      <c r="H95" s="151"/>
      <c r="I95" s="151"/>
      <c r="J95" s="151"/>
      <c r="K95" s="151"/>
      <c r="L95" s="151"/>
      <c r="M95" s="189">
        <v>0.1</v>
      </c>
      <c r="N95" s="151"/>
      <c r="O95" s="188"/>
      <c r="P95" s="188"/>
      <c r="Q95" s="188"/>
      <c r="R95" s="188"/>
      <c r="S95" s="188"/>
      <c r="T95" s="151"/>
      <c r="U95" s="168"/>
      <c r="V95" s="13" t="s">
        <v>398</v>
      </c>
      <c r="W95" s="14">
        <v>0.5</v>
      </c>
      <c r="X95" s="13" t="s">
        <v>399</v>
      </c>
      <c r="Y95" s="11">
        <v>3</v>
      </c>
      <c r="Z95" s="11" t="s">
        <v>47</v>
      </c>
      <c r="AA95" s="12">
        <v>43556</v>
      </c>
      <c r="AB95" s="12">
        <v>43830</v>
      </c>
      <c r="AC95" s="11" t="s">
        <v>393</v>
      </c>
      <c r="AD95" s="151"/>
      <c r="AE95" s="151"/>
      <c r="AF95" s="151"/>
      <c r="AG95" s="151"/>
      <c r="AH95" s="151"/>
      <c r="AI95" s="151"/>
      <c r="AJ95" s="154"/>
      <c r="AK95" s="73"/>
      <c r="AL95" s="66"/>
      <c r="AM95" s="66"/>
      <c r="AN95" s="66"/>
      <c r="AO95" s="66"/>
      <c r="AP95" s="66"/>
      <c r="AQ95" s="66"/>
      <c r="AR95" s="66"/>
      <c r="AS95" s="66"/>
      <c r="AT95" s="66"/>
      <c r="AU95" s="66"/>
      <c r="AV95" s="66"/>
      <c r="AW95" s="66"/>
      <c r="AX95" s="66"/>
      <c r="AY95" s="66"/>
      <c r="AZ95" s="66"/>
      <c r="BA95" s="66"/>
      <c r="BB95" s="66"/>
      <c r="BC95" s="66"/>
      <c r="BD95" s="70"/>
      <c r="BE95" s="66"/>
    </row>
    <row r="96" spans="1:57" ht="25.5" x14ac:dyDescent="0.25">
      <c r="A96" s="5"/>
      <c r="B96" s="155" t="s">
        <v>36</v>
      </c>
      <c r="C96" s="155" t="s">
        <v>372</v>
      </c>
      <c r="D96" s="155" t="s">
        <v>400</v>
      </c>
      <c r="E96" s="155" t="s">
        <v>401</v>
      </c>
      <c r="F96" s="155" t="s">
        <v>402</v>
      </c>
      <c r="G96" s="155" t="s">
        <v>41</v>
      </c>
      <c r="H96" s="155" t="s">
        <v>403</v>
      </c>
      <c r="I96" s="155" t="s">
        <v>404</v>
      </c>
      <c r="J96" s="155" t="s">
        <v>57</v>
      </c>
      <c r="K96" s="155" t="s">
        <v>405</v>
      </c>
      <c r="L96" s="155" t="s">
        <v>406</v>
      </c>
      <c r="M96" s="181">
        <f>+(1/12)</f>
        <v>8.3333333333333329E-2</v>
      </c>
      <c r="N96" s="155" t="s">
        <v>46</v>
      </c>
      <c r="O96" s="155" t="s">
        <v>187</v>
      </c>
      <c r="P96" s="159">
        <v>0.6</v>
      </c>
      <c r="Q96" s="159">
        <v>0.75</v>
      </c>
      <c r="R96" s="159">
        <v>0.9</v>
      </c>
      <c r="S96" s="159">
        <v>1</v>
      </c>
      <c r="T96" s="155" t="s">
        <v>407</v>
      </c>
      <c r="U96" s="155" t="s">
        <v>408</v>
      </c>
      <c r="V96" s="32" t="s">
        <v>409</v>
      </c>
      <c r="W96" s="30">
        <f>+(0.333333333333333)/2</f>
        <v>0.16666666666666649</v>
      </c>
      <c r="X96" s="32" t="s">
        <v>410</v>
      </c>
      <c r="Y96" s="18">
        <v>4</v>
      </c>
      <c r="Z96" s="18" t="s">
        <v>407</v>
      </c>
      <c r="AA96" s="41">
        <v>43497</v>
      </c>
      <c r="AB96" s="29">
        <v>43830</v>
      </c>
      <c r="AC96" s="18"/>
      <c r="AD96" s="155"/>
      <c r="AE96" s="155" t="s">
        <v>394</v>
      </c>
      <c r="AF96" s="155"/>
      <c r="AG96" s="155"/>
      <c r="AH96" s="155" t="s">
        <v>63</v>
      </c>
      <c r="AI96" s="155"/>
      <c r="AJ96" s="158"/>
      <c r="AK96" s="73"/>
      <c r="AL96" s="66"/>
      <c r="AM96" s="66"/>
      <c r="AN96" s="66"/>
      <c r="AO96" s="66"/>
      <c r="AP96" s="66"/>
      <c r="AQ96" s="66"/>
      <c r="AR96" s="66"/>
      <c r="AS96" s="66"/>
      <c r="AT96" s="66"/>
      <c r="AU96" s="66"/>
      <c r="AV96" s="66"/>
      <c r="AW96" s="66"/>
      <c r="AX96" s="66"/>
      <c r="AY96" s="66"/>
      <c r="AZ96" s="69"/>
      <c r="BA96" s="66"/>
      <c r="BB96" s="66"/>
      <c r="BC96" s="66"/>
      <c r="BD96" s="66"/>
      <c r="BE96" s="66"/>
    </row>
    <row r="97" spans="1:57" ht="25.5" x14ac:dyDescent="0.25">
      <c r="A97" s="5"/>
      <c r="B97" s="155" t="s">
        <v>36</v>
      </c>
      <c r="C97" s="155"/>
      <c r="D97" s="155"/>
      <c r="E97" s="155"/>
      <c r="F97" s="155"/>
      <c r="G97" s="155"/>
      <c r="H97" s="155"/>
      <c r="I97" s="155"/>
      <c r="J97" s="155"/>
      <c r="K97" s="155"/>
      <c r="L97" s="155"/>
      <c r="M97" s="181">
        <v>0.1</v>
      </c>
      <c r="N97" s="155"/>
      <c r="O97" s="155"/>
      <c r="P97" s="159"/>
      <c r="Q97" s="159"/>
      <c r="R97" s="159"/>
      <c r="S97" s="159"/>
      <c r="T97" s="155"/>
      <c r="U97" s="155"/>
      <c r="V97" s="32" t="s">
        <v>411</v>
      </c>
      <c r="W97" s="30">
        <f>+(0.333333333333333)/2</f>
        <v>0.16666666666666649</v>
      </c>
      <c r="X97" s="28" t="s">
        <v>412</v>
      </c>
      <c r="Y97" s="18">
        <v>6</v>
      </c>
      <c r="Z97" s="18" t="s">
        <v>407</v>
      </c>
      <c r="AA97" s="29">
        <v>43497</v>
      </c>
      <c r="AB97" s="29">
        <v>43830</v>
      </c>
      <c r="AC97" s="18"/>
      <c r="AD97" s="155"/>
      <c r="AE97" s="155"/>
      <c r="AF97" s="155"/>
      <c r="AG97" s="155"/>
      <c r="AH97" s="155"/>
      <c r="AI97" s="155"/>
      <c r="AJ97" s="158"/>
      <c r="AK97" s="73"/>
      <c r="AL97" s="66"/>
      <c r="AM97" s="66"/>
      <c r="AN97" s="66"/>
      <c r="AO97" s="66"/>
      <c r="AP97" s="66"/>
      <c r="AQ97" s="66"/>
      <c r="AR97" s="66"/>
      <c r="AS97" s="66"/>
      <c r="AT97" s="66"/>
      <c r="AU97" s="66"/>
      <c r="AV97" s="66"/>
      <c r="AW97" s="66"/>
      <c r="AX97" s="66"/>
      <c r="AY97" s="66"/>
      <c r="AZ97" s="69"/>
      <c r="BA97" s="66"/>
      <c r="BB97" s="66"/>
      <c r="BC97" s="66"/>
      <c r="BD97" s="66"/>
      <c r="BE97" s="66"/>
    </row>
    <row r="98" spans="1:57" ht="38.25" x14ac:dyDescent="0.25">
      <c r="A98" s="5"/>
      <c r="B98" s="155" t="s">
        <v>36</v>
      </c>
      <c r="C98" s="155"/>
      <c r="D98" s="155"/>
      <c r="E98" s="155"/>
      <c r="F98" s="155"/>
      <c r="G98" s="155"/>
      <c r="H98" s="155"/>
      <c r="I98" s="155"/>
      <c r="J98" s="155"/>
      <c r="K98" s="155"/>
      <c r="L98" s="155"/>
      <c r="M98" s="181">
        <v>0.1</v>
      </c>
      <c r="N98" s="155"/>
      <c r="O98" s="155"/>
      <c r="P98" s="159"/>
      <c r="Q98" s="159"/>
      <c r="R98" s="159"/>
      <c r="S98" s="159"/>
      <c r="T98" s="155"/>
      <c r="U98" s="155"/>
      <c r="V98" s="32" t="s">
        <v>413</v>
      </c>
      <c r="W98" s="30">
        <f>+(0.333333333333333)/2</f>
        <v>0.16666666666666649</v>
      </c>
      <c r="X98" s="28" t="s">
        <v>414</v>
      </c>
      <c r="Y98" s="18">
        <v>6</v>
      </c>
      <c r="Z98" s="18" t="s">
        <v>407</v>
      </c>
      <c r="AA98" s="29">
        <v>43497</v>
      </c>
      <c r="AB98" s="29">
        <v>43830</v>
      </c>
      <c r="AC98" s="18"/>
      <c r="AD98" s="155"/>
      <c r="AE98" s="155"/>
      <c r="AF98" s="155"/>
      <c r="AG98" s="155"/>
      <c r="AH98" s="155"/>
      <c r="AI98" s="155"/>
      <c r="AJ98" s="158"/>
      <c r="AK98" s="73"/>
      <c r="AL98" s="66"/>
      <c r="AM98" s="66"/>
      <c r="AN98" s="66"/>
      <c r="AO98" s="66"/>
      <c r="AP98" s="66"/>
      <c r="AQ98" s="66"/>
      <c r="AR98" s="66"/>
      <c r="AS98" s="66"/>
      <c r="AT98" s="66"/>
      <c r="AU98" s="66"/>
      <c r="AV98" s="66"/>
      <c r="AW98" s="66"/>
      <c r="AX98" s="66"/>
      <c r="AY98" s="66"/>
      <c r="AZ98" s="69"/>
      <c r="BA98" s="66"/>
      <c r="BB98" s="66"/>
      <c r="BC98" s="66"/>
      <c r="BD98" s="66"/>
      <c r="BE98" s="66"/>
    </row>
    <row r="99" spans="1:57" ht="38.25" x14ac:dyDescent="0.25">
      <c r="A99" s="5"/>
      <c r="B99" s="155" t="s">
        <v>36</v>
      </c>
      <c r="C99" s="155"/>
      <c r="D99" s="155"/>
      <c r="E99" s="155"/>
      <c r="F99" s="155"/>
      <c r="G99" s="155"/>
      <c r="H99" s="155"/>
      <c r="I99" s="155"/>
      <c r="J99" s="155"/>
      <c r="K99" s="155"/>
      <c r="L99" s="155"/>
      <c r="M99" s="181">
        <v>0.1</v>
      </c>
      <c r="N99" s="155"/>
      <c r="O99" s="155"/>
      <c r="P99" s="159"/>
      <c r="Q99" s="159"/>
      <c r="R99" s="159"/>
      <c r="S99" s="159"/>
      <c r="T99" s="155"/>
      <c r="U99" s="155"/>
      <c r="V99" s="32" t="s">
        <v>415</v>
      </c>
      <c r="W99" s="16">
        <v>0.5</v>
      </c>
      <c r="X99" s="28" t="s">
        <v>416</v>
      </c>
      <c r="Y99" s="18">
        <v>4</v>
      </c>
      <c r="Z99" s="18" t="s">
        <v>407</v>
      </c>
      <c r="AA99" s="29">
        <v>43497</v>
      </c>
      <c r="AB99" s="29">
        <v>43830</v>
      </c>
      <c r="AC99" s="18"/>
      <c r="AD99" s="155"/>
      <c r="AE99" s="155"/>
      <c r="AF99" s="155"/>
      <c r="AG99" s="155"/>
      <c r="AH99" s="155"/>
      <c r="AI99" s="155"/>
      <c r="AJ99" s="158"/>
      <c r="AK99" s="73"/>
      <c r="AL99" s="66"/>
      <c r="AM99" s="66"/>
      <c r="AN99" s="66"/>
      <c r="AO99" s="66"/>
      <c r="AP99" s="66"/>
      <c r="AQ99" s="66"/>
      <c r="AR99" s="66"/>
      <c r="AS99" s="66"/>
      <c r="AT99" s="66"/>
      <c r="AU99" s="66"/>
      <c r="AV99" s="66"/>
      <c r="AW99" s="66"/>
      <c r="AX99" s="66"/>
      <c r="AY99" s="66"/>
      <c r="AZ99" s="69"/>
      <c r="BA99" s="66"/>
      <c r="BB99" s="66"/>
      <c r="BC99" s="66"/>
      <c r="BD99" s="66"/>
      <c r="BE99" s="66"/>
    </row>
    <row r="100" spans="1:57" ht="25.5" x14ac:dyDescent="0.25">
      <c r="A100" s="5"/>
      <c r="B100" s="151" t="s">
        <v>36</v>
      </c>
      <c r="C100" s="151" t="s">
        <v>372</v>
      </c>
      <c r="D100" s="151" t="s">
        <v>159</v>
      </c>
      <c r="E100" s="151" t="s">
        <v>160</v>
      </c>
      <c r="F100" s="151" t="s">
        <v>417</v>
      </c>
      <c r="G100" s="151" t="s">
        <v>418</v>
      </c>
      <c r="H100" s="151" t="s">
        <v>403</v>
      </c>
      <c r="I100" s="151" t="s">
        <v>419</v>
      </c>
      <c r="J100" s="151" t="s">
        <v>420</v>
      </c>
      <c r="K100" s="151" t="s">
        <v>421</v>
      </c>
      <c r="L100" s="151" t="s">
        <v>422</v>
      </c>
      <c r="M100" s="189">
        <f>+(1/12)</f>
        <v>8.3333333333333329E-2</v>
      </c>
      <c r="N100" s="169" t="s">
        <v>46</v>
      </c>
      <c r="O100" s="169">
        <v>0.75</v>
      </c>
      <c r="P100" s="169">
        <v>0.9</v>
      </c>
      <c r="Q100" s="169">
        <v>0.9</v>
      </c>
      <c r="R100" s="169">
        <v>0.9</v>
      </c>
      <c r="S100" s="169">
        <v>0.9</v>
      </c>
      <c r="T100" s="151" t="s">
        <v>407</v>
      </c>
      <c r="U100" s="151" t="s">
        <v>423</v>
      </c>
      <c r="V100" s="13" t="s">
        <v>424</v>
      </c>
      <c r="W100" s="31">
        <v>0.25</v>
      </c>
      <c r="X100" s="13" t="s">
        <v>425</v>
      </c>
      <c r="Y100" s="11">
        <v>12</v>
      </c>
      <c r="Z100" s="11" t="s">
        <v>407</v>
      </c>
      <c r="AA100" s="12">
        <v>43466</v>
      </c>
      <c r="AB100" s="12">
        <v>43830</v>
      </c>
      <c r="AC100" s="11"/>
      <c r="AD100" s="151"/>
      <c r="AE100" s="151" t="s">
        <v>171</v>
      </c>
      <c r="AF100" s="151"/>
      <c r="AG100" s="151"/>
      <c r="AH100" s="151" t="s">
        <v>63</v>
      </c>
      <c r="AI100" s="151"/>
      <c r="AJ100" s="154"/>
      <c r="AK100" s="73"/>
      <c r="AL100" s="66"/>
      <c r="AM100" s="66"/>
      <c r="AN100" s="66"/>
      <c r="AO100" s="66"/>
      <c r="AP100" s="66"/>
      <c r="AQ100" s="66"/>
      <c r="AR100" s="66"/>
      <c r="AS100" s="66"/>
      <c r="AT100" s="66"/>
      <c r="AU100" s="66"/>
      <c r="AV100" s="66"/>
      <c r="AW100" s="66"/>
      <c r="AX100" s="66"/>
      <c r="AY100" s="66"/>
      <c r="AZ100" s="69"/>
      <c r="BA100" s="66"/>
      <c r="BB100" s="66"/>
      <c r="BC100" s="66"/>
      <c r="BD100" s="66"/>
      <c r="BE100" s="66"/>
    </row>
    <row r="101" spans="1:57" ht="38.25" x14ac:dyDescent="0.25">
      <c r="A101" s="5"/>
      <c r="B101" s="151" t="s">
        <v>36</v>
      </c>
      <c r="C101" s="151"/>
      <c r="D101" s="151"/>
      <c r="E101" s="151"/>
      <c r="F101" s="151"/>
      <c r="G101" s="151"/>
      <c r="H101" s="151"/>
      <c r="I101" s="151"/>
      <c r="J101" s="151"/>
      <c r="K101" s="151"/>
      <c r="L101" s="151"/>
      <c r="M101" s="189"/>
      <c r="N101" s="169"/>
      <c r="O101" s="169"/>
      <c r="P101" s="169"/>
      <c r="Q101" s="169"/>
      <c r="R101" s="169"/>
      <c r="S101" s="169"/>
      <c r="T101" s="151"/>
      <c r="U101" s="151"/>
      <c r="V101" s="13" t="s">
        <v>426</v>
      </c>
      <c r="W101" s="31">
        <v>0.5</v>
      </c>
      <c r="X101" s="13" t="s">
        <v>427</v>
      </c>
      <c r="Y101" s="11">
        <v>10</v>
      </c>
      <c r="Z101" s="11" t="s">
        <v>407</v>
      </c>
      <c r="AA101" s="12">
        <v>43540</v>
      </c>
      <c r="AB101" s="12">
        <v>43830</v>
      </c>
      <c r="AC101" s="11"/>
      <c r="AD101" s="151"/>
      <c r="AE101" s="151"/>
      <c r="AF101" s="151"/>
      <c r="AG101" s="151"/>
      <c r="AH101" s="151"/>
      <c r="AI101" s="151"/>
      <c r="AJ101" s="154"/>
      <c r="AK101" s="73"/>
      <c r="AL101" s="66"/>
      <c r="AM101" s="66"/>
      <c r="AN101" s="66"/>
      <c r="AO101" s="66"/>
      <c r="AP101" s="66"/>
      <c r="AQ101" s="66"/>
      <c r="AR101" s="66"/>
      <c r="AS101" s="66"/>
      <c r="AT101" s="66"/>
      <c r="AU101" s="66"/>
      <c r="AV101" s="66"/>
      <c r="AW101" s="66"/>
      <c r="AX101" s="66"/>
      <c r="AY101" s="66"/>
      <c r="AZ101" s="69"/>
      <c r="BA101" s="66"/>
      <c r="BB101" s="66"/>
      <c r="BC101" s="66"/>
      <c r="BD101" s="66"/>
      <c r="BE101" s="66"/>
    </row>
    <row r="102" spans="1:57" ht="38.25" x14ac:dyDescent="0.25">
      <c r="A102" s="5"/>
      <c r="B102" s="151" t="s">
        <v>36</v>
      </c>
      <c r="C102" s="151"/>
      <c r="D102" s="151"/>
      <c r="E102" s="151"/>
      <c r="F102" s="151"/>
      <c r="G102" s="151"/>
      <c r="H102" s="151"/>
      <c r="I102" s="151"/>
      <c r="J102" s="151"/>
      <c r="K102" s="151"/>
      <c r="L102" s="151"/>
      <c r="M102" s="189"/>
      <c r="N102" s="169"/>
      <c r="O102" s="169"/>
      <c r="P102" s="169"/>
      <c r="Q102" s="169"/>
      <c r="R102" s="169"/>
      <c r="S102" s="169"/>
      <c r="T102" s="151"/>
      <c r="U102" s="151"/>
      <c r="V102" s="13" t="s">
        <v>428</v>
      </c>
      <c r="W102" s="31">
        <v>0.25</v>
      </c>
      <c r="X102" s="13" t="s">
        <v>429</v>
      </c>
      <c r="Y102" s="11">
        <v>10</v>
      </c>
      <c r="Z102" s="11" t="s">
        <v>407</v>
      </c>
      <c r="AA102" s="12">
        <v>43540</v>
      </c>
      <c r="AB102" s="12">
        <v>43830</v>
      </c>
      <c r="AC102" s="11"/>
      <c r="AD102" s="151"/>
      <c r="AE102" s="151"/>
      <c r="AF102" s="151"/>
      <c r="AG102" s="151"/>
      <c r="AH102" s="151"/>
      <c r="AI102" s="151"/>
      <c r="AJ102" s="154"/>
      <c r="AK102" s="73"/>
      <c r="AL102" s="66"/>
      <c r="AM102" s="66"/>
      <c r="AN102" s="66"/>
      <c r="AO102" s="66"/>
      <c r="AP102" s="66"/>
      <c r="AQ102" s="66"/>
      <c r="AR102" s="66"/>
      <c r="AS102" s="66"/>
      <c r="AT102" s="66"/>
      <c r="AU102" s="66"/>
      <c r="AV102" s="66"/>
      <c r="AW102" s="66"/>
      <c r="AX102" s="66"/>
      <c r="AY102" s="66"/>
      <c r="AZ102" s="69"/>
      <c r="BA102" s="66"/>
      <c r="BB102" s="66"/>
      <c r="BC102" s="66"/>
      <c r="BD102" s="66"/>
      <c r="BE102" s="66"/>
    </row>
    <row r="103" spans="1:57" ht="38.25" x14ac:dyDescent="0.25">
      <c r="A103" s="5"/>
      <c r="B103" s="155" t="s">
        <v>36</v>
      </c>
      <c r="C103" s="155" t="s">
        <v>372</v>
      </c>
      <c r="D103" s="155" t="s">
        <v>159</v>
      </c>
      <c r="E103" s="155" t="s">
        <v>160</v>
      </c>
      <c r="F103" s="155" t="s">
        <v>417</v>
      </c>
      <c r="G103" s="155" t="s">
        <v>418</v>
      </c>
      <c r="H103" s="155" t="s">
        <v>403</v>
      </c>
      <c r="I103" s="155" t="s">
        <v>430</v>
      </c>
      <c r="J103" s="155" t="s">
        <v>420</v>
      </c>
      <c r="K103" s="155" t="s">
        <v>431</v>
      </c>
      <c r="L103" s="155" t="s">
        <v>432</v>
      </c>
      <c r="M103" s="181">
        <f>+(1/12)</f>
        <v>8.3333333333333329E-2</v>
      </c>
      <c r="N103" s="159" t="s">
        <v>46</v>
      </c>
      <c r="O103" s="159">
        <v>0.65</v>
      </c>
      <c r="P103" s="159">
        <v>0.8</v>
      </c>
      <c r="Q103" s="159">
        <v>0.8</v>
      </c>
      <c r="R103" s="159">
        <v>0.8</v>
      </c>
      <c r="S103" s="159">
        <v>0.9</v>
      </c>
      <c r="T103" s="155" t="s">
        <v>407</v>
      </c>
      <c r="U103" s="155" t="s">
        <v>433</v>
      </c>
      <c r="V103" s="28" t="s">
        <v>434</v>
      </c>
      <c r="W103" s="16">
        <v>0.5</v>
      </c>
      <c r="X103" s="28" t="s">
        <v>435</v>
      </c>
      <c r="Y103" s="18">
        <v>12</v>
      </c>
      <c r="Z103" s="18" t="s">
        <v>407</v>
      </c>
      <c r="AA103" s="29">
        <v>43466</v>
      </c>
      <c r="AB103" s="29">
        <v>43830</v>
      </c>
      <c r="AC103" s="18"/>
      <c r="AD103" s="155"/>
      <c r="AE103" s="155" t="s">
        <v>171</v>
      </c>
      <c r="AF103" s="155" t="s">
        <v>436</v>
      </c>
      <c r="AG103" s="155" t="s">
        <v>52</v>
      </c>
      <c r="AH103" s="155"/>
      <c r="AI103" s="155"/>
      <c r="AJ103" s="158"/>
      <c r="AK103" s="73"/>
      <c r="AL103" s="66"/>
      <c r="AM103" s="66"/>
      <c r="AN103" s="66"/>
      <c r="AO103" s="66"/>
      <c r="AP103" s="66"/>
      <c r="AQ103" s="66"/>
      <c r="AR103" s="66"/>
      <c r="AS103" s="66"/>
      <c r="AT103" s="66"/>
      <c r="AU103" s="66"/>
      <c r="AV103" s="66"/>
      <c r="AW103" s="66"/>
      <c r="AX103" s="66"/>
      <c r="AY103" s="66"/>
      <c r="AZ103" s="69"/>
      <c r="BA103" s="66"/>
      <c r="BB103" s="66"/>
      <c r="BC103" s="66"/>
      <c r="BD103" s="66"/>
      <c r="BE103" s="66"/>
    </row>
    <row r="104" spans="1:57" ht="25.5" x14ac:dyDescent="0.25">
      <c r="A104" s="5"/>
      <c r="B104" s="155" t="s">
        <v>36</v>
      </c>
      <c r="C104" s="155"/>
      <c r="D104" s="155"/>
      <c r="E104" s="155"/>
      <c r="F104" s="155"/>
      <c r="G104" s="155"/>
      <c r="H104" s="155"/>
      <c r="I104" s="155"/>
      <c r="J104" s="155"/>
      <c r="K104" s="155"/>
      <c r="L104" s="155"/>
      <c r="M104" s="181"/>
      <c r="N104" s="159"/>
      <c r="O104" s="159"/>
      <c r="P104" s="159"/>
      <c r="Q104" s="159"/>
      <c r="R104" s="159"/>
      <c r="S104" s="159"/>
      <c r="T104" s="155"/>
      <c r="U104" s="155"/>
      <c r="V104" s="28" t="s">
        <v>437</v>
      </c>
      <c r="W104" s="16">
        <v>0.5</v>
      </c>
      <c r="X104" s="28" t="s">
        <v>438</v>
      </c>
      <c r="Y104" s="18">
        <v>12</v>
      </c>
      <c r="Z104" s="18" t="s">
        <v>407</v>
      </c>
      <c r="AA104" s="29">
        <v>43466</v>
      </c>
      <c r="AB104" s="29">
        <v>43830</v>
      </c>
      <c r="AC104" s="18"/>
      <c r="AD104" s="155"/>
      <c r="AE104" s="155"/>
      <c r="AF104" s="155"/>
      <c r="AG104" s="155"/>
      <c r="AH104" s="155"/>
      <c r="AI104" s="155"/>
      <c r="AJ104" s="158"/>
      <c r="AK104" s="73"/>
      <c r="AL104" s="66"/>
      <c r="AM104" s="66"/>
      <c r="AN104" s="66"/>
      <c r="AO104" s="66"/>
      <c r="AP104" s="66"/>
      <c r="AQ104" s="66"/>
      <c r="AR104" s="66"/>
      <c r="AS104" s="66"/>
      <c r="AT104" s="66"/>
      <c r="AU104" s="66"/>
      <c r="AV104" s="66"/>
      <c r="AW104" s="66"/>
      <c r="AX104" s="66"/>
      <c r="AY104" s="66"/>
      <c r="AZ104" s="69"/>
      <c r="BA104" s="66"/>
      <c r="BB104" s="66"/>
      <c r="BC104" s="66"/>
      <c r="BD104" s="66"/>
      <c r="BE104" s="66"/>
    </row>
    <row r="105" spans="1:57" ht="25.5" x14ac:dyDescent="0.25">
      <c r="A105" s="5"/>
      <c r="B105" s="151" t="s">
        <v>36</v>
      </c>
      <c r="C105" s="151" t="s">
        <v>372</v>
      </c>
      <c r="D105" s="151" t="s">
        <v>159</v>
      </c>
      <c r="E105" s="151" t="s">
        <v>160</v>
      </c>
      <c r="F105" s="151" t="s">
        <v>417</v>
      </c>
      <c r="G105" s="151" t="s">
        <v>418</v>
      </c>
      <c r="H105" s="151" t="s">
        <v>403</v>
      </c>
      <c r="I105" s="151" t="s">
        <v>42</v>
      </c>
      <c r="J105" s="151" t="s">
        <v>420</v>
      </c>
      <c r="K105" s="151" t="s">
        <v>439</v>
      </c>
      <c r="L105" s="151" t="s">
        <v>440</v>
      </c>
      <c r="M105" s="189">
        <f>+(1/12)</f>
        <v>8.3333333333333329E-2</v>
      </c>
      <c r="N105" s="169" t="s">
        <v>46</v>
      </c>
      <c r="O105" s="169">
        <v>0.81</v>
      </c>
      <c r="P105" s="169">
        <v>1</v>
      </c>
      <c r="Q105" s="169">
        <v>1</v>
      </c>
      <c r="R105" s="169">
        <v>1</v>
      </c>
      <c r="S105" s="169">
        <v>1</v>
      </c>
      <c r="T105" s="151" t="s">
        <v>407</v>
      </c>
      <c r="U105" s="151" t="s">
        <v>441</v>
      </c>
      <c r="V105" s="13" t="s">
        <v>442</v>
      </c>
      <c r="W105" s="14">
        <v>0.25</v>
      </c>
      <c r="X105" s="13" t="s">
        <v>443</v>
      </c>
      <c r="Y105" s="11">
        <v>2</v>
      </c>
      <c r="Z105" s="11" t="s">
        <v>407</v>
      </c>
      <c r="AA105" s="12">
        <v>43554</v>
      </c>
      <c r="AB105" s="12">
        <v>43830</v>
      </c>
      <c r="AC105" s="11"/>
      <c r="AD105" s="151"/>
      <c r="AE105" s="151" t="s">
        <v>394</v>
      </c>
      <c r="AF105" s="151"/>
      <c r="AG105" s="151" t="s">
        <v>52</v>
      </c>
      <c r="AH105" s="151"/>
      <c r="AI105" s="151"/>
      <c r="AJ105" s="154"/>
      <c r="AK105" s="73"/>
      <c r="AL105" s="66"/>
      <c r="AM105" s="66"/>
      <c r="AN105" s="66"/>
      <c r="AO105" s="66"/>
      <c r="AP105" s="66"/>
      <c r="AQ105" s="66"/>
      <c r="AR105" s="66"/>
      <c r="AS105" s="66"/>
      <c r="AT105" s="66"/>
      <c r="AU105" s="66"/>
      <c r="AV105" s="66"/>
      <c r="AW105" s="66"/>
      <c r="AX105" s="66"/>
      <c r="AY105" s="66"/>
      <c r="AZ105" s="69"/>
      <c r="BA105" s="66"/>
      <c r="BB105" s="66"/>
      <c r="BC105" s="66"/>
      <c r="BD105" s="66"/>
      <c r="BE105" s="66"/>
    </row>
    <row r="106" spans="1:57" ht="25.5" x14ac:dyDescent="0.25">
      <c r="A106" s="5"/>
      <c r="B106" s="151"/>
      <c r="C106" s="151"/>
      <c r="D106" s="151"/>
      <c r="E106" s="151"/>
      <c r="F106" s="151"/>
      <c r="G106" s="151"/>
      <c r="H106" s="151"/>
      <c r="I106" s="151"/>
      <c r="J106" s="151"/>
      <c r="K106" s="151"/>
      <c r="L106" s="151"/>
      <c r="M106" s="189"/>
      <c r="N106" s="169"/>
      <c r="O106" s="169"/>
      <c r="P106" s="169"/>
      <c r="Q106" s="169"/>
      <c r="R106" s="169"/>
      <c r="S106" s="169"/>
      <c r="T106" s="151"/>
      <c r="U106" s="151"/>
      <c r="V106" s="13" t="s">
        <v>444</v>
      </c>
      <c r="W106" s="14">
        <v>0.25</v>
      </c>
      <c r="X106" s="13" t="s">
        <v>445</v>
      </c>
      <c r="Y106" s="11">
        <v>1</v>
      </c>
      <c r="Z106" s="11" t="s">
        <v>407</v>
      </c>
      <c r="AA106" s="12">
        <v>43525</v>
      </c>
      <c r="AB106" s="12">
        <v>43555</v>
      </c>
      <c r="AC106" s="11"/>
      <c r="AD106" s="151"/>
      <c r="AE106" s="151"/>
      <c r="AF106" s="151"/>
      <c r="AG106" s="151"/>
      <c r="AH106" s="151"/>
      <c r="AI106" s="151"/>
      <c r="AJ106" s="154"/>
      <c r="AK106" s="73"/>
      <c r="AL106" s="66"/>
      <c r="AM106" s="66"/>
      <c r="AN106" s="66"/>
      <c r="AO106" s="66"/>
      <c r="AP106" s="66"/>
      <c r="AQ106" s="66"/>
      <c r="AR106" s="66"/>
      <c r="AS106" s="66"/>
      <c r="AT106" s="66"/>
      <c r="AU106" s="66"/>
      <c r="AV106" s="66"/>
      <c r="AW106" s="66"/>
      <c r="AX106" s="66"/>
      <c r="AY106" s="66"/>
      <c r="AZ106" s="69"/>
      <c r="BA106" s="66"/>
      <c r="BB106" s="66"/>
      <c r="BC106" s="66"/>
      <c r="BD106" s="66"/>
      <c r="BE106" s="66"/>
    </row>
    <row r="107" spans="1:57" ht="25.5" x14ac:dyDescent="0.25">
      <c r="A107" s="5"/>
      <c r="B107" s="151" t="s">
        <v>36</v>
      </c>
      <c r="C107" s="151"/>
      <c r="D107" s="151"/>
      <c r="E107" s="151"/>
      <c r="F107" s="151"/>
      <c r="G107" s="151"/>
      <c r="H107" s="151"/>
      <c r="I107" s="151"/>
      <c r="J107" s="151"/>
      <c r="K107" s="151"/>
      <c r="L107" s="151"/>
      <c r="M107" s="189"/>
      <c r="N107" s="169"/>
      <c r="O107" s="169"/>
      <c r="P107" s="169"/>
      <c r="Q107" s="169"/>
      <c r="R107" s="169"/>
      <c r="S107" s="169"/>
      <c r="T107" s="151"/>
      <c r="U107" s="151"/>
      <c r="V107" s="13" t="s">
        <v>446</v>
      </c>
      <c r="W107" s="14">
        <v>0.5</v>
      </c>
      <c r="X107" s="13" t="s">
        <v>447</v>
      </c>
      <c r="Y107" s="11">
        <v>10</v>
      </c>
      <c r="Z107" s="11" t="s">
        <v>407</v>
      </c>
      <c r="AA107" s="12">
        <v>43525</v>
      </c>
      <c r="AB107" s="12">
        <v>43830</v>
      </c>
      <c r="AC107" s="11"/>
      <c r="AD107" s="151"/>
      <c r="AE107" s="151"/>
      <c r="AF107" s="151"/>
      <c r="AG107" s="151"/>
      <c r="AH107" s="151"/>
      <c r="AI107" s="151"/>
      <c r="AJ107" s="154"/>
      <c r="AK107" s="73"/>
      <c r="AL107" s="66"/>
      <c r="AM107" s="66"/>
      <c r="AN107" s="66"/>
      <c r="AO107" s="66"/>
      <c r="AP107" s="66"/>
      <c r="AQ107" s="66"/>
      <c r="AR107" s="66"/>
      <c r="AS107" s="66"/>
      <c r="AT107" s="66"/>
      <c r="AU107" s="66"/>
      <c r="AV107" s="66"/>
      <c r="AW107" s="66"/>
      <c r="AX107" s="66"/>
      <c r="AY107" s="66"/>
      <c r="AZ107" s="69"/>
      <c r="BA107" s="66"/>
      <c r="BB107" s="66"/>
      <c r="BC107" s="66"/>
      <c r="BD107" s="66"/>
      <c r="BE107" s="66"/>
    </row>
    <row r="108" spans="1:57" ht="25.5" x14ac:dyDescent="0.25">
      <c r="A108" s="5"/>
      <c r="B108" s="155" t="s">
        <v>36</v>
      </c>
      <c r="C108" s="155" t="s">
        <v>372</v>
      </c>
      <c r="D108" s="155" t="s">
        <v>159</v>
      </c>
      <c r="E108" s="155" t="s">
        <v>160</v>
      </c>
      <c r="F108" s="155" t="s">
        <v>417</v>
      </c>
      <c r="G108" s="155" t="s">
        <v>41</v>
      </c>
      <c r="H108" s="155"/>
      <c r="I108" s="155" t="s">
        <v>448</v>
      </c>
      <c r="J108" s="155" t="s">
        <v>57</v>
      </c>
      <c r="K108" s="155" t="s">
        <v>449</v>
      </c>
      <c r="L108" s="155" t="s">
        <v>450</v>
      </c>
      <c r="M108" s="181">
        <f>+(1/12)</f>
        <v>8.3333333333333329E-2</v>
      </c>
      <c r="N108" s="155" t="s">
        <v>46</v>
      </c>
      <c r="O108" s="155" t="s">
        <v>187</v>
      </c>
      <c r="P108" s="159">
        <v>0.9</v>
      </c>
      <c r="Q108" s="159">
        <v>0.9</v>
      </c>
      <c r="R108" s="159">
        <v>0.9</v>
      </c>
      <c r="S108" s="159">
        <v>0.9</v>
      </c>
      <c r="T108" s="155" t="s">
        <v>407</v>
      </c>
      <c r="U108" s="159" t="s">
        <v>451</v>
      </c>
      <c r="V108" s="28" t="s">
        <v>452</v>
      </c>
      <c r="W108" s="16">
        <v>0.5</v>
      </c>
      <c r="X108" s="28" t="s">
        <v>453</v>
      </c>
      <c r="Y108" s="18">
        <v>11</v>
      </c>
      <c r="Z108" s="18" t="s">
        <v>407</v>
      </c>
      <c r="AA108" s="29">
        <v>43497</v>
      </c>
      <c r="AB108" s="29">
        <v>43830</v>
      </c>
      <c r="AC108" s="18"/>
      <c r="AD108" s="155"/>
      <c r="AE108" s="155"/>
      <c r="AF108" s="155"/>
      <c r="AG108" s="155" t="s">
        <v>52</v>
      </c>
      <c r="AH108" s="155" t="s">
        <v>63</v>
      </c>
      <c r="AI108" s="155"/>
      <c r="AJ108" s="158"/>
      <c r="AK108" s="73"/>
      <c r="AL108" s="66"/>
      <c r="AM108" s="66"/>
      <c r="AN108" s="66"/>
      <c r="AO108" s="66"/>
      <c r="AP108" s="66"/>
      <c r="AQ108" s="66"/>
      <c r="AR108" s="66"/>
      <c r="AS108" s="66"/>
      <c r="AT108" s="66"/>
      <c r="AU108" s="66"/>
      <c r="AV108" s="66"/>
      <c r="AW108" s="66"/>
      <c r="AX108" s="66"/>
      <c r="AY108" s="66"/>
      <c r="AZ108" s="69"/>
      <c r="BA108" s="66"/>
      <c r="BB108" s="66"/>
      <c r="BC108" s="66"/>
      <c r="BD108" s="66"/>
      <c r="BE108" s="66"/>
    </row>
    <row r="109" spans="1:57" ht="25.5" x14ac:dyDescent="0.25">
      <c r="A109" s="5"/>
      <c r="B109" s="155" t="s">
        <v>36</v>
      </c>
      <c r="C109" s="155"/>
      <c r="D109" s="155"/>
      <c r="E109" s="155"/>
      <c r="F109" s="155"/>
      <c r="G109" s="155"/>
      <c r="H109" s="155"/>
      <c r="I109" s="155"/>
      <c r="J109" s="155"/>
      <c r="K109" s="155"/>
      <c r="L109" s="155"/>
      <c r="M109" s="181"/>
      <c r="N109" s="155"/>
      <c r="O109" s="155"/>
      <c r="P109" s="159"/>
      <c r="Q109" s="159"/>
      <c r="R109" s="159"/>
      <c r="S109" s="159"/>
      <c r="T109" s="155"/>
      <c r="U109" s="159"/>
      <c r="V109" s="28" t="s">
        <v>454</v>
      </c>
      <c r="W109" s="16">
        <v>0.5</v>
      </c>
      <c r="X109" s="28" t="s">
        <v>455</v>
      </c>
      <c r="Y109" s="18">
        <v>11</v>
      </c>
      <c r="Z109" s="18" t="s">
        <v>407</v>
      </c>
      <c r="AA109" s="29">
        <v>43497</v>
      </c>
      <c r="AB109" s="29">
        <v>43830</v>
      </c>
      <c r="AC109" s="18"/>
      <c r="AD109" s="155"/>
      <c r="AE109" s="155"/>
      <c r="AF109" s="155"/>
      <c r="AG109" s="155"/>
      <c r="AH109" s="155"/>
      <c r="AI109" s="155"/>
      <c r="AJ109" s="158"/>
      <c r="AK109" s="73"/>
      <c r="AL109" s="66"/>
      <c r="AM109" s="66"/>
      <c r="AN109" s="66"/>
      <c r="AO109" s="66"/>
      <c r="AP109" s="66"/>
      <c r="AQ109" s="66"/>
      <c r="AR109" s="66"/>
      <c r="AS109" s="66"/>
      <c r="AT109" s="66"/>
      <c r="AU109" s="66"/>
      <c r="AV109" s="66"/>
      <c r="AW109" s="66"/>
      <c r="AX109" s="66"/>
      <c r="AY109" s="66"/>
      <c r="AZ109" s="69"/>
      <c r="BA109" s="66"/>
      <c r="BB109" s="66"/>
      <c r="BC109" s="66"/>
      <c r="BD109" s="66"/>
      <c r="BE109" s="66"/>
    </row>
    <row r="110" spans="1:57" ht="38.25" x14ac:dyDescent="0.25">
      <c r="A110" s="5"/>
      <c r="B110" s="151" t="s">
        <v>36</v>
      </c>
      <c r="C110" s="151" t="s">
        <v>372</v>
      </c>
      <c r="D110" s="151" t="s">
        <v>159</v>
      </c>
      <c r="E110" s="151" t="s">
        <v>160</v>
      </c>
      <c r="F110" s="151" t="s">
        <v>288</v>
      </c>
      <c r="G110" s="151" t="s">
        <v>41</v>
      </c>
      <c r="H110" s="151"/>
      <c r="I110" s="151" t="s">
        <v>456</v>
      </c>
      <c r="J110" s="151" t="s">
        <v>420</v>
      </c>
      <c r="K110" s="151" t="s">
        <v>457</v>
      </c>
      <c r="L110" s="151" t="s">
        <v>458</v>
      </c>
      <c r="M110" s="189">
        <f>+(1/12)</f>
        <v>8.3333333333333329E-2</v>
      </c>
      <c r="N110" s="151" t="s">
        <v>46</v>
      </c>
      <c r="O110" s="151" t="s">
        <v>459</v>
      </c>
      <c r="P110" s="169">
        <v>0.87</v>
      </c>
      <c r="Q110" s="167">
        <v>0.88</v>
      </c>
      <c r="R110" s="167">
        <v>0.89</v>
      </c>
      <c r="S110" s="167">
        <v>0.9</v>
      </c>
      <c r="T110" s="151" t="s">
        <v>293</v>
      </c>
      <c r="U110" s="151" t="s">
        <v>460</v>
      </c>
      <c r="V110" s="13" t="s">
        <v>461</v>
      </c>
      <c r="W110" s="14">
        <v>0.5</v>
      </c>
      <c r="X110" s="35" t="s">
        <v>462</v>
      </c>
      <c r="Y110" s="11">
        <v>12</v>
      </c>
      <c r="Z110" s="11" t="s">
        <v>293</v>
      </c>
      <c r="AA110" s="22">
        <v>43535</v>
      </c>
      <c r="AB110" s="22">
        <v>43738</v>
      </c>
      <c r="AC110" s="11"/>
      <c r="AD110" s="151" t="s">
        <v>352</v>
      </c>
      <c r="AE110" s="151"/>
      <c r="AF110" s="151" t="s">
        <v>380</v>
      </c>
      <c r="AG110" s="151"/>
      <c r="AH110" s="151"/>
      <c r="AI110" s="151"/>
      <c r="AJ110" s="154"/>
      <c r="AK110" s="73"/>
      <c r="AL110" s="66"/>
      <c r="AM110" s="66"/>
      <c r="AN110" s="66"/>
      <c r="AO110" s="66"/>
      <c r="AP110" s="66"/>
      <c r="AQ110" s="66"/>
      <c r="AR110" s="66"/>
      <c r="AS110" s="66"/>
      <c r="AT110" s="66"/>
      <c r="AU110" s="66"/>
      <c r="AV110" s="66"/>
      <c r="AW110" s="66"/>
      <c r="AX110" s="66"/>
      <c r="AY110" s="66"/>
      <c r="AZ110" s="66"/>
      <c r="BA110" s="66"/>
      <c r="BB110" s="66"/>
      <c r="BC110" s="66"/>
      <c r="BD110" s="70"/>
      <c r="BE110" s="66"/>
    </row>
    <row r="111" spans="1:57" ht="25.5" x14ac:dyDescent="0.25">
      <c r="A111" s="5"/>
      <c r="B111" s="151"/>
      <c r="C111" s="151"/>
      <c r="D111" s="151"/>
      <c r="E111" s="151"/>
      <c r="F111" s="151"/>
      <c r="G111" s="151"/>
      <c r="H111" s="151"/>
      <c r="I111" s="151"/>
      <c r="J111" s="151"/>
      <c r="K111" s="151"/>
      <c r="L111" s="151"/>
      <c r="M111" s="189"/>
      <c r="N111" s="151"/>
      <c r="O111" s="151"/>
      <c r="P111" s="169"/>
      <c r="Q111" s="167"/>
      <c r="R111" s="167"/>
      <c r="S111" s="167"/>
      <c r="T111" s="151"/>
      <c r="U111" s="151"/>
      <c r="V111" s="13" t="s">
        <v>463</v>
      </c>
      <c r="W111" s="31">
        <f>+(0.333333333333333)/2</f>
        <v>0.16666666666666649</v>
      </c>
      <c r="X111" s="35" t="s">
        <v>464</v>
      </c>
      <c r="Y111" s="11">
        <v>1</v>
      </c>
      <c r="Z111" s="11" t="s">
        <v>293</v>
      </c>
      <c r="AA111" s="22">
        <v>43709</v>
      </c>
      <c r="AB111" s="22">
        <v>43738</v>
      </c>
      <c r="AC111" s="11"/>
      <c r="AD111" s="151"/>
      <c r="AE111" s="151"/>
      <c r="AF111" s="151"/>
      <c r="AG111" s="151"/>
      <c r="AH111" s="151"/>
      <c r="AI111" s="151"/>
      <c r="AJ111" s="154"/>
      <c r="AK111" s="73"/>
      <c r="AL111" s="66"/>
      <c r="AM111" s="66"/>
      <c r="AN111" s="66"/>
      <c r="AO111" s="66"/>
      <c r="AP111" s="66"/>
      <c r="AQ111" s="66"/>
      <c r="AR111" s="66"/>
      <c r="AS111" s="66"/>
      <c r="AT111" s="66"/>
      <c r="AU111" s="66"/>
      <c r="AV111" s="66"/>
      <c r="AW111" s="66"/>
      <c r="AX111" s="66"/>
      <c r="AY111" s="66"/>
      <c r="AZ111" s="69"/>
      <c r="BA111" s="66"/>
      <c r="BB111" s="66"/>
      <c r="BC111" s="66"/>
      <c r="BD111" s="66"/>
      <c r="BE111" s="66"/>
    </row>
    <row r="112" spans="1:57" ht="25.5" x14ac:dyDescent="0.25">
      <c r="A112" s="5"/>
      <c r="B112" s="151"/>
      <c r="C112" s="151"/>
      <c r="D112" s="151"/>
      <c r="E112" s="151"/>
      <c r="F112" s="151"/>
      <c r="G112" s="151"/>
      <c r="H112" s="151"/>
      <c r="I112" s="151"/>
      <c r="J112" s="151"/>
      <c r="K112" s="151"/>
      <c r="L112" s="151"/>
      <c r="M112" s="189"/>
      <c r="N112" s="151"/>
      <c r="O112" s="151"/>
      <c r="P112" s="169"/>
      <c r="Q112" s="167"/>
      <c r="R112" s="167"/>
      <c r="S112" s="167"/>
      <c r="T112" s="151"/>
      <c r="U112" s="151"/>
      <c r="V112" s="13" t="s">
        <v>465</v>
      </c>
      <c r="W112" s="31">
        <f>+(0.333333333333333)/2</f>
        <v>0.16666666666666649</v>
      </c>
      <c r="X112" s="35" t="s">
        <v>466</v>
      </c>
      <c r="Y112" s="11">
        <v>1</v>
      </c>
      <c r="Z112" s="11" t="s">
        <v>293</v>
      </c>
      <c r="AA112" s="22">
        <v>43739</v>
      </c>
      <c r="AB112" s="22">
        <v>43769</v>
      </c>
      <c r="AC112" s="11"/>
      <c r="AD112" s="151"/>
      <c r="AE112" s="151"/>
      <c r="AF112" s="151"/>
      <c r="AG112" s="151"/>
      <c r="AH112" s="151"/>
      <c r="AI112" s="151"/>
      <c r="AJ112" s="154"/>
      <c r="AK112" s="73"/>
      <c r="AL112" s="66"/>
      <c r="AM112" s="66"/>
      <c r="AN112" s="66"/>
      <c r="AO112" s="66"/>
      <c r="AP112" s="66"/>
      <c r="AQ112" s="66"/>
      <c r="AR112" s="66"/>
      <c r="AS112" s="66"/>
      <c r="AT112" s="66"/>
      <c r="AU112" s="66"/>
      <c r="AV112" s="66"/>
      <c r="AW112" s="66"/>
      <c r="AX112" s="66"/>
      <c r="AY112" s="66"/>
      <c r="AZ112" s="66"/>
      <c r="BA112" s="66"/>
      <c r="BB112" s="66"/>
      <c r="BC112" s="66"/>
      <c r="BD112" s="66"/>
      <c r="BE112" s="66"/>
    </row>
    <row r="113" spans="1:57" ht="25.5" x14ac:dyDescent="0.25">
      <c r="A113" s="5"/>
      <c r="B113" s="151" t="s">
        <v>36</v>
      </c>
      <c r="C113" s="151"/>
      <c r="D113" s="151"/>
      <c r="E113" s="151"/>
      <c r="F113" s="151"/>
      <c r="G113" s="151"/>
      <c r="H113" s="151"/>
      <c r="I113" s="151"/>
      <c r="J113" s="151"/>
      <c r="K113" s="151"/>
      <c r="L113" s="151"/>
      <c r="M113" s="189">
        <v>0.15</v>
      </c>
      <c r="N113" s="151"/>
      <c r="O113" s="151"/>
      <c r="P113" s="169"/>
      <c r="Q113" s="167"/>
      <c r="R113" s="167"/>
      <c r="S113" s="167"/>
      <c r="T113" s="151"/>
      <c r="U113" s="151"/>
      <c r="V113" s="13" t="s">
        <v>467</v>
      </c>
      <c r="W113" s="31">
        <f>+(0.333333333333333)/2</f>
        <v>0.16666666666666649</v>
      </c>
      <c r="X113" s="35" t="s">
        <v>468</v>
      </c>
      <c r="Y113" s="11">
        <v>1</v>
      </c>
      <c r="Z113" s="11" t="s">
        <v>293</v>
      </c>
      <c r="AA113" s="22">
        <v>43586</v>
      </c>
      <c r="AB113" s="22">
        <v>43616</v>
      </c>
      <c r="AC113" s="11"/>
      <c r="AD113" s="151"/>
      <c r="AE113" s="151"/>
      <c r="AF113" s="151"/>
      <c r="AG113" s="151"/>
      <c r="AH113" s="151"/>
      <c r="AI113" s="151"/>
      <c r="AJ113" s="154"/>
      <c r="AK113" s="73"/>
      <c r="AL113" s="66"/>
      <c r="AM113" s="66"/>
      <c r="AN113" s="66"/>
      <c r="AO113" s="66"/>
      <c r="AP113" s="66"/>
      <c r="AQ113" s="66"/>
      <c r="AR113" s="66"/>
      <c r="AS113" s="66"/>
      <c r="AT113" s="66"/>
      <c r="AU113" s="66"/>
      <c r="AV113" s="66"/>
      <c r="AW113" s="66"/>
      <c r="AX113" s="66"/>
      <c r="AY113" s="66"/>
      <c r="AZ113" s="66"/>
      <c r="BA113" s="66"/>
      <c r="BB113" s="66"/>
      <c r="BC113" s="66"/>
      <c r="BD113" s="66"/>
      <c r="BE113" s="66"/>
    </row>
    <row r="114" spans="1:57" ht="38.25" x14ac:dyDescent="0.25">
      <c r="A114" s="5"/>
      <c r="B114" s="155" t="s">
        <v>36</v>
      </c>
      <c r="C114" s="155" t="s">
        <v>372</v>
      </c>
      <c r="D114" s="155" t="s">
        <v>159</v>
      </c>
      <c r="E114" s="155" t="s">
        <v>160</v>
      </c>
      <c r="F114" s="155" t="s">
        <v>288</v>
      </c>
      <c r="G114" s="155" t="s">
        <v>41</v>
      </c>
      <c r="H114" s="155"/>
      <c r="I114" s="155" t="s">
        <v>469</v>
      </c>
      <c r="J114" s="155" t="s">
        <v>183</v>
      </c>
      <c r="K114" s="155" t="s">
        <v>470</v>
      </c>
      <c r="L114" s="155" t="s">
        <v>471</v>
      </c>
      <c r="M114" s="181">
        <f>+(1/12)</f>
        <v>8.3333333333333329E-2</v>
      </c>
      <c r="N114" s="155" t="s">
        <v>46</v>
      </c>
      <c r="O114" s="159">
        <v>0.8</v>
      </c>
      <c r="P114" s="192">
        <v>0.8</v>
      </c>
      <c r="Q114" s="192">
        <v>0.8</v>
      </c>
      <c r="R114" s="192">
        <v>0.8</v>
      </c>
      <c r="S114" s="192">
        <v>0.8</v>
      </c>
      <c r="T114" s="155" t="s">
        <v>192</v>
      </c>
      <c r="U114" s="155" t="s">
        <v>472</v>
      </c>
      <c r="V114" s="32" t="s">
        <v>473</v>
      </c>
      <c r="W114" s="30">
        <v>0.16666666666666666</v>
      </c>
      <c r="X114" s="28" t="s">
        <v>474</v>
      </c>
      <c r="Y114" s="17">
        <v>11</v>
      </c>
      <c r="Z114" s="18" t="s">
        <v>192</v>
      </c>
      <c r="AA114" s="19">
        <v>43497</v>
      </c>
      <c r="AB114" s="19">
        <v>43830</v>
      </c>
      <c r="AC114" s="18"/>
      <c r="AD114" s="190"/>
      <c r="AE114" s="190" t="s">
        <v>171</v>
      </c>
      <c r="AF114" s="190" t="s">
        <v>380</v>
      </c>
      <c r="AG114" s="190"/>
      <c r="AH114" s="190" t="s">
        <v>63</v>
      </c>
      <c r="AI114" s="190"/>
      <c r="AJ114" s="191"/>
      <c r="AK114" s="74"/>
      <c r="AL114" s="66"/>
      <c r="AM114" s="66"/>
      <c r="AN114" s="66"/>
      <c r="AO114" s="66"/>
      <c r="AP114" s="66"/>
      <c r="AQ114" s="66"/>
      <c r="AR114" s="66"/>
      <c r="AS114" s="66"/>
      <c r="AT114" s="66"/>
      <c r="AU114" s="66"/>
      <c r="AV114" s="66"/>
      <c r="AW114" s="66"/>
      <c r="AX114" s="66"/>
      <c r="AY114" s="66"/>
      <c r="AZ114" s="69"/>
      <c r="BA114" s="66"/>
      <c r="BB114" s="66"/>
      <c r="BC114" s="66"/>
      <c r="BD114" s="66"/>
      <c r="BE114" s="66"/>
    </row>
    <row r="115" spans="1:57" ht="38.25" x14ac:dyDescent="0.25">
      <c r="A115" s="5"/>
      <c r="B115" s="155" t="s">
        <v>36</v>
      </c>
      <c r="C115" s="155"/>
      <c r="D115" s="155"/>
      <c r="E115" s="155"/>
      <c r="F115" s="155"/>
      <c r="G115" s="155"/>
      <c r="H115" s="155"/>
      <c r="I115" s="155"/>
      <c r="J115" s="155"/>
      <c r="K115" s="155"/>
      <c r="L115" s="155"/>
      <c r="M115" s="181">
        <v>0.1</v>
      </c>
      <c r="N115" s="155"/>
      <c r="O115" s="159"/>
      <c r="P115" s="192"/>
      <c r="Q115" s="192"/>
      <c r="R115" s="192"/>
      <c r="S115" s="192"/>
      <c r="T115" s="155"/>
      <c r="U115" s="155"/>
      <c r="V115" s="32" t="s">
        <v>475</v>
      </c>
      <c r="W115" s="30">
        <v>0.16666666666666666</v>
      </c>
      <c r="X115" s="28" t="s">
        <v>476</v>
      </c>
      <c r="Y115" s="17">
        <v>11</v>
      </c>
      <c r="Z115" s="18" t="s">
        <v>192</v>
      </c>
      <c r="AA115" s="19">
        <v>43497</v>
      </c>
      <c r="AB115" s="19">
        <v>43830</v>
      </c>
      <c r="AC115" s="18"/>
      <c r="AD115" s="190"/>
      <c r="AE115" s="190"/>
      <c r="AF115" s="190"/>
      <c r="AG115" s="190"/>
      <c r="AH115" s="190"/>
      <c r="AI115" s="190"/>
      <c r="AJ115" s="191"/>
      <c r="AK115" s="74"/>
      <c r="AL115" s="66"/>
      <c r="AM115" s="66"/>
      <c r="AN115" s="66"/>
      <c r="AO115" s="66"/>
      <c r="AP115" s="66"/>
      <c r="AQ115" s="66"/>
      <c r="AR115" s="66"/>
      <c r="AS115" s="66"/>
      <c r="AT115" s="66"/>
      <c r="AU115" s="66"/>
      <c r="AV115" s="66"/>
      <c r="AW115" s="66"/>
      <c r="AX115" s="66"/>
      <c r="AY115" s="66"/>
      <c r="AZ115" s="69"/>
      <c r="BA115" s="66"/>
      <c r="BB115" s="66"/>
      <c r="BC115" s="66"/>
      <c r="BD115" s="66"/>
      <c r="BE115" s="66"/>
    </row>
    <row r="116" spans="1:57" ht="25.5" x14ac:dyDescent="0.25">
      <c r="A116" s="5"/>
      <c r="B116" s="155" t="s">
        <v>36</v>
      </c>
      <c r="C116" s="155"/>
      <c r="D116" s="155"/>
      <c r="E116" s="155"/>
      <c r="F116" s="155"/>
      <c r="G116" s="155"/>
      <c r="H116" s="155"/>
      <c r="I116" s="155"/>
      <c r="J116" s="155"/>
      <c r="K116" s="155"/>
      <c r="L116" s="155"/>
      <c r="M116" s="181">
        <v>0.1</v>
      </c>
      <c r="N116" s="155"/>
      <c r="O116" s="159"/>
      <c r="P116" s="192"/>
      <c r="Q116" s="192"/>
      <c r="R116" s="192"/>
      <c r="S116" s="192"/>
      <c r="T116" s="155"/>
      <c r="U116" s="155"/>
      <c r="V116" s="32" t="s">
        <v>477</v>
      </c>
      <c r="W116" s="30">
        <v>0.16666666666666666</v>
      </c>
      <c r="X116" s="28" t="s">
        <v>476</v>
      </c>
      <c r="Y116" s="17">
        <v>11</v>
      </c>
      <c r="Z116" s="18" t="s">
        <v>192</v>
      </c>
      <c r="AA116" s="19">
        <v>43497</v>
      </c>
      <c r="AB116" s="19">
        <v>43830</v>
      </c>
      <c r="AC116" s="18"/>
      <c r="AD116" s="190"/>
      <c r="AE116" s="190"/>
      <c r="AF116" s="190"/>
      <c r="AG116" s="190"/>
      <c r="AH116" s="190"/>
      <c r="AI116" s="190"/>
      <c r="AJ116" s="191"/>
      <c r="AK116" s="74"/>
      <c r="AL116" s="66"/>
      <c r="AM116" s="66"/>
      <c r="AN116" s="66"/>
      <c r="AO116" s="66"/>
      <c r="AP116" s="66"/>
      <c r="AQ116" s="66"/>
      <c r="AR116" s="66"/>
      <c r="AS116" s="66"/>
      <c r="AT116" s="66"/>
      <c r="AU116" s="66"/>
      <c r="AV116" s="66"/>
      <c r="AW116" s="66"/>
      <c r="AX116" s="66"/>
      <c r="AY116" s="66"/>
      <c r="AZ116" s="69"/>
      <c r="BA116" s="66"/>
      <c r="BB116" s="66"/>
      <c r="BC116" s="66"/>
      <c r="BD116" s="66"/>
      <c r="BE116" s="66"/>
    </row>
    <row r="117" spans="1:57" ht="25.5" x14ac:dyDescent="0.25">
      <c r="A117" s="5"/>
      <c r="B117" s="155" t="s">
        <v>36</v>
      </c>
      <c r="C117" s="155"/>
      <c r="D117" s="155"/>
      <c r="E117" s="155"/>
      <c r="F117" s="155"/>
      <c r="G117" s="155"/>
      <c r="H117" s="155"/>
      <c r="I117" s="155"/>
      <c r="J117" s="155"/>
      <c r="K117" s="155"/>
      <c r="L117" s="155"/>
      <c r="M117" s="181">
        <v>0.1</v>
      </c>
      <c r="N117" s="155"/>
      <c r="O117" s="159"/>
      <c r="P117" s="192"/>
      <c r="Q117" s="192"/>
      <c r="R117" s="192"/>
      <c r="S117" s="192"/>
      <c r="T117" s="155"/>
      <c r="U117" s="155"/>
      <c r="V117" s="32" t="s">
        <v>478</v>
      </c>
      <c r="W117" s="30">
        <v>0.16666666666666666</v>
      </c>
      <c r="X117" s="28" t="s">
        <v>476</v>
      </c>
      <c r="Y117" s="17">
        <v>11</v>
      </c>
      <c r="Z117" s="18" t="s">
        <v>192</v>
      </c>
      <c r="AA117" s="19">
        <v>43497</v>
      </c>
      <c r="AB117" s="19">
        <v>43830</v>
      </c>
      <c r="AC117" s="18"/>
      <c r="AD117" s="190"/>
      <c r="AE117" s="190"/>
      <c r="AF117" s="190"/>
      <c r="AG117" s="190"/>
      <c r="AH117" s="190"/>
      <c r="AI117" s="190"/>
      <c r="AJ117" s="191"/>
      <c r="AK117" s="74"/>
      <c r="AL117" s="66"/>
      <c r="AM117" s="66"/>
      <c r="AN117" s="66"/>
      <c r="AO117" s="66"/>
      <c r="AP117" s="66"/>
      <c r="AQ117" s="66"/>
      <c r="AR117" s="66"/>
      <c r="AS117" s="66"/>
      <c r="AT117" s="66"/>
      <c r="AU117" s="66"/>
      <c r="AV117" s="66"/>
      <c r="AW117" s="66"/>
      <c r="AX117" s="66"/>
      <c r="AY117" s="66"/>
      <c r="AZ117" s="69"/>
      <c r="BA117" s="66"/>
      <c r="BB117" s="66"/>
      <c r="BC117" s="66"/>
      <c r="BD117" s="66"/>
      <c r="BE117" s="66"/>
    </row>
    <row r="118" spans="1:57" ht="51" x14ac:dyDescent="0.25">
      <c r="A118" s="5"/>
      <c r="B118" s="155" t="s">
        <v>36</v>
      </c>
      <c r="C118" s="155"/>
      <c r="D118" s="155"/>
      <c r="E118" s="155"/>
      <c r="F118" s="155"/>
      <c r="G118" s="155"/>
      <c r="H118" s="155"/>
      <c r="I118" s="155"/>
      <c r="J118" s="155"/>
      <c r="K118" s="155"/>
      <c r="L118" s="155"/>
      <c r="M118" s="181">
        <v>0.1</v>
      </c>
      <c r="N118" s="155"/>
      <c r="O118" s="159"/>
      <c r="P118" s="192"/>
      <c r="Q118" s="192"/>
      <c r="R118" s="192"/>
      <c r="S118" s="192"/>
      <c r="T118" s="155"/>
      <c r="U118" s="155"/>
      <c r="V118" s="32" t="s">
        <v>479</v>
      </c>
      <c r="W118" s="30">
        <v>0.16666666666666666</v>
      </c>
      <c r="X118" s="28" t="s">
        <v>476</v>
      </c>
      <c r="Y118" s="17">
        <v>11</v>
      </c>
      <c r="Z118" s="18" t="s">
        <v>192</v>
      </c>
      <c r="AA118" s="19">
        <v>43497</v>
      </c>
      <c r="AB118" s="19">
        <v>43830</v>
      </c>
      <c r="AC118" s="18"/>
      <c r="AD118" s="190"/>
      <c r="AE118" s="190"/>
      <c r="AF118" s="190"/>
      <c r="AG118" s="190"/>
      <c r="AH118" s="190"/>
      <c r="AI118" s="190"/>
      <c r="AJ118" s="191"/>
      <c r="AK118" s="74"/>
      <c r="AL118" s="66"/>
      <c r="AM118" s="66"/>
      <c r="AN118" s="66"/>
      <c r="AO118" s="66"/>
      <c r="AP118" s="66"/>
      <c r="AQ118" s="66"/>
      <c r="AR118" s="66"/>
      <c r="AS118" s="66"/>
      <c r="AT118" s="66"/>
      <c r="AU118" s="66"/>
      <c r="AV118" s="66"/>
      <c r="AW118" s="66"/>
      <c r="AX118" s="66"/>
      <c r="AY118" s="66"/>
      <c r="AZ118" s="69"/>
      <c r="BA118" s="66"/>
      <c r="BB118" s="66"/>
      <c r="BC118" s="66"/>
      <c r="BD118" s="66"/>
      <c r="BE118" s="66"/>
    </row>
    <row r="119" spans="1:57" ht="25.5" x14ac:dyDescent="0.25">
      <c r="A119" s="5"/>
      <c r="B119" s="155" t="s">
        <v>36</v>
      </c>
      <c r="C119" s="155"/>
      <c r="D119" s="155"/>
      <c r="E119" s="155"/>
      <c r="F119" s="155"/>
      <c r="G119" s="155"/>
      <c r="H119" s="155"/>
      <c r="I119" s="155"/>
      <c r="J119" s="155"/>
      <c r="K119" s="155"/>
      <c r="L119" s="155"/>
      <c r="M119" s="181">
        <v>0.1</v>
      </c>
      <c r="N119" s="155"/>
      <c r="O119" s="159"/>
      <c r="P119" s="192"/>
      <c r="Q119" s="192"/>
      <c r="R119" s="192"/>
      <c r="S119" s="192"/>
      <c r="T119" s="155"/>
      <c r="U119" s="155"/>
      <c r="V119" s="32" t="s">
        <v>480</v>
      </c>
      <c r="W119" s="30">
        <v>0.16666666666666666</v>
      </c>
      <c r="X119" s="28" t="s">
        <v>476</v>
      </c>
      <c r="Y119" s="17">
        <v>11</v>
      </c>
      <c r="Z119" s="18" t="s">
        <v>192</v>
      </c>
      <c r="AA119" s="19">
        <v>43497</v>
      </c>
      <c r="AB119" s="19">
        <v>43830</v>
      </c>
      <c r="AC119" s="18"/>
      <c r="AD119" s="190"/>
      <c r="AE119" s="190"/>
      <c r="AF119" s="190"/>
      <c r="AG119" s="190"/>
      <c r="AH119" s="190"/>
      <c r="AI119" s="190"/>
      <c r="AJ119" s="191"/>
      <c r="AK119" s="74"/>
      <c r="AL119" s="66"/>
      <c r="AM119" s="66"/>
      <c r="AN119" s="66"/>
      <c r="AO119" s="66"/>
      <c r="AP119" s="66"/>
      <c r="AQ119" s="66"/>
      <c r="AR119" s="66"/>
      <c r="AS119" s="66"/>
      <c r="AT119" s="66"/>
      <c r="AU119" s="66"/>
      <c r="AV119" s="66"/>
      <c r="AW119" s="66"/>
      <c r="AX119" s="66"/>
      <c r="AY119" s="66"/>
      <c r="AZ119" s="69"/>
      <c r="BA119" s="66"/>
      <c r="BB119" s="66"/>
      <c r="BC119" s="66"/>
      <c r="BD119" s="66"/>
      <c r="BE119" s="66"/>
    </row>
    <row r="120" spans="1:57" ht="25.5" x14ac:dyDescent="0.25">
      <c r="B120" s="151" t="s">
        <v>36</v>
      </c>
      <c r="C120" s="151" t="s">
        <v>372</v>
      </c>
      <c r="D120" s="151" t="s">
        <v>275</v>
      </c>
      <c r="E120" s="151" t="s">
        <v>276</v>
      </c>
      <c r="F120" s="151" t="s">
        <v>277</v>
      </c>
      <c r="G120" s="151" t="s">
        <v>41</v>
      </c>
      <c r="H120" s="151"/>
      <c r="I120" s="151" t="s">
        <v>481</v>
      </c>
      <c r="J120" s="151" t="s">
        <v>319</v>
      </c>
      <c r="K120" s="151" t="s">
        <v>482</v>
      </c>
      <c r="L120" s="151" t="s">
        <v>483</v>
      </c>
      <c r="M120" s="189">
        <f>+(1/12)</f>
        <v>8.3333333333333329E-2</v>
      </c>
      <c r="N120" s="151" t="s">
        <v>46</v>
      </c>
      <c r="O120" s="183">
        <v>0</v>
      </c>
      <c r="P120" s="169">
        <v>0.25</v>
      </c>
      <c r="Q120" s="169">
        <v>0.5</v>
      </c>
      <c r="R120" s="169">
        <v>0.75</v>
      </c>
      <c r="S120" s="169">
        <v>1</v>
      </c>
      <c r="T120" s="151" t="s">
        <v>322</v>
      </c>
      <c r="U120" s="151" t="s">
        <v>484</v>
      </c>
      <c r="V120" s="35" t="s">
        <v>485</v>
      </c>
      <c r="W120" s="31">
        <v>0.16666666666666666</v>
      </c>
      <c r="X120" s="35" t="s">
        <v>486</v>
      </c>
      <c r="Y120" s="21">
        <v>1</v>
      </c>
      <c r="Z120" s="11" t="s">
        <v>322</v>
      </c>
      <c r="AA120" s="12">
        <v>43709</v>
      </c>
      <c r="AB120" s="12">
        <v>43738</v>
      </c>
      <c r="AC120" s="11"/>
      <c r="AD120" s="151"/>
      <c r="AE120" s="151"/>
      <c r="AF120" s="151" t="s">
        <v>285</v>
      </c>
      <c r="AG120" s="151"/>
      <c r="AH120" s="151"/>
      <c r="AI120" s="151"/>
      <c r="AJ120" s="154"/>
      <c r="AK120" s="73"/>
      <c r="AL120" s="66"/>
      <c r="AM120" s="66"/>
      <c r="AN120" s="66"/>
      <c r="AO120" s="66"/>
      <c r="AP120" s="66"/>
      <c r="AQ120" s="66"/>
      <c r="AR120" s="66"/>
      <c r="AS120" s="66"/>
      <c r="AT120" s="66"/>
      <c r="AU120" s="66"/>
      <c r="AV120" s="66"/>
      <c r="AW120" s="66"/>
      <c r="AX120" s="66"/>
      <c r="AY120" s="70"/>
      <c r="AZ120" s="66"/>
      <c r="BA120" s="66"/>
      <c r="BB120" s="66"/>
      <c r="BC120" s="66"/>
      <c r="BD120" s="66"/>
      <c r="BE120" s="66"/>
    </row>
    <row r="121" spans="1:57" ht="25.5" x14ac:dyDescent="0.25">
      <c r="B121" s="151" t="s">
        <v>36</v>
      </c>
      <c r="C121" s="151"/>
      <c r="D121" s="151"/>
      <c r="E121" s="151"/>
      <c r="F121" s="151"/>
      <c r="G121" s="151"/>
      <c r="H121" s="151"/>
      <c r="I121" s="151"/>
      <c r="J121" s="151"/>
      <c r="K121" s="151"/>
      <c r="L121" s="151"/>
      <c r="M121" s="189"/>
      <c r="N121" s="151"/>
      <c r="O121" s="183"/>
      <c r="P121" s="169"/>
      <c r="Q121" s="169"/>
      <c r="R121" s="169"/>
      <c r="S121" s="169"/>
      <c r="T121" s="151"/>
      <c r="U121" s="151"/>
      <c r="V121" s="35" t="s">
        <v>487</v>
      </c>
      <c r="W121" s="31">
        <v>0.16666666666666666</v>
      </c>
      <c r="X121" s="35" t="s">
        <v>488</v>
      </c>
      <c r="Y121" s="21">
        <v>1</v>
      </c>
      <c r="Z121" s="11" t="s">
        <v>322</v>
      </c>
      <c r="AA121" s="12">
        <v>43739</v>
      </c>
      <c r="AB121" s="12">
        <v>43769</v>
      </c>
      <c r="AC121" s="11"/>
      <c r="AD121" s="151"/>
      <c r="AE121" s="151"/>
      <c r="AF121" s="151"/>
      <c r="AG121" s="151"/>
      <c r="AH121" s="151"/>
      <c r="AI121" s="151"/>
      <c r="AJ121" s="154"/>
      <c r="AK121" s="73"/>
      <c r="AL121" s="66"/>
      <c r="AM121" s="66"/>
      <c r="AN121" s="66"/>
      <c r="AO121" s="66"/>
      <c r="AP121" s="66"/>
      <c r="AQ121" s="66"/>
      <c r="AR121" s="66"/>
      <c r="AS121" s="66"/>
      <c r="AT121" s="66"/>
      <c r="AU121" s="66"/>
      <c r="AV121" s="66"/>
      <c r="AW121" s="66"/>
      <c r="AX121" s="66"/>
      <c r="AY121" s="70"/>
      <c r="AZ121" s="66"/>
      <c r="BA121" s="66"/>
      <c r="BB121" s="66"/>
      <c r="BC121" s="66"/>
      <c r="BD121" s="66"/>
      <c r="BE121" s="66"/>
    </row>
    <row r="122" spans="1:57" ht="25.5" x14ac:dyDescent="0.25">
      <c r="B122" s="151" t="s">
        <v>36</v>
      </c>
      <c r="C122" s="151"/>
      <c r="D122" s="151"/>
      <c r="E122" s="151"/>
      <c r="F122" s="151"/>
      <c r="G122" s="151"/>
      <c r="H122" s="151"/>
      <c r="I122" s="151"/>
      <c r="J122" s="151"/>
      <c r="K122" s="151"/>
      <c r="L122" s="151"/>
      <c r="M122" s="189"/>
      <c r="N122" s="151"/>
      <c r="O122" s="183"/>
      <c r="P122" s="169"/>
      <c r="Q122" s="169"/>
      <c r="R122" s="169"/>
      <c r="S122" s="169"/>
      <c r="T122" s="151"/>
      <c r="U122" s="151"/>
      <c r="V122" s="35" t="s">
        <v>489</v>
      </c>
      <c r="W122" s="31">
        <v>0.16666666666666666</v>
      </c>
      <c r="X122" s="35" t="s">
        <v>490</v>
      </c>
      <c r="Y122" s="21">
        <v>1</v>
      </c>
      <c r="Z122" s="11" t="s">
        <v>322</v>
      </c>
      <c r="AA122" s="12">
        <v>43770</v>
      </c>
      <c r="AB122" s="12">
        <v>43799</v>
      </c>
      <c r="AC122" s="11"/>
      <c r="AD122" s="151"/>
      <c r="AE122" s="151"/>
      <c r="AF122" s="151"/>
      <c r="AG122" s="151"/>
      <c r="AH122" s="151"/>
      <c r="AI122" s="151"/>
      <c r="AJ122" s="154"/>
      <c r="AK122" s="73"/>
      <c r="AL122" s="66"/>
      <c r="AM122" s="66"/>
      <c r="AN122" s="66"/>
      <c r="AO122" s="66"/>
      <c r="AP122" s="66"/>
      <c r="AQ122" s="66"/>
      <c r="AR122" s="66"/>
      <c r="AS122" s="66"/>
      <c r="AT122" s="66"/>
      <c r="AU122" s="66"/>
      <c r="AV122" s="66"/>
      <c r="AW122" s="66"/>
      <c r="AX122" s="66"/>
      <c r="AY122" s="70"/>
      <c r="AZ122" s="66"/>
      <c r="BA122" s="66"/>
      <c r="BB122" s="66"/>
      <c r="BC122" s="66"/>
      <c r="BD122" s="66"/>
      <c r="BE122" s="66"/>
    </row>
    <row r="123" spans="1:57" ht="25.5" x14ac:dyDescent="0.25">
      <c r="B123" s="151" t="s">
        <v>36</v>
      </c>
      <c r="C123" s="151"/>
      <c r="D123" s="151"/>
      <c r="E123" s="151"/>
      <c r="F123" s="151"/>
      <c r="G123" s="151"/>
      <c r="H123" s="151"/>
      <c r="I123" s="151"/>
      <c r="J123" s="151"/>
      <c r="K123" s="151"/>
      <c r="L123" s="151"/>
      <c r="M123" s="189"/>
      <c r="N123" s="151"/>
      <c r="O123" s="183"/>
      <c r="P123" s="169"/>
      <c r="Q123" s="169"/>
      <c r="R123" s="169"/>
      <c r="S123" s="169"/>
      <c r="T123" s="151"/>
      <c r="U123" s="151"/>
      <c r="V123" s="35" t="s">
        <v>491</v>
      </c>
      <c r="W123" s="42">
        <v>0.5</v>
      </c>
      <c r="X123" s="35" t="s">
        <v>492</v>
      </c>
      <c r="Y123" s="21">
        <v>1</v>
      </c>
      <c r="Z123" s="11" t="s">
        <v>322</v>
      </c>
      <c r="AA123" s="12">
        <v>43800</v>
      </c>
      <c r="AB123" s="12">
        <v>43830</v>
      </c>
      <c r="AC123" s="11"/>
      <c r="AD123" s="151"/>
      <c r="AE123" s="151"/>
      <c r="AF123" s="151"/>
      <c r="AG123" s="151"/>
      <c r="AH123" s="151"/>
      <c r="AI123" s="151"/>
      <c r="AJ123" s="154"/>
      <c r="AK123" s="73"/>
      <c r="AL123" s="66"/>
      <c r="AM123" s="66"/>
      <c r="AN123" s="66"/>
      <c r="AO123" s="66"/>
      <c r="AP123" s="66"/>
      <c r="AQ123" s="66"/>
      <c r="AR123" s="66"/>
      <c r="AS123" s="66"/>
      <c r="AT123" s="66"/>
      <c r="AU123" s="66"/>
      <c r="AV123" s="66"/>
      <c r="AW123" s="66"/>
      <c r="AX123" s="66"/>
      <c r="AY123" s="70"/>
      <c r="AZ123" s="66"/>
      <c r="BA123" s="66"/>
      <c r="BB123" s="66"/>
      <c r="BC123" s="66"/>
      <c r="BD123" s="66"/>
      <c r="BE123" s="66"/>
    </row>
    <row r="124" spans="1:57" ht="25.5" x14ac:dyDescent="0.25">
      <c r="B124" s="155" t="s">
        <v>36</v>
      </c>
      <c r="C124" s="155" t="s">
        <v>372</v>
      </c>
      <c r="D124" s="155" t="s">
        <v>275</v>
      </c>
      <c r="E124" s="155" t="s">
        <v>276</v>
      </c>
      <c r="F124" s="155" t="s">
        <v>277</v>
      </c>
      <c r="G124" s="155" t="s">
        <v>41</v>
      </c>
      <c r="H124" s="155"/>
      <c r="I124" s="155" t="s">
        <v>31</v>
      </c>
      <c r="J124" s="155" t="s">
        <v>319</v>
      </c>
      <c r="K124" s="155" t="s">
        <v>493</v>
      </c>
      <c r="L124" s="155" t="s">
        <v>494</v>
      </c>
      <c r="M124" s="181">
        <f>+(1/12)</f>
        <v>8.3333333333333329E-2</v>
      </c>
      <c r="N124" s="155" t="s">
        <v>46</v>
      </c>
      <c r="O124" s="159">
        <v>0</v>
      </c>
      <c r="P124" s="159">
        <v>0.25</v>
      </c>
      <c r="Q124" s="159">
        <v>0.5</v>
      </c>
      <c r="R124" s="159">
        <v>0.75</v>
      </c>
      <c r="S124" s="159">
        <v>1</v>
      </c>
      <c r="T124" s="155" t="s">
        <v>322</v>
      </c>
      <c r="U124" s="155" t="s">
        <v>495</v>
      </c>
      <c r="V124" s="43" t="s">
        <v>496</v>
      </c>
      <c r="W124" s="44">
        <v>0.25</v>
      </c>
      <c r="X124" s="32" t="s">
        <v>497</v>
      </c>
      <c r="Y124" s="17">
        <v>1</v>
      </c>
      <c r="Z124" s="18" t="s">
        <v>322</v>
      </c>
      <c r="AA124" s="29">
        <v>43647</v>
      </c>
      <c r="AB124" s="29">
        <v>43676</v>
      </c>
      <c r="AC124" s="18"/>
      <c r="AD124" s="155"/>
      <c r="AE124" s="155"/>
      <c r="AF124" s="155" t="s">
        <v>498</v>
      </c>
      <c r="AG124" s="155"/>
      <c r="AH124" s="155" t="s">
        <v>63</v>
      </c>
      <c r="AI124" s="155"/>
      <c r="AJ124" s="158"/>
      <c r="AK124" s="73"/>
      <c r="AL124" s="66"/>
      <c r="AM124" s="66"/>
      <c r="AN124" s="66"/>
      <c r="AO124" s="66"/>
      <c r="AP124" s="66"/>
      <c r="AQ124" s="66"/>
      <c r="AR124" s="66"/>
      <c r="AS124" s="66"/>
      <c r="AT124" s="66"/>
      <c r="AU124" s="66"/>
      <c r="AV124" s="66"/>
      <c r="AW124" s="66"/>
      <c r="AX124" s="66"/>
      <c r="AY124" s="70"/>
      <c r="AZ124" s="66"/>
      <c r="BA124" s="66"/>
      <c r="BB124" s="66"/>
      <c r="BC124" s="66"/>
      <c r="BD124" s="66"/>
      <c r="BE124" s="66"/>
    </row>
    <row r="125" spans="1:57" ht="25.5" x14ac:dyDescent="0.25">
      <c r="B125" s="155" t="s">
        <v>36</v>
      </c>
      <c r="C125" s="155"/>
      <c r="D125" s="155"/>
      <c r="E125" s="155"/>
      <c r="F125" s="155"/>
      <c r="G125" s="155"/>
      <c r="H125" s="155"/>
      <c r="I125" s="155"/>
      <c r="J125" s="155"/>
      <c r="K125" s="155"/>
      <c r="L125" s="155"/>
      <c r="M125" s="181"/>
      <c r="N125" s="155"/>
      <c r="O125" s="159"/>
      <c r="P125" s="159"/>
      <c r="Q125" s="159"/>
      <c r="R125" s="159"/>
      <c r="S125" s="159"/>
      <c r="T125" s="155"/>
      <c r="U125" s="155"/>
      <c r="V125" s="43" t="s">
        <v>499</v>
      </c>
      <c r="W125" s="44">
        <v>0.25</v>
      </c>
      <c r="X125" s="32" t="s">
        <v>500</v>
      </c>
      <c r="Y125" s="17">
        <v>1</v>
      </c>
      <c r="Z125" s="18" t="s">
        <v>322</v>
      </c>
      <c r="AA125" s="29">
        <v>43709</v>
      </c>
      <c r="AB125" s="29">
        <v>43738</v>
      </c>
      <c r="AC125" s="18"/>
      <c r="AD125" s="155"/>
      <c r="AE125" s="155"/>
      <c r="AF125" s="155"/>
      <c r="AG125" s="155"/>
      <c r="AH125" s="155"/>
      <c r="AI125" s="155"/>
      <c r="AJ125" s="158"/>
      <c r="AK125" s="73"/>
      <c r="AL125" s="66"/>
      <c r="AM125" s="66"/>
      <c r="AN125" s="66"/>
      <c r="AO125" s="66"/>
      <c r="AP125" s="66"/>
      <c r="AQ125" s="66"/>
      <c r="AR125" s="66"/>
      <c r="AS125" s="66"/>
      <c r="AT125" s="66"/>
      <c r="AU125" s="66"/>
      <c r="AV125" s="66"/>
      <c r="AW125" s="66"/>
      <c r="AX125" s="66"/>
      <c r="AY125" s="70"/>
      <c r="AZ125" s="66"/>
      <c r="BA125" s="66"/>
      <c r="BB125" s="66"/>
      <c r="BC125" s="66"/>
      <c r="BD125" s="66"/>
      <c r="BE125" s="66"/>
    </row>
    <row r="126" spans="1:57" ht="38.25" x14ac:dyDescent="0.25">
      <c r="B126" s="155" t="s">
        <v>36</v>
      </c>
      <c r="C126" s="155" t="s">
        <v>372</v>
      </c>
      <c r="D126" s="155" t="s">
        <v>501</v>
      </c>
      <c r="E126" s="155" t="s">
        <v>502</v>
      </c>
      <c r="F126" s="155" t="s">
        <v>503</v>
      </c>
      <c r="G126" s="155" t="s">
        <v>504</v>
      </c>
      <c r="H126" s="155" t="s">
        <v>505</v>
      </c>
      <c r="I126" s="155" t="s">
        <v>506</v>
      </c>
      <c r="J126" s="155" t="s">
        <v>319</v>
      </c>
      <c r="K126" s="155" t="s">
        <v>507</v>
      </c>
      <c r="L126" s="155" t="s">
        <v>507</v>
      </c>
      <c r="M126" s="181">
        <f>+(1/12)</f>
        <v>8.3333333333333329E-2</v>
      </c>
      <c r="N126" s="192" t="s">
        <v>46</v>
      </c>
      <c r="O126" s="192">
        <v>0</v>
      </c>
      <c r="P126" s="192">
        <v>0.3</v>
      </c>
      <c r="Q126" s="192">
        <v>0.7</v>
      </c>
      <c r="R126" s="192">
        <v>0.9</v>
      </c>
      <c r="S126" s="192">
        <v>1</v>
      </c>
      <c r="T126" s="155" t="s">
        <v>322</v>
      </c>
      <c r="U126" s="155"/>
      <c r="V126" s="43" t="s">
        <v>508</v>
      </c>
      <c r="W126" s="44">
        <v>0.25</v>
      </c>
      <c r="X126" s="32" t="s">
        <v>509</v>
      </c>
      <c r="Y126" s="17">
        <v>1</v>
      </c>
      <c r="Z126" s="18" t="s">
        <v>322</v>
      </c>
      <c r="AA126" s="29">
        <v>43770</v>
      </c>
      <c r="AB126" s="29">
        <v>43799</v>
      </c>
      <c r="AC126" s="18" t="s">
        <v>510</v>
      </c>
      <c r="AD126" s="155"/>
      <c r="AE126" s="155"/>
      <c r="AF126" s="155"/>
      <c r="AG126" s="155"/>
      <c r="AH126" s="155"/>
      <c r="AI126" s="155"/>
      <c r="AJ126" s="158"/>
      <c r="AK126" s="73"/>
      <c r="AL126" s="66"/>
      <c r="AM126" s="66"/>
      <c r="AN126" s="66"/>
      <c r="AO126" s="66"/>
      <c r="AP126" s="66"/>
      <c r="AQ126" s="66"/>
      <c r="AR126" s="66"/>
      <c r="AS126" s="66"/>
      <c r="AT126" s="66"/>
      <c r="AU126" s="66"/>
      <c r="AV126" s="66"/>
      <c r="AW126" s="66"/>
      <c r="AX126" s="66"/>
      <c r="AY126" s="70"/>
      <c r="AZ126" s="66"/>
      <c r="BA126" s="66"/>
      <c r="BB126" s="66"/>
      <c r="BC126" s="66"/>
      <c r="BD126" s="66"/>
      <c r="BE126" s="66"/>
    </row>
    <row r="127" spans="1:57" ht="38.25" x14ac:dyDescent="0.25">
      <c r="B127" s="155" t="s">
        <v>36</v>
      </c>
      <c r="C127" s="155"/>
      <c r="D127" s="155"/>
      <c r="E127" s="155"/>
      <c r="F127" s="155"/>
      <c r="G127" s="155"/>
      <c r="H127" s="155"/>
      <c r="I127" s="155"/>
      <c r="J127" s="155"/>
      <c r="K127" s="155"/>
      <c r="L127" s="155"/>
      <c r="M127" s="181"/>
      <c r="N127" s="192"/>
      <c r="O127" s="192"/>
      <c r="P127" s="192"/>
      <c r="Q127" s="192"/>
      <c r="R127" s="192"/>
      <c r="S127" s="192"/>
      <c r="T127" s="155"/>
      <c r="U127" s="155"/>
      <c r="V127" s="43" t="s">
        <v>511</v>
      </c>
      <c r="W127" s="44">
        <v>0.25</v>
      </c>
      <c r="X127" s="32" t="s">
        <v>512</v>
      </c>
      <c r="Y127" s="17">
        <v>2</v>
      </c>
      <c r="Z127" s="18" t="s">
        <v>322</v>
      </c>
      <c r="AA127" s="29">
        <v>43800</v>
      </c>
      <c r="AB127" s="29">
        <v>43830</v>
      </c>
      <c r="AC127" s="18"/>
      <c r="AD127" s="155"/>
      <c r="AE127" s="155"/>
      <c r="AF127" s="155"/>
      <c r="AG127" s="155"/>
      <c r="AH127" s="155"/>
      <c r="AI127" s="155"/>
      <c r="AJ127" s="158"/>
      <c r="AK127" s="73"/>
      <c r="AL127" s="66"/>
      <c r="AM127" s="66"/>
      <c r="AN127" s="66"/>
      <c r="AO127" s="66"/>
      <c r="AP127" s="66"/>
      <c r="AQ127" s="66"/>
      <c r="AR127" s="66"/>
      <c r="AS127" s="66"/>
      <c r="AT127" s="66"/>
      <c r="AU127" s="66"/>
      <c r="AV127" s="66"/>
      <c r="AW127" s="66"/>
      <c r="AX127" s="66"/>
      <c r="AY127" s="70"/>
      <c r="AZ127" s="66"/>
      <c r="BA127" s="66"/>
      <c r="BB127" s="66"/>
      <c r="BC127" s="66"/>
      <c r="BD127" s="66"/>
      <c r="BE127" s="66"/>
    </row>
    <row r="128" spans="1:57" ht="25.5" x14ac:dyDescent="0.25">
      <c r="A128" s="5"/>
      <c r="B128" s="151" t="s">
        <v>36</v>
      </c>
      <c r="C128" s="151" t="s">
        <v>513</v>
      </c>
      <c r="D128" s="151" t="s">
        <v>514</v>
      </c>
      <c r="E128" s="151" t="s">
        <v>515</v>
      </c>
      <c r="F128" s="151" t="s">
        <v>516</v>
      </c>
      <c r="G128" s="151" t="s">
        <v>41</v>
      </c>
      <c r="H128" s="151"/>
      <c r="I128" s="151" t="s">
        <v>517</v>
      </c>
      <c r="J128" s="151" t="s">
        <v>340</v>
      </c>
      <c r="K128" s="151" t="s">
        <v>518</v>
      </c>
      <c r="L128" s="151" t="s">
        <v>519</v>
      </c>
      <c r="M128" s="169">
        <v>0.25</v>
      </c>
      <c r="N128" s="151" t="s">
        <v>46</v>
      </c>
      <c r="O128" s="169">
        <v>0</v>
      </c>
      <c r="P128" s="195">
        <v>0.01</v>
      </c>
      <c r="Q128" s="195">
        <v>0.01</v>
      </c>
      <c r="R128" s="195">
        <v>0.01</v>
      </c>
      <c r="S128" s="195">
        <v>0.01</v>
      </c>
      <c r="T128" s="151" t="s">
        <v>47</v>
      </c>
      <c r="U128" s="194" t="s">
        <v>520</v>
      </c>
      <c r="V128" s="13" t="s">
        <v>521</v>
      </c>
      <c r="W128" s="14">
        <v>0.25</v>
      </c>
      <c r="X128" s="13" t="s">
        <v>522</v>
      </c>
      <c r="Y128" s="11">
        <v>1</v>
      </c>
      <c r="Z128" s="11" t="s">
        <v>47</v>
      </c>
      <c r="AA128" s="12">
        <v>43586</v>
      </c>
      <c r="AB128" s="12">
        <v>43646</v>
      </c>
      <c r="AC128" s="11"/>
      <c r="AD128" s="151"/>
      <c r="AE128" s="151"/>
      <c r="AF128" s="151"/>
      <c r="AG128" s="151"/>
      <c r="AH128" s="151"/>
      <c r="AI128" s="151" t="s">
        <v>34</v>
      </c>
      <c r="AJ128" s="154"/>
      <c r="AK128" s="73"/>
      <c r="AL128" s="66"/>
      <c r="AM128" s="66"/>
      <c r="AN128" s="66"/>
      <c r="AO128" s="66"/>
      <c r="AP128" s="66"/>
      <c r="AQ128" s="66"/>
      <c r="AR128" s="66"/>
      <c r="AS128" s="66"/>
      <c r="AT128" s="66"/>
      <c r="AU128" s="66"/>
      <c r="AV128" s="66"/>
      <c r="AW128" s="66"/>
      <c r="AX128" s="66"/>
      <c r="AY128" s="66"/>
      <c r="AZ128" s="66"/>
      <c r="BA128" s="66"/>
      <c r="BB128" s="66"/>
      <c r="BC128" s="66"/>
      <c r="BD128" s="70"/>
      <c r="BE128" s="66"/>
    </row>
    <row r="129" spans="1:57" x14ac:dyDescent="0.25">
      <c r="A129" s="5"/>
      <c r="B129" s="151" t="s">
        <v>36</v>
      </c>
      <c r="C129" s="151"/>
      <c r="D129" s="151"/>
      <c r="E129" s="151"/>
      <c r="F129" s="151"/>
      <c r="G129" s="151"/>
      <c r="H129" s="151"/>
      <c r="I129" s="151"/>
      <c r="J129" s="151"/>
      <c r="K129" s="151"/>
      <c r="L129" s="151"/>
      <c r="M129" s="189"/>
      <c r="N129" s="151"/>
      <c r="O129" s="169"/>
      <c r="P129" s="195"/>
      <c r="Q129" s="195"/>
      <c r="R129" s="195"/>
      <c r="S129" s="195"/>
      <c r="T129" s="151"/>
      <c r="U129" s="194"/>
      <c r="V129" s="13" t="s">
        <v>523</v>
      </c>
      <c r="W129" s="14">
        <v>0.5</v>
      </c>
      <c r="X129" s="13" t="s">
        <v>524</v>
      </c>
      <c r="Y129" s="11">
        <v>1</v>
      </c>
      <c r="Z129" s="11" t="s">
        <v>47</v>
      </c>
      <c r="AA129" s="12">
        <v>43647</v>
      </c>
      <c r="AB129" s="12">
        <v>43677</v>
      </c>
      <c r="AC129" s="11"/>
      <c r="AD129" s="151"/>
      <c r="AE129" s="151"/>
      <c r="AF129" s="151"/>
      <c r="AG129" s="151"/>
      <c r="AH129" s="151"/>
      <c r="AI129" s="151"/>
      <c r="AJ129" s="154"/>
      <c r="AK129" s="73"/>
      <c r="AL129" s="66"/>
      <c r="AM129" s="66"/>
      <c r="AN129" s="66"/>
      <c r="AO129" s="66"/>
      <c r="AP129" s="66"/>
      <c r="AQ129" s="66"/>
      <c r="AR129" s="66"/>
      <c r="AS129" s="66"/>
      <c r="AT129" s="66"/>
      <c r="AU129" s="66"/>
      <c r="AV129" s="66"/>
      <c r="AW129" s="66"/>
      <c r="AX129" s="66"/>
      <c r="AY129" s="66"/>
      <c r="AZ129" s="66"/>
      <c r="BA129" s="66"/>
      <c r="BB129" s="66"/>
      <c r="BC129" s="66"/>
      <c r="BD129" s="70"/>
      <c r="BE129" s="66"/>
    </row>
    <row r="130" spans="1:57" ht="38.25" x14ac:dyDescent="0.25">
      <c r="B130" s="151" t="s">
        <v>36</v>
      </c>
      <c r="C130" s="151"/>
      <c r="D130" s="151"/>
      <c r="E130" s="151"/>
      <c r="F130" s="151"/>
      <c r="G130" s="151"/>
      <c r="H130" s="151"/>
      <c r="I130" s="151"/>
      <c r="J130" s="151"/>
      <c r="K130" s="151"/>
      <c r="L130" s="151"/>
      <c r="M130" s="189"/>
      <c r="N130" s="151"/>
      <c r="O130" s="169"/>
      <c r="P130" s="195"/>
      <c r="Q130" s="195"/>
      <c r="R130" s="195"/>
      <c r="S130" s="195"/>
      <c r="T130" s="151"/>
      <c r="U130" s="194"/>
      <c r="V130" s="13" t="s">
        <v>525</v>
      </c>
      <c r="W130" s="14">
        <v>0.25</v>
      </c>
      <c r="X130" s="13" t="s">
        <v>526</v>
      </c>
      <c r="Y130" s="11">
        <v>1</v>
      </c>
      <c r="Z130" s="11" t="s">
        <v>47</v>
      </c>
      <c r="AA130" s="12">
        <v>43800</v>
      </c>
      <c r="AB130" s="12">
        <v>43830</v>
      </c>
      <c r="AC130" s="11"/>
      <c r="AD130" s="151"/>
      <c r="AE130" s="151"/>
      <c r="AF130" s="151"/>
      <c r="AG130" s="151"/>
      <c r="AH130" s="151"/>
      <c r="AI130" s="151"/>
      <c r="AJ130" s="154"/>
      <c r="AK130" s="73"/>
      <c r="AL130" s="66"/>
      <c r="AM130" s="66"/>
      <c r="AN130" s="66"/>
      <c r="AO130" s="66"/>
      <c r="AP130" s="66"/>
      <c r="AQ130" s="66"/>
      <c r="AR130" s="66"/>
      <c r="AS130" s="66"/>
      <c r="AT130" s="66"/>
      <c r="AU130" s="66"/>
      <c r="AV130" s="66"/>
      <c r="AW130" s="66"/>
      <c r="AX130" s="66"/>
      <c r="AY130" s="66"/>
      <c r="AZ130" s="66"/>
      <c r="BA130" s="66"/>
      <c r="BB130" s="66"/>
      <c r="BC130" s="66"/>
      <c r="BD130" s="70"/>
      <c r="BE130" s="66"/>
    </row>
    <row r="131" spans="1:57" ht="38.25" x14ac:dyDescent="0.25">
      <c r="B131" s="151" t="s">
        <v>36</v>
      </c>
      <c r="C131" s="151"/>
      <c r="D131" s="151"/>
      <c r="E131" s="151"/>
      <c r="F131" s="151"/>
      <c r="G131" s="151"/>
      <c r="H131" s="151"/>
      <c r="I131" s="151"/>
      <c r="J131" s="151"/>
      <c r="K131" s="151"/>
      <c r="L131" s="151"/>
      <c r="M131" s="189"/>
      <c r="N131" s="151"/>
      <c r="O131" s="169"/>
      <c r="P131" s="195"/>
      <c r="Q131" s="195"/>
      <c r="R131" s="195"/>
      <c r="S131" s="195"/>
      <c r="T131" s="151"/>
      <c r="U131" s="151" t="s">
        <v>527</v>
      </c>
      <c r="V131" s="13" t="s">
        <v>528</v>
      </c>
      <c r="W131" s="14">
        <v>0.5</v>
      </c>
      <c r="X131" s="13" t="s">
        <v>529</v>
      </c>
      <c r="Y131" s="21">
        <v>2</v>
      </c>
      <c r="Z131" s="11" t="s">
        <v>343</v>
      </c>
      <c r="AA131" s="22">
        <v>43525</v>
      </c>
      <c r="AB131" s="22">
        <v>43646</v>
      </c>
      <c r="AC131" s="11"/>
      <c r="AD131" s="151" t="s">
        <v>352</v>
      </c>
      <c r="AE131" s="151"/>
      <c r="AF131" s="151"/>
      <c r="AG131" s="151"/>
      <c r="AH131" s="151"/>
      <c r="AI131" s="151" t="s">
        <v>34</v>
      </c>
      <c r="AJ131" s="154"/>
      <c r="AK131" s="73"/>
      <c r="AL131" s="66"/>
      <c r="AM131" s="66"/>
      <c r="AN131" s="66"/>
      <c r="AO131" s="66"/>
      <c r="AP131" s="66"/>
      <c r="AQ131" s="66"/>
      <c r="AR131" s="66"/>
      <c r="AS131" s="66"/>
      <c r="AT131" s="66"/>
      <c r="AU131" s="66"/>
      <c r="AV131" s="66"/>
      <c r="AW131" s="66"/>
      <c r="AX131" s="66"/>
      <c r="AY131" s="66"/>
      <c r="AZ131" s="66"/>
      <c r="BA131" s="66"/>
      <c r="BB131" s="66"/>
      <c r="BC131" s="66"/>
      <c r="BD131" s="70"/>
      <c r="BE131" s="66"/>
    </row>
    <row r="132" spans="1:57" ht="25.5" x14ac:dyDescent="0.25">
      <c r="B132" s="151" t="s">
        <v>36</v>
      </c>
      <c r="C132" s="151"/>
      <c r="D132" s="151"/>
      <c r="E132" s="151"/>
      <c r="F132" s="151"/>
      <c r="G132" s="151"/>
      <c r="H132" s="151"/>
      <c r="I132" s="151"/>
      <c r="J132" s="151"/>
      <c r="K132" s="151"/>
      <c r="L132" s="151"/>
      <c r="M132" s="189"/>
      <c r="N132" s="151"/>
      <c r="O132" s="169"/>
      <c r="P132" s="195"/>
      <c r="Q132" s="195"/>
      <c r="R132" s="195"/>
      <c r="S132" s="195"/>
      <c r="T132" s="151"/>
      <c r="U132" s="151"/>
      <c r="V132" s="13" t="s">
        <v>530</v>
      </c>
      <c r="W132" s="14">
        <v>0.5</v>
      </c>
      <c r="X132" s="13" t="s">
        <v>531</v>
      </c>
      <c r="Y132" s="21">
        <v>2</v>
      </c>
      <c r="Z132" s="11" t="s">
        <v>343</v>
      </c>
      <c r="AA132" s="22">
        <v>43497</v>
      </c>
      <c r="AB132" s="22">
        <v>43830</v>
      </c>
      <c r="AC132" s="11"/>
      <c r="AD132" s="151"/>
      <c r="AE132" s="151"/>
      <c r="AF132" s="151"/>
      <c r="AG132" s="151"/>
      <c r="AH132" s="151"/>
      <c r="AI132" s="151"/>
      <c r="AJ132" s="154"/>
      <c r="AK132" s="73"/>
      <c r="AL132" s="66"/>
      <c r="AM132" s="66"/>
      <c r="AN132" s="66"/>
      <c r="AO132" s="66"/>
      <c r="AP132" s="66"/>
      <c r="AQ132" s="66"/>
      <c r="AR132" s="66"/>
      <c r="AS132" s="66"/>
      <c r="AT132" s="66"/>
      <c r="AU132" s="66"/>
      <c r="AV132" s="66"/>
      <c r="AW132" s="66"/>
      <c r="AX132" s="66"/>
      <c r="AY132" s="66"/>
      <c r="AZ132" s="66"/>
      <c r="BA132" s="66"/>
      <c r="BB132" s="66"/>
      <c r="BC132" s="66"/>
      <c r="BD132" s="70"/>
      <c r="BE132" s="66"/>
    </row>
    <row r="133" spans="1:57" ht="25.5" x14ac:dyDescent="0.25">
      <c r="B133" s="151" t="s">
        <v>36</v>
      </c>
      <c r="C133" s="151"/>
      <c r="D133" s="151"/>
      <c r="E133" s="151"/>
      <c r="F133" s="151"/>
      <c r="G133" s="151"/>
      <c r="H133" s="151"/>
      <c r="I133" s="151"/>
      <c r="J133" s="151"/>
      <c r="K133" s="151"/>
      <c r="L133" s="151"/>
      <c r="M133" s="189"/>
      <c r="N133" s="151"/>
      <c r="O133" s="169"/>
      <c r="P133" s="195"/>
      <c r="Q133" s="195"/>
      <c r="R133" s="195"/>
      <c r="S133" s="195"/>
      <c r="T133" s="151"/>
      <c r="U133" s="151" t="s">
        <v>532</v>
      </c>
      <c r="V133" s="13" t="s">
        <v>533</v>
      </c>
      <c r="W133" s="42">
        <v>0.5</v>
      </c>
      <c r="X133" s="13" t="s">
        <v>534</v>
      </c>
      <c r="Y133" s="21">
        <v>3</v>
      </c>
      <c r="Z133" s="11" t="s">
        <v>343</v>
      </c>
      <c r="AA133" s="22">
        <v>43617</v>
      </c>
      <c r="AB133" s="22">
        <v>43830</v>
      </c>
      <c r="AC133" s="11"/>
      <c r="AD133" s="151"/>
      <c r="AE133" s="151"/>
      <c r="AF133" s="151"/>
      <c r="AG133" s="151"/>
      <c r="AH133" s="151"/>
      <c r="AI133" s="151"/>
      <c r="AJ133" s="154"/>
      <c r="AK133" s="73"/>
      <c r="AL133" s="66"/>
      <c r="AM133" s="66"/>
      <c r="AN133" s="66"/>
      <c r="AO133" s="66"/>
      <c r="AP133" s="66"/>
      <c r="AQ133" s="66"/>
      <c r="AR133" s="66"/>
      <c r="AS133" s="66"/>
      <c r="AT133" s="66"/>
      <c r="AU133" s="66"/>
      <c r="AV133" s="66"/>
      <c r="AW133" s="66"/>
      <c r="AX133" s="66"/>
      <c r="AY133" s="66"/>
      <c r="AZ133" s="69"/>
      <c r="BA133" s="66"/>
      <c r="BB133" s="66"/>
      <c r="BC133" s="66"/>
      <c r="BD133" s="66"/>
      <c r="BE133" s="66"/>
    </row>
    <row r="134" spans="1:57" ht="25.5" x14ac:dyDescent="0.25">
      <c r="B134" s="151" t="s">
        <v>36</v>
      </c>
      <c r="C134" s="151"/>
      <c r="D134" s="151"/>
      <c r="E134" s="151"/>
      <c r="F134" s="151"/>
      <c r="G134" s="151"/>
      <c r="H134" s="151"/>
      <c r="I134" s="151"/>
      <c r="J134" s="151"/>
      <c r="K134" s="151"/>
      <c r="L134" s="151"/>
      <c r="M134" s="189"/>
      <c r="N134" s="151"/>
      <c r="O134" s="169"/>
      <c r="P134" s="195"/>
      <c r="Q134" s="195"/>
      <c r="R134" s="195"/>
      <c r="S134" s="195"/>
      <c r="T134" s="151"/>
      <c r="U134" s="151"/>
      <c r="V134" s="9" t="s">
        <v>535</v>
      </c>
      <c r="W134" s="31">
        <v>0.125</v>
      </c>
      <c r="X134" s="13" t="s">
        <v>536</v>
      </c>
      <c r="Y134" s="21">
        <v>2</v>
      </c>
      <c r="Z134" s="11" t="s">
        <v>343</v>
      </c>
      <c r="AA134" s="22">
        <v>43586</v>
      </c>
      <c r="AB134" s="22">
        <v>43769</v>
      </c>
      <c r="AC134" s="11"/>
      <c r="AD134" s="151"/>
      <c r="AE134" s="151"/>
      <c r="AF134" s="151"/>
      <c r="AG134" s="151"/>
      <c r="AH134" s="151"/>
      <c r="AI134" s="151"/>
      <c r="AJ134" s="154"/>
      <c r="AK134" s="73"/>
      <c r="AL134" s="66"/>
      <c r="AM134" s="66"/>
      <c r="AN134" s="66"/>
      <c r="AO134" s="66"/>
      <c r="AP134" s="66"/>
      <c r="AQ134" s="66"/>
      <c r="AR134" s="66"/>
      <c r="AS134" s="66"/>
      <c r="AT134" s="66"/>
      <c r="AU134" s="66"/>
      <c r="AV134" s="66"/>
      <c r="AW134" s="66"/>
      <c r="AX134" s="66"/>
      <c r="AY134" s="66"/>
      <c r="AZ134" s="69"/>
      <c r="BA134" s="66"/>
      <c r="BB134" s="66"/>
      <c r="BC134" s="66"/>
      <c r="BD134" s="66"/>
      <c r="BE134" s="66"/>
    </row>
    <row r="135" spans="1:57" ht="38.25" x14ac:dyDescent="0.25">
      <c r="B135" s="151" t="s">
        <v>36</v>
      </c>
      <c r="C135" s="151"/>
      <c r="D135" s="151"/>
      <c r="E135" s="151"/>
      <c r="F135" s="151"/>
      <c r="G135" s="151"/>
      <c r="H135" s="151"/>
      <c r="I135" s="151"/>
      <c r="J135" s="151"/>
      <c r="K135" s="151"/>
      <c r="L135" s="151"/>
      <c r="M135" s="189"/>
      <c r="N135" s="151"/>
      <c r="O135" s="169"/>
      <c r="P135" s="195"/>
      <c r="Q135" s="195"/>
      <c r="R135" s="195"/>
      <c r="S135" s="195"/>
      <c r="T135" s="151"/>
      <c r="U135" s="151"/>
      <c r="V135" s="9" t="s">
        <v>537</v>
      </c>
      <c r="W135" s="31">
        <v>0.125</v>
      </c>
      <c r="X135" s="13" t="s">
        <v>538</v>
      </c>
      <c r="Y135" s="21">
        <v>1</v>
      </c>
      <c r="Z135" s="11" t="s">
        <v>343</v>
      </c>
      <c r="AA135" s="22">
        <v>43556</v>
      </c>
      <c r="AB135" s="22">
        <v>43585</v>
      </c>
      <c r="AC135" s="11"/>
      <c r="AD135" s="151"/>
      <c r="AE135" s="151"/>
      <c r="AF135" s="151"/>
      <c r="AG135" s="151"/>
      <c r="AH135" s="151"/>
      <c r="AI135" s="151"/>
      <c r="AJ135" s="154"/>
      <c r="AK135" s="73"/>
      <c r="AL135" s="66"/>
      <c r="AM135" s="66"/>
      <c r="AN135" s="66"/>
      <c r="AO135" s="66"/>
      <c r="AP135" s="66"/>
      <c r="AQ135" s="66"/>
      <c r="AR135" s="66"/>
      <c r="AS135" s="66"/>
      <c r="AT135" s="66"/>
      <c r="AU135" s="66"/>
      <c r="AV135" s="66"/>
      <c r="AW135" s="66"/>
      <c r="AX135" s="66"/>
      <c r="AY135" s="66"/>
      <c r="AZ135" s="66"/>
      <c r="BA135" s="66"/>
      <c r="BB135" s="66"/>
      <c r="BC135" s="66"/>
      <c r="BD135" s="70"/>
      <c r="BE135" s="66"/>
    </row>
    <row r="136" spans="1:57" ht="38.25" x14ac:dyDescent="0.25">
      <c r="B136" s="151" t="s">
        <v>36</v>
      </c>
      <c r="C136" s="151"/>
      <c r="D136" s="151"/>
      <c r="E136" s="151"/>
      <c r="F136" s="151"/>
      <c r="G136" s="151"/>
      <c r="H136" s="151"/>
      <c r="I136" s="151"/>
      <c r="J136" s="151"/>
      <c r="K136" s="151"/>
      <c r="L136" s="151"/>
      <c r="M136" s="189"/>
      <c r="N136" s="151"/>
      <c r="O136" s="169"/>
      <c r="P136" s="195"/>
      <c r="Q136" s="195"/>
      <c r="R136" s="195"/>
      <c r="S136" s="195"/>
      <c r="T136" s="151"/>
      <c r="U136" s="151"/>
      <c r="V136" s="193" t="s">
        <v>539</v>
      </c>
      <c r="W136" s="188">
        <v>0.125</v>
      </c>
      <c r="X136" s="13" t="s">
        <v>540</v>
      </c>
      <c r="Y136" s="21">
        <v>2</v>
      </c>
      <c r="Z136" s="11" t="s">
        <v>343</v>
      </c>
      <c r="AA136" s="22">
        <v>43556</v>
      </c>
      <c r="AB136" s="22">
        <v>43830</v>
      </c>
      <c r="AC136" s="11"/>
      <c r="AD136" s="151"/>
      <c r="AE136" s="151"/>
      <c r="AF136" s="151"/>
      <c r="AG136" s="151"/>
      <c r="AH136" s="151"/>
      <c r="AI136" s="151"/>
      <c r="AJ136" s="154"/>
      <c r="AK136" s="73"/>
      <c r="AL136" s="66"/>
      <c r="AM136" s="66"/>
      <c r="AN136" s="66"/>
      <c r="AO136" s="66"/>
      <c r="AP136" s="66"/>
      <c r="AQ136" s="66"/>
      <c r="AR136" s="66"/>
      <c r="AS136" s="66"/>
      <c r="AT136" s="66"/>
      <c r="AU136" s="66"/>
      <c r="AV136" s="66"/>
      <c r="AW136" s="66"/>
      <c r="AX136" s="66"/>
      <c r="AY136" s="66"/>
      <c r="AZ136" s="66"/>
      <c r="BA136" s="66"/>
      <c r="BB136" s="66"/>
      <c r="BC136" s="66"/>
      <c r="BD136" s="70"/>
      <c r="BE136" s="66"/>
    </row>
    <row r="137" spans="1:57" ht="38.25" x14ac:dyDescent="0.25">
      <c r="B137" s="151" t="s">
        <v>36</v>
      </c>
      <c r="C137" s="151"/>
      <c r="D137" s="151"/>
      <c r="E137" s="151"/>
      <c r="F137" s="151"/>
      <c r="G137" s="151"/>
      <c r="H137" s="151"/>
      <c r="I137" s="151"/>
      <c r="J137" s="151"/>
      <c r="K137" s="151"/>
      <c r="L137" s="151"/>
      <c r="M137" s="189"/>
      <c r="N137" s="151"/>
      <c r="O137" s="169"/>
      <c r="P137" s="195"/>
      <c r="Q137" s="195"/>
      <c r="R137" s="195"/>
      <c r="S137" s="195"/>
      <c r="T137" s="151"/>
      <c r="U137" s="151"/>
      <c r="V137" s="193"/>
      <c r="W137" s="188"/>
      <c r="X137" s="13" t="s">
        <v>541</v>
      </c>
      <c r="Y137" s="21">
        <v>1</v>
      </c>
      <c r="Z137" s="11" t="s">
        <v>343</v>
      </c>
      <c r="AA137" s="22">
        <v>43556</v>
      </c>
      <c r="AB137" s="22">
        <v>43830</v>
      </c>
      <c r="AC137" s="11"/>
      <c r="AD137" s="151"/>
      <c r="AE137" s="151"/>
      <c r="AF137" s="151"/>
      <c r="AG137" s="151"/>
      <c r="AH137" s="151"/>
      <c r="AI137" s="151"/>
      <c r="AJ137" s="154"/>
      <c r="AK137" s="73"/>
      <c r="AL137" s="66"/>
      <c r="AM137" s="66"/>
      <c r="AN137" s="66"/>
      <c r="AO137" s="66"/>
      <c r="AP137" s="66"/>
      <c r="AQ137" s="66"/>
      <c r="AR137" s="66"/>
      <c r="AS137" s="66"/>
      <c r="AT137" s="66"/>
      <c r="AU137" s="66"/>
      <c r="AV137" s="66"/>
      <c r="AW137" s="66"/>
      <c r="AX137" s="66"/>
      <c r="AY137" s="66"/>
      <c r="AZ137" s="66"/>
      <c r="BA137" s="66"/>
      <c r="BB137" s="66"/>
      <c r="BC137" s="66"/>
      <c r="BD137" s="70"/>
      <c r="BE137" s="66"/>
    </row>
    <row r="138" spans="1:57" ht="76.5" x14ac:dyDescent="0.25">
      <c r="B138" s="155" t="s">
        <v>36</v>
      </c>
      <c r="C138" s="155" t="s">
        <v>513</v>
      </c>
      <c r="D138" s="155" t="s">
        <v>542</v>
      </c>
      <c r="E138" s="155" t="s">
        <v>543</v>
      </c>
      <c r="F138" s="155" t="s">
        <v>544</v>
      </c>
      <c r="G138" s="155" t="s">
        <v>545</v>
      </c>
      <c r="H138" s="155" t="s">
        <v>41</v>
      </c>
      <c r="I138" s="155" t="s">
        <v>546</v>
      </c>
      <c r="J138" s="155" t="s">
        <v>547</v>
      </c>
      <c r="K138" s="155" t="s">
        <v>548</v>
      </c>
      <c r="L138" s="155" t="s">
        <v>549</v>
      </c>
      <c r="M138" s="159">
        <v>0.25</v>
      </c>
      <c r="N138" s="155" t="s">
        <v>550</v>
      </c>
      <c r="O138" s="155">
        <v>2</v>
      </c>
      <c r="P138" s="180">
        <v>6</v>
      </c>
      <c r="Q138" s="155">
        <v>4</v>
      </c>
      <c r="R138" s="155">
        <v>4</v>
      </c>
      <c r="S138" s="155">
        <v>4</v>
      </c>
      <c r="T138" s="155" t="s">
        <v>551</v>
      </c>
      <c r="U138" s="155" t="s">
        <v>552</v>
      </c>
      <c r="V138" s="28" t="s">
        <v>553</v>
      </c>
      <c r="W138" s="30">
        <f>+(0.333333333333333)/2</f>
        <v>0.16666666666666649</v>
      </c>
      <c r="X138" s="28" t="s">
        <v>554</v>
      </c>
      <c r="Y138" s="17">
        <v>5</v>
      </c>
      <c r="Z138" s="18" t="s">
        <v>551</v>
      </c>
      <c r="AA138" s="19">
        <v>43497</v>
      </c>
      <c r="AB138" s="19">
        <v>43373</v>
      </c>
      <c r="AC138" s="18"/>
      <c r="AD138" s="155"/>
      <c r="AE138" s="155"/>
      <c r="AF138" s="155"/>
      <c r="AG138" s="155" t="s">
        <v>52</v>
      </c>
      <c r="AH138" s="155"/>
      <c r="AI138" s="155" t="s">
        <v>34</v>
      </c>
      <c r="AJ138" s="158"/>
      <c r="AK138" s="245" t="s">
        <v>1301</v>
      </c>
      <c r="AL138" s="66"/>
      <c r="AM138" s="66"/>
      <c r="AN138" s="66"/>
      <c r="AO138" s="66"/>
      <c r="AP138" s="66"/>
      <c r="AQ138" s="66"/>
      <c r="AR138" s="66"/>
      <c r="AS138" s="66"/>
      <c r="AT138" s="66"/>
      <c r="AU138" s="67"/>
      <c r="AV138" s="148">
        <f>(578448000+100000000+173399000)/1000000</f>
        <v>851.84699999999998</v>
      </c>
      <c r="AW138" s="66"/>
      <c r="AX138" s="66"/>
      <c r="AY138" s="66"/>
      <c r="AZ138" s="66"/>
      <c r="BA138" s="66"/>
      <c r="BB138" s="66"/>
      <c r="BC138" s="66"/>
      <c r="BD138" s="66"/>
      <c r="BE138" s="66"/>
    </row>
    <row r="139" spans="1:57" ht="76.5" x14ac:dyDescent="0.25">
      <c r="B139" s="155"/>
      <c r="C139" s="155"/>
      <c r="D139" s="155"/>
      <c r="E139" s="155"/>
      <c r="F139" s="155"/>
      <c r="G139" s="155"/>
      <c r="H139" s="155"/>
      <c r="I139" s="155"/>
      <c r="J139" s="155"/>
      <c r="K139" s="155"/>
      <c r="L139" s="155"/>
      <c r="M139" s="181"/>
      <c r="N139" s="155"/>
      <c r="O139" s="155"/>
      <c r="P139" s="180"/>
      <c r="Q139" s="155"/>
      <c r="R139" s="155"/>
      <c r="S139" s="155"/>
      <c r="T139" s="155"/>
      <c r="U139" s="155"/>
      <c r="V139" s="28" t="s">
        <v>555</v>
      </c>
      <c r="W139" s="30">
        <f>+(0.333333333333333)/2</f>
        <v>0.16666666666666649</v>
      </c>
      <c r="X139" s="28" t="s">
        <v>556</v>
      </c>
      <c r="Y139" s="17">
        <v>5</v>
      </c>
      <c r="Z139" s="18" t="s">
        <v>551</v>
      </c>
      <c r="AA139" s="19">
        <v>43525</v>
      </c>
      <c r="AB139" s="19">
        <v>43799</v>
      </c>
      <c r="AC139" s="18"/>
      <c r="AD139" s="155"/>
      <c r="AE139" s="155"/>
      <c r="AF139" s="155"/>
      <c r="AG139" s="155"/>
      <c r="AH139" s="155"/>
      <c r="AI139" s="155"/>
      <c r="AJ139" s="158"/>
      <c r="AK139" s="246"/>
      <c r="AL139" s="66"/>
      <c r="AM139" s="66"/>
      <c r="AN139" s="66"/>
      <c r="AO139" s="66"/>
      <c r="AP139" s="66"/>
      <c r="AQ139" s="66"/>
      <c r="AR139" s="66"/>
      <c r="AS139" s="66"/>
      <c r="AT139" s="66"/>
      <c r="AU139" s="67"/>
      <c r="AV139" s="149"/>
      <c r="AW139" s="66"/>
      <c r="AX139" s="66"/>
      <c r="AY139" s="66"/>
      <c r="AZ139" s="66"/>
      <c r="BA139" s="66"/>
      <c r="BB139" s="66"/>
      <c r="BC139" s="66"/>
      <c r="BD139" s="66"/>
      <c r="BE139" s="66"/>
    </row>
    <row r="140" spans="1:57" ht="76.5" x14ac:dyDescent="0.25">
      <c r="B140" s="155"/>
      <c r="C140" s="155"/>
      <c r="D140" s="155"/>
      <c r="E140" s="155"/>
      <c r="F140" s="155"/>
      <c r="G140" s="155"/>
      <c r="H140" s="155"/>
      <c r="I140" s="155"/>
      <c r="J140" s="155"/>
      <c r="K140" s="155"/>
      <c r="L140" s="155"/>
      <c r="M140" s="181"/>
      <c r="N140" s="155"/>
      <c r="O140" s="155"/>
      <c r="P140" s="180"/>
      <c r="Q140" s="155"/>
      <c r="R140" s="155"/>
      <c r="S140" s="155"/>
      <c r="T140" s="155"/>
      <c r="U140" s="155"/>
      <c r="V140" s="28" t="s">
        <v>557</v>
      </c>
      <c r="W140" s="45">
        <v>0.5</v>
      </c>
      <c r="X140" s="28" t="s">
        <v>558</v>
      </c>
      <c r="Y140" s="17">
        <v>5</v>
      </c>
      <c r="Z140" s="18" t="s">
        <v>551</v>
      </c>
      <c r="AA140" s="19">
        <v>43556</v>
      </c>
      <c r="AB140" s="19">
        <v>43830</v>
      </c>
      <c r="AC140" s="18"/>
      <c r="AD140" s="155"/>
      <c r="AE140" s="155"/>
      <c r="AF140" s="155"/>
      <c r="AG140" s="155"/>
      <c r="AH140" s="155"/>
      <c r="AI140" s="155"/>
      <c r="AJ140" s="158"/>
      <c r="AK140" s="246"/>
      <c r="AL140" s="66"/>
      <c r="AM140" s="66"/>
      <c r="AN140" s="66"/>
      <c r="AO140" s="66"/>
      <c r="AP140" s="66"/>
      <c r="AQ140" s="66"/>
      <c r="AR140" s="66"/>
      <c r="AS140" s="66"/>
      <c r="AT140" s="66"/>
      <c r="AU140" s="67"/>
      <c r="AV140" s="149"/>
      <c r="AW140" s="66"/>
      <c r="AX140" s="66"/>
      <c r="AY140" s="66"/>
      <c r="AZ140" s="66"/>
      <c r="BA140" s="66"/>
      <c r="BB140" s="66"/>
      <c r="BC140" s="66"/>
      <c r="BD140" s="66"/>
      <c r="BE140" s="66"/>
    </row>
    <row r="141" spans="1:57" ht="51" x14ac:dyDescent="0.25">
      <c r="B141" s="155"/>
      <c r="C141" s="155"/>
      <c r="D141" s="155"/>
      <c r="E141" s="155"/>
      <c r="F141" s="155"/>
      <c r="G141" s="155"/>
      <c r="H141" s="155"/>
      <c r="I141" s="155"/>
      <c r="J141" s="155"/>
      <c r="K141" s="155"/>
      <c r="L141" s="155"/>
      <c r="M141" s="181"/>
      <c r="N141" s="155"/>
      <c r="O141" s="155"/>
      <c r="P141" s="180"/>
      <c r="Q141" s="155"/>
      <c r="R141" s="155"/>
      <c r="S141" s="155"/>
      <c r="T141" s="155"/>
      <c r="U141" s="155"/>
      <c r="V141" s="28" t="s">
        <v>559</v>
      </c>
      <c r="W141" s="30">
        <f>+(0.333333333333333)/2</f>
        <v>0.16666666666666649</v>
      </c>
      <c r="X141" s="28" t="s">
        <v>560</v>
      </c>
      <c r="Y141" s="17">
        <v>3</v>
      </c>
      <c r="Z141" s="18" t="s">
        <v>551</v>
      </c>
      <c r="AA141" s="19">
        <v>43556</v>
      </c>
      <c r="AB141" s="19">
        <v>43830</v>
      </c>
      <c r="AC141" s="18"/>
      <c r="AD141" s="155"/>
      <c r="AE141" s="155"/>
      <c r="AF141" s="155"/>
      <c r="AG141" s="155"/>
      <c r="AH141" s="155"/>
      <c r="AI141" s="155"/>
      <c r="AJ141" s="158"/>
      <c r="AK141" s="247"/>
      <c r="AL141" s="66"/>
      <c r="AM141" s="66"/>
      <c r="AN141" s="66"/>
      <c r="AO141" s="66"/>
      <c r="AP141" s="66"/>
      <c r="AQ141" s="66"/>
      <c r="AR141" s="66"/>
      <c r="AS141" s="66"/>
      <c r="AT141" s="66"/>
      <c r="AU141" s="67"/>
      <c r="AV141" s="150"/>
      <c r="AW141" s="66"/>
      <c r="AX141" s="66"/>
      <c r="AY141" s="66"/>
      <c r="AZ141" s="66"/>
      <c r="BA141" s="66"/>
      <c r="BB141" s="66"/>
      <c r="BC141" s="66"/>
      <c r="BD141" s="66"/>
      <c r="BE141" s="66"/>
    </row>
    <row r="142" spans="1:57" ht="25.5" x14ac:dyDescent="0.25">
      <c r="B142" s="151" t="s">
        <v>36</v>
      </c>
      <c r="C142" s="151" t="s">
        <v>513</v>
      </c>
      <c r="D142" s="151" t="s">
        <v>561</v>
      </c>
      <c r="E142" s="151" t="s">
        <v>276</v>
      </c>
      <c r="F142" s="151" t="s">
        <v>562</v>
      </c>
      <c r="G142" s="151" t="s">
        <v>41</v>
      </c>
      <c r="H142" s="151"/>
      <c r="I142" s="151" t="s">
        <v>517</v>
      </c>
      <c r="J142" s="151" t="s">
        <v>319</v>
      </c>
      <c r="K142" s="151" t="s">
        <v>563</v>
      </c>
      <c r="L142" s="151" t="s">
        <v>564</v>
      </c>
      <c r="M142" s="169">
        <v>0.25</v>
      </c>
      <c r="N142" s="151" t="s">
        <v>46</v>
      </c>
      <c r="O142" s="183">
        <v>0</v>
      </c>
      <c r="P142" s="169">
        <v>0.2</v>
      </c>
      <c r="Q142" s="169">
        <v>0.4</v>
      </c>
      <c r="R142" s="169">
        <v>0.6</v>
      </c>
      <c r="S142" s="169">
        <v>0.8</v>
      </c>
      <c r="T142" s="151" t="s">
        <v>322</v>
      </c>
      <c r="U142" s="151" t="s">
        <v>565</v>
      </c>
      <c r="V142" s="35" t="s">
        <v>566</v>
      </c>
      <c r="W142" s="31">
        <v>0.25</v>
      </c>
      <c r="X142" s="35" t="s">
        <v>567</v>
      </c>
      <c r="Y142" s="11">
        <v>1</v>
      </c>
      <c r="Z142" s="11" t="s">
        <v>322</v>
      </c>
      <c r="AA142" s="12">
        <v>43525</v>
      </c>
      <c r="AB142" s="12">
        <v>43585</v>
      </c>
      <c r="AC142" s="46"/>
      <c r="AD142" s="151" t="s">
        <v>29</v>
      </c>
      <c r="AE142" s="151"/>
      <c r="AF142" s="151"/>
      <c r="AG142" s="151"/>
      <c r="AH142" s="151"/>
      <c r="AI142" s="151" t="s">
        <v>34</v>
      </c>
      <c r="AJ142" s="154"/>
      <c r="AK142" s="73"/>
      <c r="AL142" s="66"/>
      <c r="AM142" s="66"/>
      <c r="AN142" s="66"/>
      <c r="AO142" s="66"/>
      <c r="AP142" s="66"/>
      <c r="AQ142" s="66"/>
      <c r="AR142" s="66"/>
      <c r="AS142" s="66"/>
      <c r="AT142" s="66"/>
      <c r="AU142" s="66"/>
      <c r="AV142" s="66"/>
      <c r="AW142" s="66"/>
      <c r="AX142" s="66"/>
      <c r="AY142" s="66"/>
      <c r="AZ142" s="66"/>
      <c r="BA142" s="66"/>
      <c r="BB142" s="66"/>
      <c r="BC142" s="66"/>
      <c r="BD142" s="70"/>
      <c r="BE142" s="66"/>
    </row>
    <row r="143" spans="1:57" ht="25.5" x14ac:dyDescent="0.25">
      <c r="B143" s="151" t="s">
        <v>36</v>
      </c>
      <c r="C143" s="151"/>
      <c r="D143" s="151"/>
      <c r="E143" s="151"/>
      <c r="F143" s="151"/>
      <c r="G143" s="151"/>
      <c r="H143" s="151"/>
      <c r="I143" s="151"/>
      <c r="J143" s="151"/>
      <c r="K143" s="151"/>
      <c r="L143" s="151"/>
      <c r="M143" s="189"/>
      <c r="N143" s="151"/>
      <c r="O143" s="183"/>
      <c r="P143" s="169"/>
      <c r="Q143" s="169"/>
      <c r="R143" s="169"/>
      <c r="S143" s="169"/>
      <c r="T143" s="151"/>
      <c r="U143" s="151"/>
      <c r="V143" s="35" t="s">
        <v>568</v>
      </c>
      <c r="W143" s="31">
        <v>0.5</v>
      </c>
      <c r="X143" s="35" t="s">
        <v>569</v>
      </c>
      <c r="Y143" s="21">
        <v>1</v>
      </c>
      <c r="Z143" s="11" t="s">
        <v>322</v>
      </c>
      <c r="AA143" s="12">
        <v>43556</v>
      </c>
      <c r="AB143" s="12">
        <v>43646</v>
      </c>
      <c r="AC143" s="46"/>
      <c r="AD143" s="151"/>
      <c r="AE143" s="151"/>
      <c r="AF143" s="151"/>
      <c r="AG143" s="151"/>
      <c r="AH143" s="151"/>
      <c r="AI143" s="151"/>
      <c r="AJ143" s="154"/>
      <c r="AK143" s="73"/>
      <c r="AL143" s="66"/>
      <c r="AM143" s="66"/>
      <c r="AN143" s="66"/>
      <c r="AO143" s="66"/>
      <c r="AP143" s="66"/>
      <c r="AQ143" s="66"/>
      <c r="AR143" s="66"/>
      <c r="AS143" s="66"/>
      <c r="AT143" s="66"/>
      <c r="AU143" s="66"/>
      <c r="AV143" s="66"/>
      <c r="AW143" s="66"/>
      <c r="AX143" s="66"/>
      <c r="AY143" s="66"/>
      <c r="AZ143" s="66"/>
      <c r="BA143" s="66"/>
      <c r="BB143" s="66"/>
      <c r="BC143" s="66"/>
      <c r="BD143" s="70"/>
      <c r="BE143" s="66"/>
    </row>
    <row r="144" spans="1:57" ht="25.5" x14ac:dyDescent="0.25">
      <c r="B144" s="151" t="s">
        <v>36</v>
      </c>
      <c r="C144" s="151"/>
      <c r="D144" s="151"/>
      <c r="E144" s="151"/>
      <c r="F144" s="151"/>
      <c r="G144" s="151"/>
      <c r="H144" s="151"/>
      <c r="I144" s="151"/>
      <c r="J144" s="151"/>
      <c r="K144" s="151"/>
      <c r="L144" s="151"/>
      <c r="M144" s="189"/>
      <c r="N144" s="151"/>
      <c r="O144" s="183"/>
      <c r="P144" s="169"/>
      <c r="Q144" s="169"/>
      <c r="R144" s="169"/>
      <c r="S144" s="169"/>
      <c r="T144" s="151"/>
      <c r="U144" s="151"/>
      <c r="V144" s="35" t="s">
        <v>570</v>
      </c>
      <c r="W144" s="31">
        <v>0.25</v>
      </c>
      <c r="X144" s="35" t="s">
        <v>571</v>
      </c>
      <c r="Y144" s="21">
        <v>2</v>
      </c>
      <c r="Z144" s="11" t="s">
        <v>322</v>
      </c>
      <c r="AA144" s="12">
        <v>43647</v>
      </c>
      <c r="AB144" s="12">
        <v>43830</v>
      </c>
      <c r="AC144" s="46"/>
      <c r="AD144" s="151"/>
      <c r="AE144" s="151"/>
      <c r="AF144" s="151"/>
      <c r="AG144" s="151"/>
      <c r="AH144" s="151"/>
      <c r="AI144" s="151"/>
      <c r="AJ144" s="154"/>
      <c r="AK144" s="73"/>
      <c r="AL144" s="66"/>
      <c r="AM144" s="66"/>
      <c r="AN144" s="66"/>
      <c r="AO144" s="66"/>
      <c r="AP144" s="66"/>
      <c r="AQ144" s="66"/>
      <c r="AR144" s="66"/>
      <c r="AS144" s="66"/>
      <c r="AT144" s="66"/>
      <c r="AU144" s="66"/>
      <c r="AV144" s="66"/>
      <c r="AW144" s="66"/>
      <c r="AX144" s="66"/>
      <c r="AY144" s="66"/>
      <c r="AZ144" s="66"/>
      <c r="BA144" s="66"/>
      <c r="BB144" s="66"/>
      <c r="BC144" s="66"/>
      <c r="BD144" s="70"/>
      <c r="BE144" s="66"/>
    </row>
    <row r="145" spans="1:57" ht="25.5" x14ac:dyDescent="0.25">
      <c r="B145" s="155" t="s">
        <v>36</v>
      </c>
      <c r="C145" s="155" t="s">
        <v>513</v>
      </c>
      <c r="D145" s="155" t="s">
        <v>159</v>
      </c>
      <c r="E145" s="155" t="s">
        <v>160</v>
      </c>
      <c r="F145" s="155" t="s">
        <v>417</v>
      </c>
      <c r="G145" s="155" t="s">
        <v>41</v>
      </c>
      <c r="H145" s="155"/>
      <c r="I145" s="155" t="s">
        <v>572</v>
      </c>
      <c r="J145" s="155" t="s">
        <v>573</v>
      </c>
      <c r="K145" s="155" t="s">
        <v>574</v>
      </c>
      <c r="L145" s="155" t="s">
        <v>575</v>
      </c>
      <c r="M145" s="159">
        <v>0.25</v>
      </c>
      <c r="N145" s="155" t="s">
        <v>46</v>
      </c>
      <c r="O145" s="159">
        <v>1</v>
      </c>
      <c r="P145" s="159">
        <v>1</v>
      </c>
      <c r="Q145" s="159">
        <v>1</v>
      </c>
      <c r="R145" s="159">
        <v>1</v>
      </c>
      <c r="S145" s="159">
        <v>1</v>
      </c>
      <c r="T145" s="155" t="s">
        <v>148</v>
      </c>
      <c r="U145" s="155" t="s">
        <v>576</v>
      </c>
      <c r="V145" s="28" t="s">
        <v>577</v>
      </c>
      <c r="W145" s="30">
        <v>0.5</v>
      </c>
      <c r="X145" s="32" t="s">
        <v>578</v>
      </c>
      <c r="Y145" s="180">
        <v>12</v>
      </c>
      <c r="Z145" s="18" t="s">
        <v>148</v>
      </c>
      <c r="AA145" s="29">
        <v>43466</v>
      </c>
      <c r="AB145" s="29">
        <v>43830</v>
      </c>
      <c r="AC145" s="18"/>
      <c r="AD145" s="155"/>
      <c r="AE145" s="155"/>
      <c r="AF145" s="155" t="s">
        <v>579</v>
      </c>
      <c r="AG145" s="155"/>
      <c r="AH145" s="155"/>
      <c r="AI145" s="155" t="s">
        <v>34</v>
      </c>
      <c r="AJ145" s="158"/>
      <c r="AK145" s="73"/>
      <c r="AL145" s="66"/>
      <c r="AM145" s="66"/>
      <c r="AN145" s="66"/>
      <c r="AO145" s="66"/>
      <c r="AP145" s="66"/>
      <c r="AQ145" s="66"/>
      <c r="AR145" s="66"/>
      <c r="AS145" s="66"/>
      <c r="AT145" s="66"/>
      <c r="AU145" s="66"/>
      <c r="AV145" s="66"/>
      <c r="AW145" s="66"/>
      <c r="AX145" s="66"/>
      <c r="AY145" s="66"/>
      <c r="AZ145" s="66"/>
      <c r="BA145" s="69"/>
      <c r="BB145" s="66"/>
      <c r="BC145" s="66"/>
      <c r="BD145" s="66"/>
      <c r="BE145" s="66"/>
    </row>
    <row r="146" spans="1:57" ht="25.5" x14ac:dyDescent="0.25">
      <c r="B146" s="155" t="s">
        <v>36</v>
      </c>
      <c r="C146" s="155"/>
      <c r="D146" s="155"/>
      <c r="E146" s="155"/>
      <c r="F146" s="155"/>
      <c r="G146" s="155"/>
      <c r="H146" s="155"/>
      <c r="I146" s="155"/>
      <c r="J146" s="155"/>
      <c r="K146" s="155"/>
      <c r="L146" s="155"/>
      <c r="M146" s="181"/>
      <c r="N146" s="155"/>
      <c r="O146" s="159"/>
      <c r="P146" s="159"/>
      <c r="Q146" s="159"/>
      <c r="R146" s="159"/>
      <c r="S146" s="159"/>
      <c r="T146" s="155"/>
      <c r="U146" s="155"/>
      <c r="V146" s="28" t="s">
        <v>580</v>
      </c>
      <c r="W146" s="30">
        <v>0.25</v>
      </c>
      <c r="X146" s="32" t="s">
        <v>578</v>
      </c>
      <c r="Y146" s="180"/>
      <c r="Z146" s="18" t="s">
        <v>148</v>
      </c>
      <c r="AA146" s="29">
        <v>43466</v>
      </c>
      <c r="AB146" s="29">
        <v>43830</v>
      </c>
      <c r="AC146" s="18"/>
      <c r="AD146" s="155"/>
      <c r="AE146" s="155"/>
      <c r="AF146" s="155"/>
      <c r="AG146" s="155"/>
      <c r="AH146" s="155"/>
      <c r="AI146" s="155"/>
      <c r="AJ146" s="158"/>
      <c r="AK146" s="73"/>
      <c r="AL146" s="66"/>
      <c r="AM146" s="66"/>
      <c r="AN146" s="66"/>
      <c r="AO146" s="66"/>
      <c r="AP146" s="66"/>
      <c r="AQ146" s="66"/>
      <c r="AR146" s="66"/>
      <c r="AS146" s="66"/>
      <c r="AT146" s="66"/>
      <c r="AU146" s="66"/>
      <c r="AV146" s="66"/>
      <c r="AW146" s="66"/>
      <c r="AX146" s="66"/>
      <c r="AY146" s="66"/>
      <c r="AZ146" s="66"/>
      <c r="BA146" s="69"/>
      <c r="BB146" s="66"/>
      <c r="BC146" s="66"/>
      <c r="BD146" s="66"/>
      <c r="BE146" s="66"/>
    </row>
    <row r="147" spans="1:57" ht="25.5" x14ac:dyDescent="0.25">
      <c r="B147" s="155" t="s">
        <v>36</v>
      </c>
      <c r="C147" s="155"/>
      <c r="D147" s="155"/>
      <c r="E147" s="155"/>
      <c r="F147" s="155"/>
      <c r="G147" s="155"/>
      <c r="H147" s="155"/>
      <c r="I147" s="155"/>
      <c r="J147" s="155"/>
      <c r="K147" s="155"/>
      <c r="L147" s="155"/>
      <c r="M147" s="181"/>
      <c r="N147" s="155"/>
      <c r="O147" s="159"/>
      <c r="P147" s="159"/>
      <c r="Q147" s="159"/>
      <c r="R147" s="159"/>
      <c r="S147" s="159"/>
      <c r="T147" s="155"/>
      <c r="U147" s="155"/>
      <c r="V147" s="28" t="s">
        <v>581</v>
      </c>
      <c r="W147" s="30">
        <v>0.25</v>
      </c>
      <c r="X147" s="28" t="s">
        <v>582</v>
      </c>
      <c r="Y147" s="18">
        <v>1</v>
      </c>
      <c r="Z147" s="18" t="s">
        <v>148</v>
      </c>
      <c r="AA147" s="29">
        <v>43525</v>
      </c>
      <c r="AB147" s="29">
        <v>43799</v>
      </c>
      <c r="AC147" s="18"/>
      <c r="AD147" s="155"/>
      <c r="AE147" s="155"/>
      <c r="AF147" s="155"/>
      <c r="AG147" s="155"/>
      <c r="AH147" s="155"/>
      <c r="AI147" s="155"/>
      <c r="AJ147" s="158"/>
      <c r="AK147" s="73"/>
      <c r="AL147" s="66"/>
      <c r="AM147" s="66"/>
      <c r="AN147" s="66"/>
      <c r="AO147" s="66"/>
      <c r="AP147" s="66"/>
      <c r="AQ147" s="66"/>
      <c r="AR147" s="66"/>
      <c r="AS147" s="66"/>
      <c r="AT147" s="66"/>
      <c r="AU147" s="66"/>
      <c r="AV147" s="66"/>
      <c r="AW147" s="66"/>
      <c r="AX147" s="66"/>
      <c r="AY147" s="66"/>
      <c r="AZ147" s="66"/>
      <c r="BA147" s="69"/>
      <c r="BB147" s="66"/>
      <c r="BC147" s="66"/>
      <c r="BD147" s="66"/>
      <c r="BE147" s="66"/>
    </row>
    <row r="148" spans="1:57" ht="41.45" customHeight="1" x14ac:dyDescent="0.25">
      <c r="B148" s="151" t="s">
        <v>583</v>
      </c>
      <c r="C148" s="151" t="s">
        <v>584</v>
      </c>
      <c r="D148" s="151" t="s">
        <v>585</v>
      </c>
      <c r="E148" s="151" t="s">
        <v>586</v>
      </c>
      <c r="F148" s="151" t="s">
        <v>587</v>
      </c>
      <c r="G148" s="151" t="s">
        <v>588</v>
      </c>
      <c r="H148" s="151"/>
      <c r="I148" s="151" t="s">
        <v>589</v>
      </c>
      <c r="J148" s="151" t="s">
        <v>547</v>
      </c>
      <c r="K148" s="151" t="s">
        <v>590</v>
      </c>
      <c r="L148" s="151" t="s">
        <v>591</v>
      </c>
      <c r="M148" s="169">
        <v>0.5</v>
      </c>
      <c r="N148" s="151" t="s">
        <v>592</v>
      </c>
      <c r="O148" s="151">
        <v>3</v>
      </c>
      <c r="P148" s="166">
        <v>3</v>
      </c>
      <c r="Q148" s="151">
        <v>2</v>
      </c>
      <c r="R148" s="151">
        <v>2</v>
      </c>
      <c r="S148" s="151">
        <v>2</v>
      </c>
      <c r="T148" s="151" t="s">
        <v>593</v>
      </c>
      <c r="U148" s="151" t="s">
        <v>594</v>
      </c>
      <c r="V148" s="13" t="s">
        <v>595</v>
      </c>
      <c r="W148" s="31">
        <v>0.5</v>
      </c>
      <c r="X148" s="13" t="s">
        <v>596</v>
      </c>
      <c r="Y148" s="11">
        <v>3</v>
      </c>
      <c r="Z148" s="11" t="s">
        <v>593</v>
      </c>
      <c r="AA148" s="12">
        <v>43497</v>
      </c>
      <c r="AB148" s="12">
        <v>43769</v>
      </c>
      <c r="AC148" s="11"/>
      <c r="AD148" s="151"/>
      <c r="AE148" s="151" t="s">
        <v>117</v>
      </c>
      <c r="AF148" s="151" t="s">
        <v>436</v>
      </c>
      <c r="AG148" s="151"/>
      <c r="AH148" s="151"/>
      <c r="AI148" s="151"/>
      <c r="AJ148" s="154"/>
      <c r="AK148" s="145" t="s">
        <v>1300</v>
      </c>
      <c r="AL148" s="66"/>
      <c r="AM148" s="66"/>
      <c r="AN148" s="66"/>
      <c r="AO148" s="66"/>
      <c r="AP148" s="66"/>
      <c r="AQ148" s="66"/>
      <c r="AR148" s="66"/>
      <c r="AS148" s="66"/>
      <c r="AT148" s="66"/>
      <c r="AU148" s="66"/>
      <c r="AV148" s="66"/>
      <c r="AW148" s="66"/>
      <c r="AX148" s="148">
        <f>+ (2391387000+2794750000+1600000000-55615493)/1000000</f>
        <v>6730.5215070000004</v>
      </c>
      <c r="AY148" s="66"/>
      <c r="AZ148" s="66"/>
      <c r="BA148" s="66"/>
      <c r="BB148" s="66"/>
      <c r="BC148" s="66"/>
      <c r="BD148" s="66"/>
      <c r="BE148" s="66"/>
    </row>
    <row r="149" spans="1:57" ht="42.6" customHeight="1" x14ac:dyDescent="0.25">
      <c r="B149" s="151" t="s">
        <v>583</v>
      </c>
      <c r="C149" s="151"/>
      <c r="D149" s="151"/>
      <c r="E149" s="151"/>
      <c r="F149" s="151"/>
      <c r="G149" s="151"/>
      <c r="H149" s="151"/>
      <c r="I149" s="151"/>
      <c r="J149" s="151"/>
      <c r="K149" s="151"/>
      <c r="L149" s="151"/>
      <c r="M149" s="169"/>
      <c r="N149" s="151"/>
      <c r="O149" s="151"/>
      <c r="P149" s="166"/>
      <c r="Q149" s="151"/>
      <c r="R149" s="151"/>
      <c r="S149" s="151"/>
      <c r="T149" s="151"/>
      <c r="U149" s="151"/>
      <c r="V149" s="13" t="s">
        <v>597</v>
      </c>
      <c r="W149" s="31">
        <v>0.25</v>
      </c>
      <c r="X149" s="13" t="s">
        <v>598</v>
      </c>
      <c r="Y149" s="11">
        <v>3</v>
      </c>
      <c r="Z149" s="11" t="s">
        <v>593</v>
      </c>
      <c r="AA149" s="12">
        <v>43497</v>
      </c>
      <c r="AB149" s="12">
        <v>43830</v>
      </c>
      <c r="AC149" s="11"/>
      <c r="AD149" s="151"/>
      <c r="AE149" s="151"/>
      <c r="AF149" s="151"/>
      <c r="AG149" s="151"/>
      <c r="AH149" s="151"/>
      <c r="AI149" s="151"/>
      <c r="AJ149" s="154"/>
      <c r="AK149" s="146"/>
      <c r="AL149" s="66"/>
      <c r="AM149" s="66"/>
      <c r="AN149" s="66"/>
      <c r="AO149" s="66"/>
      <c r="AP149" s="66"/>
      <c r="AQ149" s="66"/>
      <c r="AR149" s="66"/>
      <c r="AS149" s="66"/>
      <c r="AT149" s="66"/>
      <c r="AU149" s="66"/>
      <c r="AV149" s="66"/>
      <c r="AW149" s="66"/>
      <c r="AX149" s="149"/>
      <c r="AY149" s="66"/>
      <c r="AZ149" s="66"/>
      <c r="BA149" s="66"/>
      <c r="BB149" s="66"/>
      <c r="BC149" s="66"/>
      <c r="BD149" s="66"/>
      <c r="BE149" s="66"/>
    </row>
    <row r="150" spans="1:57" ht="40.9" customHeight="1" x14ac:dyDescent="0.25">
      <c r="B150" s="151" t="s">
        <v>583</v>
      </c>
      <c r="C150" s="151"/>
      <c r="D150" s="151"/>
      <c r="E150" s="151"/>
      <c r="F150" s="151"/>
      <c r="G150" s="151"/>
      <c r="H150" s="151"/>
      <c r="I150" s="151"/>
      <c r="J150" s="151"/>
      <c r="K150" s="151"/>
      <c r="L150" s="151"/>
      <c r="M150" s="169"/>
      <c r="N150" s="151"/>
      <c r="O150" s="151"/>
      <c r="P150" s="166"/>
      <c r="Q150" s="151"/>
      <c r="R150" s="151"/>
      <c r="S150" s="151"/>
      <c r="T150" s="151"/>
      <c r="U150" s="151"/>
      <c r="V150" s="13" t="s">
        <v>599</v>
      </c>
      <c r="W150" s="31">
        <v>0.25</v>
      </c>
      <c r="X150" s="13" t="s">
        <v>600</v>
      </c>
      <c r="Y150" s="11">
        <v>3</v>
      </c>
      <c r="Z150" s="11" t="s">
        <v>593</v>
      </c>
      <c r="AA150" s="12">
        <v>43497</v>
      </c>
      <c r="AB150" s="12">
        <v>43830</v>
      </c>
      <c r="AC150" s="11"/>
      <c r="AD150" s="151"/>
      <c r="AE150" s="151"/>
      <c r="AF150" s="151"/>
      <c r="AG150" s="151"/>
      <c r="AH150" s="151"/>
      <c r="AI150" s="151"/>
      <c r="AJ150" s="154"/>
      <c r="AK150" s="147"/>
      <c r="AL150" s="66"/>
      <c r="AM150" s="66"/>
      <c r="AN150" s="66"/>
      <c r="AO150" s="66"/>
      <c r="AP150" s="66"/>
      <c r="AQ150" s="66"/>
      <c r="AR150" s="66"/>
      <c r="AS150" s="66"/>
      <c r="AT150" s="66"/>
      <c r="AU150" s="66"/>
      <c r="AV150" s="66"/>
      <c r="AW150" s="66"/>
      <c r="AX150" s="150"/>
      <c r="AY150" s="66"/>
      <c r="AZ150" s="66"/>
      <c r="BA150" s="66"/>
      <c r="BB150" s="66"/>
      <c r="BC150" s="66"/>
      <c r="BD150" s="66"/>
      <c r="BE150" s="66"/>
    </row>
    <row r="151" spans="1:57" ht="38.25" x14ac:dyDescent="0.25">
      <c r="B151" s="155" t="s">
        <v>583</v>
      </c>
      <c r="C151" s="155" t="s">
        <v>584</v>
      </c>
      <c r="D151" s="155" t="s">
        <v>585</v>
      </c>
      <c r="E151" s="155" t="s">
        <v>586</v>
      </c>
      <c r="F151" s="155" t="s">
        <v>587</v>
      </c>
      <c r="G151" s="155" t="s">
        <v>588</v>
      </c>
      <c r="H151" s="155"/>
      <c r="I151" s="155" t="s">
        <v>601</v>
      </c>
      <c r="J151" s="155" t="s">
        <v>602</v>
      </c>
      <c r="K151" s="155" t="s">
        <v>603</v>
      </c>
      <c r="L151" s="155" t="s">
        <v>604</v>
      </c>
      <c r="M151" s="159">
        <v>0.5</v>
      </c>
      <c r="N151" s="155" t="s">
        <v>605</v>
      </c>
      <c r="O151" s="180">
        <v>0</v>
      </c>
      <c r="P151" s="196">
        <v>4000</v>
      </c>
      <c r="Q151" s="196">
        <v>5000</v>
      </c>
      <c r="R151" s="196">
        <v>5000</v>
      </c>
      <c r="S151" s="196">
        <v>2000</v>
      </c>
      <c r="T151" s="155" t="s">
        <v>593</v>
      </c>
      <c r="U151" s="155" t="s">
        <v>606</v>
      </c>
      <c r="V151" s="28" t="s">
        <v>607</v>
      </c>
      <c r="W151" s="30">
        <v>0.25</v>
      </c>
      <c r="X151" s="28" t="s">
        <v>608</v>
      </c>
      <c r="Y151" s="18">
        <v>4</v>
      </c>
      <c r="Z151" s="18" t="s">
        <v>593</v>
      </c>
      <c r="AA151" s="29">
        <v>43525</v>
      </c>
      <c r="AB151" s="29">
        <v>43830</v>
      </c>
      <c r="AC151" s="18"/>
      <c r="AD151" s="155"/>
      <c r="AE151" s="155" t="s">
        <v>394</v>
      </c>
      <c r="AF151" s="155" t="s">
        <v>257</v>
      </c>
      <c r="AG151" s="155" t="s">
        <v>52</v>
      </c>
      <c r="AH151" s="155"/>
      <c r="AI151" s="155"/>
      <c r="AJ151" s="158"/>
      <c r="AK151" s="145" t="s">
        <v>1072</v>
      </c>
      <c r="AL151" s="66"/>
      <c r="AM151" s="66"/>
      <c r="AN151" s="66"/>
      <c r="AO151" s="66"/>
      <c r="AP151" s="66"/>
      <c r="AQ151" s="66"/>
      <c r="AR151" s="66"/>
      <c r="AS151" s="66"/>
      <c r="AT151" s="66"/>
      <c r="AU151" s="66"/>
      <c r="AV151" s="66"/>
      <c r="AW151" s="66"/>
      <c r="AX151" s="148">
        <v>469.371916</v>
      </c>
      <c r="AY151" s="66"/>
      <c r="AZ151" s="66"/>
      <c r="BA151" s="66"/>
      <c r="BB151" s="66"/>
      <c r="BC151" s="66"/>
      <c r="BD151" s="66"/>
      <c r="BE151" s="66"/>
    </row>
    <row r="152" spans="1:57" ht="25.5" x14ac:dyDescent="0.25">
      <c r="B152" s="155" t="s">
        <v>583</v>
      </c>
      <c r="C152" s="155"/>
      <c r="D152" s="155"/>
      <c r="E152" s="155"/>
      <c r="F152" s="155"/>
      <c r="G152" s="155"/>
      <c r="H152" s="155"/>
      <c r="I152" s="155"/>
      <c r="J152" s="155"/>
      <c r="K152" s="155"/>
      <c r="L152" s="155"/>
      <c r="M152" s="159"/>
      <c r="N152" s="155"/>
      <c r="O152" s="180"/>
      <c r="P152" s="196"/>
      <c r="Q152" s="196"/>
      <c r="R152" s="196"/>
      <c r="S152" s="196"/>
      <c r="T152" s="155"/>
      <c r="U152" s="155"/>
      <c r="V152" s="28" t="s">
        <v>609</v>
      </c>
      <c r="W152" s="30">
        <v>0.25</v>
      </c>
      <c r="X152" s="28" t="s">
        <v>610</v>
      </c>
      <c r="Y152" s="18">
        <v>1</v>
      </c>
      <c r="Z152" s="18" t="s">
        <v>593</v>
      </c>
      <c r="AA152" s="29">
        <v>43800</v>
      </c>
      <c r="AB152" s="29">
        <v>43830</v>
      </c>
      <c r="AC152" s="18"/>
      <c r="AD152" s="155"/>
      <c r="AE152" s="155"/>
      <c r="AF152" s="155"/>
      <c r="AG152" s="155"/>
      <c r="AH152" s="155"/>
      <c r="AI152" s="155"/>
      <c r="AJ152" s="158"/>
      <c r="AK152" s="146"/>
      <c r="AL152" s="66"/>
      <c r="AM152" s="66"/>
      <c r="AN152" s="66"/>
      <c r="AO152" s="66"/>
      <c r="AP152" s="66"/>
      <c r="AQ152" s="66"/>
      <c r="AR152" s="66"/>
      <c r="AS152" s="66"/>
      <c r="AT152" s="66"/>
      <c r="AU152" s="66"/>
      <c r="AV152" s="66"/>
      <c r="AW152" s="66"/>
      <c r="AX152" s="149"/>
      <c r="AY152" s="66"/>
      <c r="AZ152" s="66"/>
      <c r="BA152" s="66"/>
      <c r="BB152" s="66"/>
      <c r="BC152" s="66"/>
      <c r="BD152" s="66"/>
      <c r="BE152" s="66"/>
    </row>
    <row r="153" spans="1:57" ht="25.5" x14ac:dyDescent="0.25">
      <c r="B153" s="155" t="s">
        <v>583</v>
      </c>
      <c r="C153" s="155"/>
      <c r="D153" s="155"/>
      <c r="E153" s="155"/>
      <c r="F153" s="155"/>
      <c r="G153" s="155"/>
      <c r="H153" s="155"/>
      <c r="I153" s="155"/>
      <c r="J153" s="155"/>
      <c r="K153" s="155"/>
      <c r="L153" s="155"/>
      <c r="M153" s="159"/>
      <c r="N153" s="155"/>
      <c r="O153" s="180"/>
      <c r="P153" s="196"/>
      <c r="Q153" s="196"/>
      <c r="R153" s="196"/>
      <c r="S153" s="196"/>
      <c r="T153" s="155"/>
      <c r="U153" s="155"/>
      <c r="V153" s="28" t="s">
        <v>611</v>
      </c>
      <c r="W153" s="30">
        <v>0.5</v>
      </c>
      <c r="X153" s="28" t="s">
        <v>612</v>
      </c>
      <c r="Y153" s="18">
        <v>5</v>
      </c>
      <c r="Z153" s="18" t="s">
        <v>593</v>
      </c>
      <c r="AA153" s="29">
        <v>43586</v>
      </c>
      <c r="AB153" s="29">
        <v>43830</v>
      </c>
      <c r="AC153" s="18"/>
      <c r="AD153" s="155"/>
      <c r="AE153" s="155"/>
      <c r="AF153" s="155"/>
      <c r="AG153" s="155"/>
      <c r="AH153" s="155"/>
      <c r="AI153" s="155"/>
      <c r="AJ153" s="158"/>
      <c r="AK153" s="147"/>
      <c r="AL153" s="66"/>
      <c r="AM153" s="66"/>
      <c r="AN153" s="66"/>
      <c r="AO153" s="66"/>
      <c r="AP153" s="66"/>
      <c r="AQ153" s="66"/>
      <c r="AR153" s="66"/>
      <c r="AS153" s="66"/>
      <c r="AT153" s="66"/>
      <c r="AU153" s="66"/>
      <c r="AV153" s="66"/>
      <c r="AW153" s="66"/>
      <c r="AX153" s="150"/>
      <c r="AY153" s="66"/>
      <c r="AZ153" s="66"/>
      <c r="BA153" s="66"/>
      <c r="BB153" s="66"/>
      <c r="BC153" s="66"/>
      <c r="BD153" s="66"/>
      <c r="BE153" s="66"/>
    </row>
    <row r="154" spans="1:57" ht="60.75" customHeight="1" x14ac:dyDescent="0.25">
      <c r="B154" s="151" t="s">
        <v>583</v>
      </c>
      <c r="C154" s="151" t="s">
        <v>613</v>
      </c>
      <c r="D154" s="151" t="s">
        <v>614</v>
      </c>
      <c r="E154" s="151" t="s">
        <v>586</v>
      </c>
      <c r="F154" s="151" t="s">
        <v>615</v>
      </c>
      <c r="G154" s="151" t="s">
        <v>588</v>
      </c>
      <c r="H154" s="151"/>
      <c r="I154" s="151" t="s">
        <v>481</v>
      </c>
      <c r="J154" s="151" t="s">
        <v>547</v>
      </c>
      <c r="K154" s="151" t="s">
        <v>616</v>
      </c>
      <c r="L154" s="151" t="s">
        <v>617</v>
      </c>
      <c r="M154" s="169">
        <v>1</v>
      </c>
      <c r="N154" s="151" t="s">
        <v>618</v>
      </c>
      <c r="O154" s="166">
        <v>0</v>
      </c>
      <c r="P154" s="166">
        <v>2</v>
      </c>
      <c r="Q154" s="151">
        <v>0</v>
      </c>
      <c r="R154" s="151">
        <v>0</v>
      </c>
      <c r="S154" s="151">
        <v>0</v>
      </c>
      <c r="T154" s="151" t="s">
        <v>593</v>
      </c>
      <c r="U154" s="151" t="s">
        <v>619</v>
      </c>
      <c r="V154" s="13" t="s">
        <v>620</v>
      </c>
      <c r="W154" s="14">
        <v>0.5</v>
      </c>
      <c r="X154" s="13" t="s">
        <v>621</v>
      </c>
      <c r="Y154" s="11">
        <v>2</v>
      </c>
      <c r="Z154" s="11" t="s">
        <v>593</v>
      </c>
      <c r="AA154" s="12">
        <v>43617</v>
      </c>
      <c r="AB154" s="12">
        <v>43784</v>
      </c>
      <c r="AC154" s="11"/>
      <c r="AD154" s="151"/>
      <c r="AE154" s="151"/>
      <c r="AF154" s="151" t="s">
        <v>436</v>
      </c>
      <c r="AG154" s="151"/>
      <c r="AH154" s="151"/>
      <c r="AI154" s="151"/>
      <c r="AJ154" s="154"/>
      <c r="AK154" s="145" t="s">
        <v>1297</v>
      </c>
      <c r="AL154" s="66"/>
      <c r="AM154" s="66"/>
      <c r="AN154" s="66"/>
      <c r="AO154" s="66"/>
      <c r="AP154" s="66"/>
      <c r="AQ154" s="66"/>
      <c r="AR154" s="66"/>
      <c r="AS154" s="66"/>
      <c r="AT154" s="66"/>
      <c r="AU154" s="66"/>
      <c r="AV154" s="66"/>
      <c r="AW154" s="66"/>
      <c r="AX154" s="148">
        <v>55.615493000000001</v>
      </c>
      <c r="AY154" s="66"/>
      <c r="AZ154" s="66"/>
      <c r="BA154" s="66"/>
      <c r="BB154" s="66"/>
      <c r="BC154" s="66"/>
      <c r="BD154" s="66"/>
      <c r="BE154" s="66"/>
    </row>
    <row r="155" spans="1:57" ht="60.75" customHeight="1" x14ac:dyDescent="0.25">
      <c r="B155" s="151" t="s">
        <v>583</v>
      </c>
      <c r="C155" s="151"/>
      <c r="D155" s="151"/>
      <c r="E155" s="151"/>
      <c r="F155" s="151"/>
      <c r="G155" s="151"/>
      <c r="H155" s="151"/>
      <c r="I155" s="151"/>
      <c r="J155" s="151"/>
      <c r="K155" s="151"/>
      <c r="L155" s="151"/>
      <c r="M155" s="189"/>
      <c r="N155" s="151"/>
      <c r="O155" s="166"/>
      <c r="P155" s="166"/>
      <c r="Q155" s="151"/>
      <c r="R155" s="151"/>
      <c r="S155" s="151"/>
      <c r="T155" s="151"/>
      <c r="U155" s="151"/>
      <c r="V155" s="13" t="s">
        <v>622</v>
      </c>
      <c r="W155" s="14">
        <v>0.5</v>
      </c>
      <c r="X155" s="13" t="s">
        <v>623</v>
      </c>
      <c r="Y155" s="11">
        <v>2</v>
      </c>
      <c r="Z155" s="11" t="s">
        <v>593</v>
      </c>
      <c r="AA155" s="12">
        <v>43647</v>
      </c>
      <c r="AB155" s="12">
        <v>43830</v>
      </c>
      <c r="AC155" s="11"/>
      <c r="AD155" s="151"/>
      <c r="AE155" s="151"/>
      <c r="AF155" s="151"/>
      <c r="AG155" s="151"/>
      <c r="AH155" s="151"/>
      <c r="AI155" s="151"/>
      <c r="AJ155" s="154"/>
      <c r="AK155" s="147"/>
      <c r="AL155" s="66"/>
      <c r="AM155" s="66"/>
      <c r="AN155" s="66"/>
      <c r="AO155" s="66"/>
      <c r="AP155" s="66"/>
      <c r="AQ155" s="66"/>
      <c r="AR155" s="66"/>
      <c r="AS155" s="66"/>
      <c r="AT155" s="66"/>
      <c r="AU155" s="66"/>
      <c r="AV155" s="66"/>
      <c r="AW155" s="66"/>
      <c r="AX155" s="150"/>
      <c r="AY155" s="66"/>
      <c r="AZ155" s="66"/>
      <c r="BA155" s="66"/>
      <c r="BB155" s="66"/>
      <c r="BC155" s="66"/>
      <c r="BD155" s="66"/>
      <c r="BE155" s="66"/>
    </row>
    <row r="156" spans="1:57" ht="38.25" x14ac:dyDescent="0.25">
      <c r="B156" s="155" t="s">
        <v>583</v>
      </c>
      <c r="C156" s="155" t="s">
        <v>624</v>
      </c>
      <c r="D156" s="155" t="s">
        <v>625</v>
      </c>
      <c r="E156" s="155" t="s">
        <v>626</v>
      </c>
      <c r="F156" s="155" t="s">
        <v>627</v>
      </c>
      <c r="G156" s="155" t="s">
        <v>588</v>
      </c>
      <c r="H156" s="155"/>
      <c r="I156" s="155" t="s">
        <v>628</v>
      </c>
      <c r="J156" s="155" t="s">
        <v>629</v>
      </c>
      <c r="K156" s="155" t="s">
        <v>630</v>
      </c>
      <c r="L156" s="155" t="s">
        <v>631</v>
      </c>
      <c r="M156" s="159">
        <v>1</v>
      </c>
      <c r="N156" s="155" t="s">
        <v>632</v>
      </c>
      <c r="O156" s="180">
        <v>52</v>
      </c>
      <c r="P156" s="180">
        <v>32</v>
      </c>
      <c r="Q156" s="180">
        <v>45</v>
      </c>
      <c r="R156" s="180">
        <v>45</v>
      </c>
      <c r="S156" s="180">
        <v>28</v>
      </c>
      <c r="T156" s="155" t="s">
        <v>593</v>
      </c>
      <c r="U156" s="155" t="s">
        <v>633</v>
      </c>
      <c r="V156" s="28" t="s">
        <v>634</v>
      </c>
      <c r="W156" s="45">
        <v>0.8</v>
      </c>
      <c r="X156" s="28" t="s">
        <v>635</v>
      </c>
      <c r="Y156" s="18">
        <v>3</v>
      </c>
      <c r="Z156" s="18" t="s">
        <v>593</v>
      </c>
      <c r="AA156" s="29">
        <v>43556</v>
      </c>
      <c r="AB156" s="29">
        <v>43830</v>
      </c>
      <c r="AC156" s="18"/>
      <c r="AD156" s="155"/>
      <c r="AE156" s="155" t="s">
        <v>394</v>
      </c>
      <c r="AF156" s="155" t="s">
        <v>257</v>
      </c>
      <c r="AG156" s="155"/>
      <c r="AH156" s="155"/>
      <c r="AI156" s="155"/>
      <c r="AJ156" s="158"/>
      <c r="AK156" s="145" t="s">
        <v>1298</v>
      </c>
      <c r="AL156" s="66"/>
      <c r="AM156" s="66"/>
      <c r="AN156" s="66"/>
      <c r="AO156" s="66"/>
      <c r="AP156" s="66"/>
      <c r="AQ156" s="66"/>
      <c r="AR156" s="66"/>
      <c r="AS156" s="66"/>
      <c r="AT156" s="66"/>
      <c r="AU156" s="66"/>
      <c r="AV156" s="66"/>
      <c r="AW156" s="66"/>
      <c r="AX156" s="148">
        <v>8940.1269329999996</v>
      </c>
      <c r="AY156" s="66"/>
      <c r="AZ156" s="66"/>
      <c r="BA156" s="66"/>
      <c r="BB156" s="66"/>
      <c r="BC156" s="66"/>
      <c r="BD156" s="66"/>
      <c r="BE156" s="66"/>
    </row>
    <row r="157" spans="1:57" ht="38.25" x14ac:dyDescent="0.25">
      <c r="B157" s="155" t="s">
        <v>583</v>
      </c>
      <c r="C157" s="155"/>
      <c r="D157" s="155"/>
      <c r="E157" s="155"/>
      <c r="F157" s="155"/>
      <c r="G157" s="155"/>
      <c r="H157" s="155"/>
      <c r="I157" s="155"/>
      <c r="J157" s="155"/>
      <c r="K157" s="155"/>
      <c r="L157" s="155"/>
      <c r="M157" s="181"/>
      <c r="N157" s="155"/>
      <c r="O157" s="180"/>
      <c r="P157" s="180"/>
      <c r="Q157" s="180"/>
      <c r="R157" s="180"/>
      <c r="S157" s="180"/>
      <c r="T157" s="155"/>
      <c r="U157" s="155"/>
      <c r="V157" s="28" t="s">
        <v>636</v>
      </c>
      <c r="W157" s="45">
        <v>0.2</v>
      </c>
      <c r="X157" s="28" t="s">
        <v>635</v>
      </c>
      <c r="Y157" s="18">
        <v>3</v>
      </c>
      <c r="Z157" s="18" t="s">
        <v>593</v>
      </c>
      <c r="AA157" s="29">
        <v>43586</v>
      </c>
      <c r="AB157" s="29">
        <v>43830</v>
      </c>
      <c r="AC157" s="18"/>
      <c r="AD157" s="155"/>
      <c r="AE157" s="155"/>
      <c r="AF157" s="155"/>
      <c r="AG157" s="155"/>
      <c r="AH157" s="155"/>
      <c r="AI157" s="155"/>
      <c r="AJ157" s="158"/>
      <c r="AK157" s="147"/>
      <c r="AL157" s="66"/>
      <c r="AM157" s="66"/>
      <c r="AN157" s="66"/>
      <c r="AO157" s="66"/>
      <c r="AP157" s="66"/>
      <c r="AQ157" s="66"/>
      <c r="AR157" s="66"/>
      <c r="AS157" s="66"/>
      <c r="AT157" s="66"/>
      <c r="AU157" s="66"/>
      <c r="AV157" s="66"/>
      <c r="AW157" s="66"/>
      <c r="AX157" s="150"/>
      <c r="AY157" s="66"/>
      <c r="AZ157" s="66"/>
      <c r="BA157" s="66"/>
      <c r="BB157" s="66"/>
      <c r="BC157" s="66"/>
      <c r="BD157" s="66"/>
      <c r="BE157" s="66"/>
    </row>
    <row r="158" spans="1:57" ht="25.5" x14ac:dyDescent="0.25">
      <c r="A158" s="5"/>
      <c r="B158" s="151" t="s">
        <v>637</v>
      </c>
      <c r="C158" s="151" t="s">
        <v>638</v>
      </c>
      <c r="D158" s="151" t="s">
        <v>639</v>
      </c>
      <c r="E158" s="151" t="s">
        <v>640</v>
      </c>
      <c r="F158" s="151" t="s">
        <v>641</v>
      </c>
      <c r="G158" s="151" t="s">
        <v>545</v>
      </c>
      <c r="H158" s="151"/>
      <c r="I158" s="151" t="s">
        <v>642</v>
      </c>
      <c r="J158" s="151" t="s">
        <v>629</v>
      </c>
      <c r="K158" s="151" t="s">
        <v>643</v>
      </c>
      <c r="L158" s="151" t="s">
        <v>644</v>
      </c>
      <c r="M158" s="169">
        <v>1</v>
      </c>
      <c r="N158" s="151" t="s">
        <v>645</v>
      </c>
      <c r="O158" s="166">
        <v>0</v>
      </c>
      <c r="P158" s="166">
        <v>50</v>
      </c>
      <c r="Q158" s="166">
        <v>50</v>
      </c>
      <c r="R158" s="166">
        <v>50</v>
      </c>
      <c r="S158" s="166">
        <v>50</v>
      </c>
      <c r="T158" s="151" t="s">
        <v>551</v>
      </c>
      <c r="U158" s="151" t="s">
        <v>646</v>
      </c>
      <c r="V158" s="13" t="s">
        <v>647</v>
      </c>
      <c r="W158" s="31">
        <f>+(0.333333333333333)/2</f>
        <v>0.16666666666666649</v>
      </c>
      <c r="X158" s="13" t="s">
        <v>648</v>
      </c>
      <c r="Y158" s="11">
        <v>1</v>
      </c>
      <c r="Z158" s="11" t="s">
        <v>551</v>
      </c>
      <c r="AA158" s="12">
        <v>43466</v>
      </c>
      <c r="AB158" s="12">
        <v>43570</v>
      </c>
      <c r="AC158" s="11"/>
      <c r="AD158" s="151"/>
      <c r="AE158" s="151" t="s">
        <v>171</v>
      </c>
      <c r="AF158" s="151"/>
      <c r="AG158" s="151"/>
      <c r="AH158" s="151"/>
      <c r="AI158" s="151" t="s">
        <v>34</v>
      </c>
      <c r="AJ158" s="154"/>
      <c r="AK158" s="73"/>
      <c r="AL158" s="66"/>
      <c r="AM158" s="66"/>
      <c r="AN158" s="66"/>
      <c r="AO158" s="66"/>
      <c r="AP158" s="66"/>
      <c r="AQ158" s="66"/>
      <c r="AR158" s="66"/>
      <c r="AS158" s="66"/>
      <c r="AT158" s="66"/>
      <c r="AU158" s="67"/>
      <c r="AV158" s="69"/>
      <c r="AW158" s="66"/>
      <c r="AX158" s="66"/>
      <c r="AY158" s="66"/>
      <c r="AZ158" s="66"/>
      <c r="BA158" s="66"/>
      <c r="BB158" s="66"/>
      <c r="BC158" s="66"/>
      <c r="BD158" s="66"/>
      <c r="BE158" s="66"/>
    </row>
    <row r="159" spans="1:57" ht="25.5" x14ac:dyDescent="0.25">
      <c r="A159" s="5"/>
      <c r="B159" s="151" t="s">
        <v>637</v>
      </c>
      <c r="C159" s="151"/>
      <c r="D159" s="151"/>
      <c r="E159" s="151"/>
      <c r="F159" s="151"/>
      <c r="G159" s="151"/>
      <c r="H159" s="151"/>
      <c r="I159" s="151"/>
      <c r="J159" s="151"/>
      <c r="K159" s="151"/>
      <c r="L159" s="151"/>
      <c r="M159" s="189"/>
      <c r="N159" s="151"/>
      <c r="O159" s="166"/>
      <c r="P159" s="166"/>
      <c r="Q159" s="166"/>
      <c r="R159" s="166"/>
      <c r="S159" s="166"/>
      <c r="T159" s="151"/>
      <c r="U159" s="151"/>
      <c r="V159" s="13" t="s">
        <v>649</v>
      </c>
      <c r="W159" s="31">
        <f>+(0.333333333333333)/2</f>
        <v>0.16666666666666649</v>
      </c>
      <c r="X159" s="13" t="s">
        <v>650</v>
      </c>
      <c r="Y159" s="11">
        <v>1</v>
      </c>
      <c r="Z159" s="11" t="s">
        <v>551</v>
      </c>
      <c r="AA159" s="12">
        <v>43466</v>
      </c>
      <c r="AB159" s="12">
        <v>43575</v>
      </c>
      <c r="AC159" s="11"/>
      <c r="AD159" s="151"/>
      <c r="AE159" s="151"/>
      <c r="AF159" s="151"/>
      <c r="AG159" s="151"/>
      <c r="AH159" s="151"/>
      <c r="AI159" s="151"/>
      <c r="AJ159" s="154"/>
      <c r="AK159" s="73" t="s">
        <v>1083</v>
      </c>
      <c r="AL159" s="66"/>
      <c r="AM159" s="66"/>
      <c r="AN159" s="66"/>
      <c r="AO159" s="66"/>
      <c r="AP159" s="66"/>
      <c r="AQ159" s="66"/>
      <c r="AR159" s="66"/>
      <c r="AS159" s="66"/>
      <c r="AT159" s="66"/>
      <c r="AU159" s="67"/>
      <c r="AV159" s="71">
        <v>750</v>
      </c>
      <c r="AW159" s="66"/>
      <c r="AX159" s="66"/>
      <c r="AY159" s="66"/>
      <c r="AZ159" s="66"/>
      <c r="BA159" s="66"/>
      <c r="BB159" s="66"/>
      <c r="BC159" s="66"/>
      <c r="BD159" s="66"/>
      <c r="BE159" s="66"/>
    </row>
    <row r="160" spans="1:57" ht="51" x14ac:dyDescent="0.25">
      <c r="A160" s="5"/>
      <c r="B160" s="151" t="s">
        <v>637</v>
      </c>
      <c r="C160" s="151"/>
      <c r="D160" s="151"/>
      <c r="E160" s="151"/>
      <c r="F160" s="151"/>
      <c r="G160" s="151"/>
      <c r="H160" s="151"/>
      <c r="I160" s="151"/>
      <c r="J160" s="151"/>
      <c r="K160" s="151"/>
      <c r="L160" s="151"/>
      <c r="M160" s="189"/>
      <c r="N160" s="151"/>
      <c r="O160" s="166"/>
      <c r="P160" s="166"/>
      <c r="Q160" s="166"/>
      <c r="R160" s="166"/>
      <c r="S160" s="166"/>
      <c r="T160" s="151"/>
      <c r="U160" s="151"/>
      <c r="V160" s="13" t="s">
        <v>651</v>
      </c>
      <c r="W160" s="31">
        <f>+(0.333333333333333)/2</f>
        <v>0.16666666666666649</v>
      </c>
      <c r="X160" s="13" t="s">
        <v>652</v>
      </c>
      <c r="Y160" s="11">
        <v>3</v>
      </c>
      <c r="Z160" s="11" t="s">
        <v>551</v>
      </c>
      <c r="AA160" s="12">
        <v>43497</v>
      </c>
      <c r="AB160" s="12">
        <v>43799</v>
      </c>
      <c r="AC160" s="11"/>
      <c r="AD160" s="151"/>
      <c r="AE160" s="151"/>
      <c r="AF160" s="151"/>
      <c r="AG160" s="151"/>
      <c r="AH160" s="151"/>
      <c r="AI160" s="151"/>
      <c r="AJ160" s="154"/>
      <c r="AK160" s="73"/>
      <c r="AL160" s="66"/>
      <c r="AM160" s="66"/>
      <c r="AN160" s="66"/>
      <c r="AO160" s="66"/>
      <c r="AP160" s="66"/>
      <c r="AQ160" s="66"/>
      <c r="AR160" s="66"/>
      <c r="AS160" s="66"/>
      <c r="AT160" s="66"/>
      <c r="AU160" s="67"/>
      <c r="AV160" s="69"/>
      <c r="AW160" s="66"/>
      <c r="AX160" s="66"/>
      <c r="AY160" s="66"/>
      <c r="AZ160" s="66"/>
      <c r="BA160" s="66"/>
      <c r="BB160" s="66"/>
      <c r="BC160" s="66"/>
      <c r="BD160" s="66"/>
      <c r="BE160" s="66"/>
    </row>
    <row r="161" spans="1:58" x14ac:dyDescent="0.25">
      <c r="A161" s="5"/>
      <c r="B161" s="151" t="s">
        <v>637</v>
      </c>
      <c r="C161" s="151"/>
      <c r="D161" s="151"/>
      <c r="E161" s="151"/>
      <c r="F161" s="151"/>
      <c r="G161" s="151"/>
      <c r="H161" s="151"/>
      <c r="I161" s="151"/>
      <c r="J161" s="151"/>
      <c r="K161" s="151"/>
      <c r="L161" s="151"/>
      <c r="M161" s="189"/>
      <c r="N161" s="151"/>
      <c r="O161" s="166"/>
      <c r="P161" s="166"/>
      <c r="Q161" s="166"/>
      <c r="R161" s="166"/>
      <c r="S161" s="166"/>
      <c r="T161" s="151"/>
      <c r="U161" s="151"/>
      <c r="V161" s="13" t="s">
        <v>653</v>
      </c>
      <c r="W161" s="14">
        <v>0.5</v>
      </c>
      <c r="X161" s="13" t="s">
        <v>654</v>
      </c>
      <c r="Y161" s="11">
        <v>1</v>
      </c>
      <c r="Z161" s="11" t="s">
        <v>551</v>
      </c>
      <c r="AA161" s="12">
        <v>43497</v>
      </c>
      <c r="AB161" s="12">
        <v>43503</v>
      </c>
      <c r="AC161" s="11"/>
      <c r="AD161" s="151"/>
      <c r="AE161" s="151"/>
      <c r="AF161" s="151"/>
      <c r="AG161" s="151"/>
      <c r="AH161" s="151"/>
      <c r="AI161" s="151"/>
      <c r="AJ161" s="154"/>
      <c r="AK161" s="73"/>
      <c r="AL161" s="66"/>
      <c r="AM161" s="66"/>
      <c r="AN161" s="66"/>
      <c r="AO161" s="66"/>
      <c r="AP161" s="66"/>
      <c r="AQ161" s="66"/>
      <c r="AR161" s="66"/>
      <c r="AS161" s="66"/>
      <c r="AT161" s="66"/>
      <c r="AU161" s="67"/>
      <c r="AV161" s="69"/>
      <c r="AW161" s="66"/>
      <c r="AX161" s="66"/>
      <c r="AY161" s="66"/>
      <c r="AZ161" s="66"/>
      <c r="BA161" s="66"/>
      <c r="BB161" s="66"/>
      <c r="BC161" s="66"/>
      <c r="BD161" s="66"/>
      <c r="BE161" s="66"/>
    </row>
    <row r="162" spans="1:58" ht="25.5" x14ac:dyDescent="0.25">
      <c r="B162" s="155" t="s">
        <v>637</v>
      </c>
      <c r="C162" s="155" t="s">
        <v>655</v>
      </c>
      <c r="D162" s="155" t="s">
        <v>656</v>
      </c>
      <c r="E162" s="155" t="s">
        <v>640</v>
      </c>
      <c r="F162" s="155" t="s">
        <v>657</v>
      </c>
      <c r="G162" s="155" t="s">
        <v>658</v>
      </c>
      <c r="H162" s="155" t="s">
        <v>659</v>
      </c>
      <c r="I162" s="155" t="s">
        <v>660</v>
      </c>
      <c r="J162" s="155" t="s">
        <v>661</v>
      </c>
      <c r="K162" s="155" t="s">
        <v>662</v>
      </c>
      <c r="L162" s="155" t="s">
        <v>663</v>
      </c>
      <c r="M162" s="159">
        <v>0.25</v>
      </c>
      <c r="N162" s="155" t="s">
        <v>664</v>
      </c>
      <c r="O162" s="180">
        <v>0</v>
      </c>
      <c r="P162" s="197">
        <v>14150</v>
      </c>
      <c r="Q162" s="197">
        <v>14150</v>
      </c>
      <c r="R162" s="197">
        <v>14150</v>
      </c>
      <c r="S162" s="197">
        <v>14150</v>
      </c>
      <c r="T162" s="155" t="s">
        <v>551</v>
      </c>
      <c r="U162" s="155" t="s">
        <v>665</v>
      </c>
      <c r="V162" s="34" t="s">
        <v>666</v>
      </c>
      <c r="W162" s="30">
        <v>0.125</v>
      </c>
      <c r="X162" s="28" t="s">
        <v>667</v>
      </c>
      <c r="Y162" s="18">
        <v>10</v>
      </c>
      <c r="Z162" s="18" t="s">
        <v>551</v>
      </c>
      <c r="AA162" s="29">
        <v>43525</v>
      </c>
      <c r="AB162" s="29">
        <v>43830</v>
      </c>
      <c r="AC162" s="18"/>
      <c r="AD162" s="155"/>
      <c r="AE162" s="155" t="s">
        <v>171</v>
      </c>
      <c r="AF162" s="155" t="s">
        <v>257</v>
      </c>
      <c r="AG162" s="155"/>
      <c r="AH162" s="155" t="s">
        <v>63</v>
      </c>
      <c r="AI162" s="155"/>
      <c r="AJ162" s="158"/>
      <c r="AK162" s="73" t="s">
        <v>1057</v>
      </c>
      <c r="AL162" s="66"/>
      <c r="AM162" s="66"/>
      <c r="AN162" s="66"/>
      <c r="AO162" s="66"/>
      <c r="AP162" s="66"/>
      <c r="AQ162" s="66"/>
      <c r="AR162" s="66"/>
      <c r="AS162" s="66"/>
      <c r="AT162" s="66"/>
      <c r="AU162" s="143">
        <f>357000000/1000000</f>
        <v>357</v>
      </c>
      <c r="AV162" s="66"/>
      <c r="AW162" s="66"/>
      <c r="AX162" s="66"/>
      <c r="AY162" s="66"/>
      <c r="AZ162" s="66"/>
      <c r="BA162" s="66"/>
      <c r="BB162" s="66"/>
      <c r="BC162" s="66"/>
      <c r="BD162" s="66"/>
      <c r="BE162" s="66"/>
    </row>
    <row r="163" spans="1:58" ht="25.5" x14ac:dyDescent="0.25">
      <c r="B163" s="155"/>
      <c r="C163" s="155"/>
      <c r="D163" s="155"/>
      <c r="E163" s="155"/>
      <c r="F163" s="155"/>
      <c r="G163" s="155"/>
      <c r="H163" s="155"/>
      <c r="I163" s="155"/>
      <c r="J163" s="155"/>
      <c r="K163" s="155"/>
      <c r="L163" s="155"/>
      <c r="M163" s="181">
        <f t="shared" ref="M163:M177" si="8">1/3</f>
        <v>0.33333333333333331</v>
      </c>
      <c r="N163" s="155"/>
      <c r="O163" s="180"/>
      <c r="P163" s="197"/>
      <c r="Q163" s="197"/>
      <c r="R163" s="197"/>
      <c r="S163" s="197"/>
      <c r="T163" s="155"/>
      <c r="U163" s="155"/>
      <c r="V163" s="34" t="s">
        <v>668</v>
      </c>
      <c r="W163" s="30">
        <v>0.125</v>
      </c>
      <c r="X163" s="28" t="s">
        <v>669</v>
      </c>
      <c r="Y163" s="18">
        <v>78</v>
      </c>
      <c r="Z163" s="18" t="s">
        <v>551</v>
      </c>
      <c r="AA163" s="29">
        <v>43525</v>
      </c>
      <c r="AB163" s="29">
        <v>43830</v>
      </c>
      <c r="AC163" s="18"/>
      <c r="AD163" s="155"/>
      <c r="AE163" s="155"/>
      <c r="AF163" s="155"/>
      <c r="AG163" s="155"/>
      <c r="AH163" s="155"/>
      <c r="AI163" s="155"/>
      <c r="AJ163" s="158"/>
      <c r="AK163" s="73" t="s">
        <v>1057</v>
      </c>
      <c r="AL163" s="66"/>
      <c r="AM163" s="66"/>
      <c r="AN163" s="66"/>
      <c r="AO163" s="66"/>
      <c r="AP163" s="66"/>
      <c r="AQ163" s="66"/>
      <c r="AR163" s="66"/>
      <c r="AS163" s="66"/>
      <c r="AT163" s="66"/>
      <c r="AU163" s="144"/>
      <c r="AV163" s="66"/>
      <c r="AW163" s="66"/>
      <c r="AX163" s="66"/>
      <c r="AY163" s="66"/>
      <c r="AZ163" s="66"/>
      <c r="BA163" s="66"/>
      <c r="BB163" s="66"/>
      <c r="BC163" s="66"/>
      <c r="BD163" s="66"/>
      <c r="BE163" s="66"/>
    </row>
    <row r="164" spans="1:58" ht="25.5" x14ac:dyDescent="0.25">
      <c r="B164" s="155"/>
      <c r="C164" s="155"/>
      <c r="D164" s="155"/>
      <c r="E164" s="155"/>
      <c r="F164" s="155"/>
      <c r="G164" s="155"/>
      <c r="H164" s="155"/>
      <c r="I164" s="155"/>
      <c r="J164" s="155"/>
      <c r="K164" s="155"/>
      <c r="L164" s="155"/>
      <c r="M164" s="181">
        <f t="shared" si="8"/>
        <v>0.33333333333333331</v>
      </c>
      <c r="N164" s="155"/>
      <c r="O164" s="180"/>
      <c r="P164" s="197"/>
      <c r="Q164" s="197"/>
      <c r="R164" s="197"/>
      <c r="S164" s="197"/>
      <c r="T164" s="155"/>
      <c r="U164" s="155"/>
      <c r="V164" s="34" t="s">
        <v>670</v>
      </c>
      <c r="W164" s="30">
        <v>0.125</v>
      </c>
      <c r="X164" s="28" t="s">
        <v>671</v>
      </c>
      <c r="Y164" s="18">
        <v>1</v>
      </c>
      <c r="Z164" s="18" t="s">
        <v>551</v>
      </c>
      <c r="AA164" s="29">
        <v>43525</v>
      </c>
      <c r="AB164" s="29">
        <v>43585</v>
      </c>
      <c r="AC164" s="18"/>
      <c r="AD164" s="155"/>
      <c r="AE164" s="155"/>
      <c r="AF164" s="155"/>
      <c r="AG164" s="155"/>
      <c r="AH164" s="155"/>
      <c r="AI164" s="155"/>
      <c r="AJ164" s="158"/>
      <c r="AK164" s="73" t="s">
        <v>1061</v>
      </c>
      <c r="AL164" s="66"/>
      <c r="AM164" s="66"/>
      <c r="AN164" s="66"/>
      <c r="AO164" s="66"/>
      <c r="AP164" s="66"/>
      <c r="AQ164" s="66"/>
      <c r="AR164" s="66"/>
      <c r="AS164" s="66"/>
      <c r="AT164" s="66"/>
      <c r="AU164" s="71">
        <f>6185000000/1000000</f>
        <v>6185</v>
      </c>
      <c r="AV164" s="66"/>
      <c r="AW164" s="66"/>
      <c r="AX164" s="66"/>
      <c r="AY164" s="66"/>
      <c r="AZ164" s="66"/>
      <c r="BA164" s="66"/>
      <c r="BB164" s="66"/>
      <c r="BC164" s="66"/>
      <c r="BD164" s="66"/>
      <c r="BE164" s="66"/>
    </row>
    <row r="165" spans="1:58" ht="25.5" x14ac:dyDescent="0.25">
      <c r="B165" s="155"/>
      <c r="C165" s="155"/>
      <c r="D165" s="155"/>
      <c r="E165" s="155"/>
      <c r="F165" s="155"/>
      <c r="G165" s="155"/>
      <c r="H165" s="155"/>
      <c r="I165" s="155"/>
      <c r="J165" s="155"/>
      <c r="K165" s="155"/>
      <c r="L165" s="155"/>
      <c r="M165" s="181">
        <f t="shared" si="8"/>
        <v>0.33333333333333331</v>
      </c>
      <c r="N165" s="155"/>
      <c r="O165" s="180"/>
      <c r="P165" s="197"/>
      <c r="Q165" s="197"/>
      <c r="R165" s="197"/>
      <c r="S165" s="197"/>
      <c r="T165" s="155"/>
      <c r="U165" s="155"/>
      <c r="V165" s="34" t="s">
        <v>672</v>
      </c>
      <c r="W165" s="30">
        <v>0.125</v>
      </c>
      <c r="X165" s="28" t="s">
        <v>673</v>
      </c>
      <c r="Y165" s="18">
        <v>10</v>
      </c>
      <c r="Z165" s="18" t="s">
        <v>551</v>
      </c>
      <c r="AA165" s="29">
        <v>43525</v>
      </c>
      <c r="AB165" s="29">
        <v>43830</v>
      </c>
      <c r="AC165" s="18"/>
      <c r="AD165" s="155"/>
      <c r="AE165" s="155"/>
      <c r="AF165" s="155"/>
      <c r="AG165" s="155"/>
      <c r="AH165" s="155"/>
      <c r="AI165" s="155"/>
      <c r="AJ165" s="158"/>
      <c r="AK165" s="73" t="s">
        <v>1061</v>
      </c>
      <c r="AL165" s="66"/>
      <c r="AM165" s="66"/>
      <c r="AN165" s="66"/>
      <c r="AO165" s="66"/>
      <c r="AP165" s="66"/>
      <c r="AQ165" s="66"/>
      <c r="AR165" s="66"/>
      <c r="AS165" s="66"/>
      <c r="AT165" s="66"/>
      <c r="AU165" s="143">
        <v>1218</v>
      </c>
      <c r="AV165" s="66"/>
      <c r="AW165" s="69"/>
      <c r="AX165" s="66"/>
      <c r="AY165" s="66"/>
      <c r="AZ165" s="66"/>
      <c r="BA165" s="66"/>
      <c r="BB165" s="66"/>
      <c r="BC165" s="66"/>
      <c r="BD165" s="66"/>
      <c r="BE165" s="66"/>
    </row>
    <row r="166" spans="1:58" ht="25.5" x14ac:dyDescent="0.25">
      <c r="B166" s="155"/>
      <c r="C166" s="155"/>
      <c r="D166" s="155"/>
      <c r="E166" s="155"/>
      <c r="F166" s="155"/>
      <c r="G166" s="155"/>
      <c r="H166" s="155"/>
      <c r="I166" s="155"/>
      <c r="J166" s="155"/>
      <c r="K166" s="155"/>
      <c r="L166" s="155"/>
      <c r="M166" s="181">
        <f t="shared" si="8"/>
        <v>0.33333333333333331</v>
      </c>
      <c r="N166" s="155"/>
      <c r="O166" s="180"/>
      <c r="P166" s="197"/>
      <c r="Q166" s="197"/>
      <c r="R166" s="197"/>
      <c r="S166" s="197"/>
      <c r="T166" s="155"/>
      <c r="U166" s="155"/>
      <c r="V166" s="34" t="s">
        <v>674</v>
      </c>
      <c r="W166" s="16">
        <v>0.5</v>
      </c>
      <c r="X166" s="28" t="s">
        <v>675</v>
      </c>
      <c r="Y166" s="47">
        <v>4</v>
      </c>
      <c r="Z166" s="18" t="s">
        <v>551</v>
      </c>
      <c r="AA166" s="29">
        <v>43466</v>
      </c>
      <c r="AB166" s="29">
        <v>43830</v>
      </c>
      <c r="AC166" s="18"/>
      <c r="AD166" s="155"/>
      <c r="AE166" s="155"/>
      <c r="AF166" s="155"/>
      <c r="AG166" s="155"/>
      <c r="AH166" s="155"/>
      <c r="AI166" s="155"/>
      <c r="AJ166" s="158"/>
      <c r="AK166" s="125" t="s">
        <v>1062</v>
      </c>
      <c r="AL166" s="66"/>
      <c r="AM166" s="66"/>
      <c r="AN166" s="66"/>
      <c r="AO166" s="66"/>
      <c r="AP166" s="66"/>
      <c r="AQ166" s="66"/>
      <c r="AR166" s="66"/>
      <c r="AS166" s="66"/>
      <c r="AT166" s="66"/>
      <c r="AU166" s="144"/>
      <c r="AV166" s="66"/>
      <c r="AW166" s="69"/>
      <c r="AX166" s="66"/>
      <c r="AY166" s="66"/>
      <c r="AZ166" s="66"/>
      <c r="BA166" s="66"/>
      <c r="BB166" s="66"/>
      <c r="BC166" s="66"/>
      <c r="BD166" s="66"/>
      <c r="BE166" s="66"/>
    </row>
    <row r="167" spans="1:58" ht="25.5" x14ac:dyDescent="0.25">
      <c r="B167" s="151" t="s">
        <v>637</v>
      </c>
      <c r="C167" s="151" t="s">
        <v>655</v>
      </c>
      <c r="D167" s="151" t="s">
        <v>656</v>
      </c>
      <c r="E167" s="151" t="s">
        <v>640</v>
      </c>
      <c r="F167" s="151" t="s">
        <v>657</v>
      </c>
      <c r="G167" s="151" t="s">
        <v>545</v>
      </c>
      <c r="H167" s="151" t="s">
        <v>676</v>
      </c>
      <c r="I167" s="151" t="s">
        <v>374</v>
      </c>
      <c r="J167" s="151" t="s">
        <v>677</v>
      </c>
      <c r="K167" s="151" t="s">
        <v>678</v>
      </c>
      <c r="L167" s="151" t="s">
        <v>679</v>
      </c>
      <c r="M167" s="169">
        <v>0.25</v>
      </c>
      <c r="N167" s="151" t="s">
        <v>680</v>
      </c>
      <c r="O167" s="166">
        <v>0</v>
      </c>
      <c r="P167" s="198">
        <v>27516</v>
      </c>
      <c r="Q167" s="198">
        <v>26622</v>
      </c>
      <c r="R167" s="198">
        <v>29247</v>
      </c>
      <c r="S167" s="198">
        <v>29205</v>
      </c>
      <c r="T167" s="151" t="s">
        <v>681</v>
      </c>
      <c r="U167" s="151" t="s">
        <v>682</v>
      </c>
      <c r="V167" s="13" t="s">
        <v>683</v>
      </c>
      <c r="W167" s="31">
        <v>0.125</v>
      </c>
      <c r="X167" s="13" t="s">
        <v>684</v>
      </c>
      <c r="Y167" s="11">
        <v>1</v>
      </c>
      <c r="Z167" s="11" t="s">
        <v>551</v>
      </c>
      <c r="AA167" s="12">
        <v>43556</v>
      </c>
      <c r="AB167" s="22">
        <v>43585</v>
      </c>
      <c r="AC167" s="11"/>
      <c r="AD167" s="151"/>
      <c r="AE167" s="151" t="s">
        <v>171</v>
      </c>
      <c r="AF167" s="151" t="s">
        <v>257</v>
      </c>
      <c r="AG167" s="151"/>
      <c r="AH167" s="151"/>
      <c r="AI167" s="151"/>
      <c r="AJ167" s="154"/>
      <c r="AK167" s="73" t="s">
        <v>1302</v>
      </c>
      <c r="AL167" s="66"/>
      <c r="AM167" s="66"/>
      <c r="AN167" s="66"/>
      <c r="AO167" s="66"/>
      <c r="AP167" s="66"/>
      <c r="AQ167" s="66"/>
      <c r="AR167" s="66"/>
      <c r="AS167" s="66"/>
      <c r="AT167" s="66"/>
      <c r="AU167" s="67"/>
      <c r="AV167" s="117">
        <f>609153000/1000000</f>
        <v>609.15300000000002</v>
      </c>
      <c r="AW167" s="66"/>
      <c r="AX167" s="66"/>
      <c r="AY167" s="66"/>
      <c r="AZ167" s="66"/>
      <c r="BA167" s="66"/>
      <c r="BB167" s="66"/>
      <c r="BC167" s="66"/>
      <c r="BD167" s="66"/>
      <c r="BE167" s="66"/>
    </row>
    <row r="168" spans="1:58" ht="25.5" x14ac:dyDescent="0.25">
      <c r="B168" s="151"/>
      <c r="C168" s="151"/>
      <c r="D168" s="151"/>
      <c r="E168" s="151"/>
      <c r="F168" s="151"/>
      <c r="G168" s="151"/>
      <c r="H168" s="151"/>
      <c r="I168" s="151"/>
      <c r="J168" s="151"/>
      <c r="K168" s="151"/>
      <c r="L168" s="151"/>
      <c r="M168" s="189">
        <f t="shared" si="8"/>
        <v>0.33333333333333331</v>
      </c>
      <c r="N168" s="151"/>
      <c r="O168" s="166"/>
      <c r="P168" s="198"/>
      <c r="Q168" s="198"/>
      <c r="R168" s="198"/>
      <c r="S168" s="198"/>
      <c r="T168" s="151"/>
      <c r="U168" s="151"/>
      <c r="V168" s="13" t="s">
        <v>685</v>
      </c>
      <c r="W168" s="31">
        <v>0.125</v>
      </c>
      <c r="X168" s="13" t="s">
        <v>686</v>
      </c>
      <c r="Y168" s="11">
        <v>2</v>
      </c>
      <c r="Z168" s="11" t="s">
        <v>687</v>
      </c>
      <c r="AA168" s="12">
        <v>43502</v>
      </c>
      <c r="AB168" s="22">
        <v>43585</v>
      </c>
      <c r="AC168" s="11"/>
      <c r="AD168" s="151"/>
      <c r="AE168" s="151"/>
      <c r="AF168" s="151"/>
      <c r="AG168" s="151"/>
      <c r="AH168" s="151"/>
      <c r="AI168" s="151"/>
      <c r="AJ168" s="154"/>
      <c r="AK168" s="73"/>
      <c r="AL168" s="66"/>
      <c r="AM168" s="66"/>
      <c r="AN168" s="66"/>
      <c r="AO168" s="66"/>
      <c r="AP168" s="66"/>
      <c r="AQ168" s="66"/>
      <c r="AR168" s="66"/>
      <c r="AS168" s="66"/>
      <c r="AT168" s="66"/>
      <c r="AU168" s="66"/>
      <c r="AV168" s="66"/>
      <c r="AW168" s="66"/>
      <c r="AX168" s="66"/>
      <c r="AY168" s="66"/>
      <c r="AZ168" s="66"/>
      <c r="BA168" s="66"/>
      <c r="BB168" s="66"/>
      <c r="BC168" s="69"/>
      <c r="BD168" s="66"/>
      <c r="BE168" s="66"/>
    </row>
    <row r="169" spans="1:58" ht="25.5" x14ac:dyDescent="0.25">
      <c r="B169" s="151"/>
      <c r="C169" s="151"/>
      <c r="D169" s="151"/>
      <c r="E169" s="151"/>
      <c r="F169" s="151"/>
      <c r="G169" s="151"/>
      <c r="H169" s="151"/>
      <c r="I169" s="151"/>
      <c r="J169" s="151"/>
      <c r="K169" s="151"/>
      <c r="L169" s="151"/>
      <c r="M169" s="189">
        <f t="shared" si="8"/>
        <v>0.33333333333333331</v>
      </c>
      <c r="N169" s="151"/>
      <c r="O169" s="166"/>
      <c r="P169" s="198"/>
      <c r="Q169" s="198"/>
      <c r="R169" s="198"/>
      <c r="S169" s="198"/>
      <c r="T169" s="151"/>
      <c r="U169" s="151"/>
      <c r="V169" s="13" t="s">
        <v>688</v>
      </c>
      <c r="W169" s="31">
        <v>0.125</v>
      </c>
      <c r="X169" s="13" t="s">
        <v>689</v>
      </c>
      <c r="Y169" s="11">
        <v>1</v>
      </c>
      <c r="Z169" s="11" t="s">
        <v>687</v>
      </c>
      <c r="AA169" s="12">
        <v>43556</v>
      </c>
      <c r="AB169" s="22">
        <v>43616</v>
      </c>
      <c r="AC169" s="11"/>
      <c r="AD169" s="151"/>
      <c r="AE169" s="151"/>
      <c r="AF169" s="151"/>
      <c r="AG169" s="151"/>
      <c r="AH169" s="151"/>
      <c r="AI169" s="151"/>
      <c r="AJ169" s="154"/>
      <c r="AK169" s="73"/>
      <c r="AL169" s="66"/>
      <c r="AM169" s="66"/>
      <c r="AN169" s="66"/>
      <c r="AO169" s="66"/>
      <c r="AP169" s="66"/>
      <c r="AQ169" s="66"/>
      <c r="AR169" s="66"/>
      <c r="AS169" s="66"/>
      <c r="AT169" s="66"/>
      <c r="AU169" s="66"/>
      <c r="AV169" s="66"/>
      <c r="AW169" s="66"/>
      <c r="AX169" s="66"/>
      <c r="AY169" s="66"/>
      <c r="AZ169" s="66"/>
      <c r="BA169" s="66"/>
      <c r="BB169" s="66"/>
      <c r="BC169" s="69"/>
      <c r="BD169" s="66"/>
      <c r="BE169" s="66"/>
    </row>
    <row r="170" spans="1:58" ht="25.5" x14ac:dyDescent="0.25">
      <c r="B170" s="151"/>
      <c r="C170" s="151"/>
      <c r="D170" s="151"/>
      <c r="E170" s="151"/>
      <c r="F170" s="151"/>
      <c r="G170" s="151"/>
      <c r="H170" s="151"/>
      <c r="I170" s="151"/>
      <c r="J170" s="151"/>
      <c r="K170" s="151"/>
      <c r="L170" s="151"/>
      <c r="M170" s="189">
        <f t="shared" si="8"/>
        <v>0.33333333333333331</v>
      </c>
      <c r="N170" s="151"/>
      <c r="O170" s="166"/>
      <c r="P170" s="198"/>
      <c r="Q170" s="198"/>
      <c r="R170" s="198"/>
      <c r="S170" s="198"/>
      <c r="T170" s="151"/>
      <c r="U170" s="151"/>
      <c r="V170" s="13" t="s">
        <v>690</v>
      </c>
      <c r="W170" s="31">
        <v>0.125</v>
      </c>
      <c r="X170" s="13" t="s">
        <v>691</v>
      </c>
      <c r="Y170" s="11">
        <v>1</v>
      </c>
      <c r="Z170" s="11" t="s">
        <v>687</v>
      </c>
      <c r="AA170" s="12">
        <v>43617</v>
      </c>
      <c r="AB170" s="22">
        <v>43646</v>
      </c>
      <c r="AC170" s="11"/>
      <c r="AD170" s="151"/>
      <c r="AE170" s="151"/>
      <c r="AF170" s="151"/>
      <c r="AG170" s="151"/>
      <c r="AH170" s="151"/>
      <c r="AI170" s="151"/>
      <c r="AJ170" s="154"/>
      <c r="AK170" s="73"/>
      <c r="AL170" s="66"/>
      <c r="AM170" s="66"/>
      <c r="AN170" s="66"/>
      <c r="AO170" s="66"/>
      <c r="AP170" s="66"/>
      <c r="AQ170" s="66"/>
      <c r="AR170" s="66"/>
      <c r="AS170" s="66"/>
      <c r="AT170" s="66"/>
      <c r="AU170" s="66"/>
      <c r="AV170" s="66"/>
      <c r="AW170" s="66"/>
      <c r="AX170" s="66"/>
      <c r="AY170" s="66"/>
      <c r="AZ170" s="66"/>
      <c r="BA170" s="66"/>
      <c r="BB170" s="66"/>
      <c r="BC170" s="69"/>
      <c r="BD170" s="66"/>
      <c r="BE170" s="66"/>
    </row>
    <row r="171" spans="1:58" x14ac:dyDescent="0.25">
      <c r="B171" s="151"/>
      <c r="C171" s="151"/>
      <c r="D171" s="151"/>
      <c r="E171" s="151"/>
      <c r="F171" s="151"/>
      <c r="G171" s="151"/>
      <c r="H171" s="151"/>
      <c r="I171" s="151"/>
      <c r="J171" s="151"/>
      <c r="K171" s="151"/>
      <c r="L171" s="151"/>
      <c r="M171" s="189">
        <f t="shared" si="8"/>
        <v>0.33333333333333331</v>
      </c>
      <c r="N171" s="151"/>
      <c r="O171" s="166"/>
      <c r="P171" s="198"/>
      <c r="Q171" s="198"/>
      <c r="R171" s="198"/>
      <c r="S171" s="198"/>
      <c r="T171" s="151"/>
      <c r="U171" s="151"/>
      <c r="V171" s="13" t="s">
        <v>692</v>
      </c>
      <c r="W171" s="14">
        <v>0.5</v>
      </c>
      <c r="X171" s="13" t="s">
        <v>693</v>
      </c>
      <c r="Y171" s="11">
        <v>1</v>
      </c>
      <c r="Z171" s="11" t="s">
        <v>551</v>
      </c>
      <c r="AA171" s="12">
        <v>43617</v>
      </c>
      <c r="AB171" s="12">
        <v>43646</v>
      </c>
      <c r="AC171" s="11"/>
      <c r="AD171" s="151"/>
      <c r="AE171" s="151"/>
      <c r="AF171" s="151"/>
      <c r="AG171" s="151"/>
      <c r="AH171" s="151"/>
      <c r="AI171" s="151"/>
      <c r="AJ171" s="154"/>
      <c r="AK171" s="73"/>
      <c r="AL171" s="66"/>
      <c r="AM171" s="66"/>
      <c r="AN171" s="66"/>
      <c r="AO171" s="66"/>
      <c r="AP171" s="66"/>
      <c r="AQ171" s="66"/>
      <c r="AR171" s="66"/>
      <c r="AS171" s="66"/>
      <c r="AT171" s="66"/>
      <c r="AU171" s="67"/>
      <c r="AV171" s="69"/>
      <c r="AW171" s="66"/>
      <c r="AX171" s="66"/>
      <c r="AY171" s="66"/>
      <c r="AZ171" s="66"/>
      <c r="BA171" s="66"/>
      <c r="BB171" s="66"/>
      <c r="BC171" s="66"/>
      <c r="BD171" s="66"/>
      <c r="BE171" s="66"/>
    </row>
    <row r="172" spans="1:58" ht="38.25" x14ac:dyDescent="0.25">
      <c r="B172" s="155" t="s">
        <v>637</v>
      </c>
      <c r="C172" s="155" t="s">
        <v>655</v>
      </c>
      <c r="D172" s="155" t="s">
        <v>656</v>
      </c>
      <c r="E172" s="155" t="s">
        <v>640</v>
      </c>
      <c r="F172" s="155" t="s">
        <v>657</v>
      </c>
      <c r="G172" s="155" t="s">
        <v>545</v>
      </c>
      <c r="H172" s="155" t="s">
        <v>694</v>
      </c>
      <c r="I172" s="155" t="s">
        <v>374</v>
      </c>
      <c r="J172" s="155" t="s">
        <v>602</v>
      </c>
      <c r="K172" s="155" t="s">
        <v>695</v>
      </c>
      <c r="L172" s="155" t="s">
        <v>696</v>
      </c>
      <c r="M172" s="159">
        <v>0.25</v>
      </c>
      <c r="N172" s="155" t="s">
        <v>697</v>
      </c>
      <c r="O172" s="197">
        <v>0</v>
      </c>
      <c r="P172" s="197">
        <v>8000</v>
      </c>
      <c r="Q172" s="197">
        <v>16000</v>
      </c>
      <c r="R172" s="197">
        <v>16000</v>
      </c>
      <c r="S172" s="197">
        <v>15810</v>
      </c>
      <c r="T172" s="155" t="s">
        <v>593</v>
      </c>
      <c r="U172" s="155" t="s">
        <v>698</v>
      </c>
      <c r="V172" s="126" t="s">
        <v>699</v>
      </c>
      <c r="W172" s="45">
        <v>0.5</v>
      </c>
      <c r="X172" s="28" t="s">
        <v>700</v>
      </c>
      <c r="Y172" s="18">
        <v>1</v>
      </c>
      <c r="Z172" s="127" t="s">
        <v>593</v>
      </c>
      <c r="AA172" s="29">
        <v>43586</v>
      </c>
      <c r="AB172" s="19">
        <v>43616</v>
      </c>
      <c r="AC172" s="18"/>
      <c r="AD172" s="155"/>
      <c r="AE172" s="155" t="s">
        <v>171</v>
      </c>
      <c r="AF172" s="155" t="s">
        <v>257</v>
      </c>
      <c r="AG172" s="155"/>
      <c r="AH172" s="155"/>
      <c r="AI172" s="155"/>
      <c r="AJ172" s="158"/>
      <c r="AK172" s="119" t="s">
        <v>1299</v>
      </c>
      <c r="AL172" s="66"/>
      <c r="AM172" s="66"/>
      <c r="AN172" s="66"/>
      <c r="AO172" s="66"/>
      <c r="AP172" s="66"/>
      <c r="AQ172" s="66"/>
      <c r="AR172" s="66"/>
      <c r="AS172" s="66"/>
      <c r="AT172" s="66"/>
      <c r="AU172" s="66"/>
      <c r="AV172" s="69"/>
      <c r="AW172" s="66"/>
      <c r="AX172" s="117">
        <v>127.36415100000001</v>
      </c>
      <c r="AY172" s="66"/>
      <c r="AZ172" s="66"/>
      <c r="BA172" s="66"/>
      <c r="BB172" s="66"/>
      <c r="BC172" s="66"/>
      <c r="BD172" s="66"/>
      <c r="BE172" s="66"/>
    </row>
    <row r="173" spans="1:58" ht="41.45" customHeight="1" x14ac:dyDescent="0.25">
      <c r="B173" s="155"/>
      <c r="C173" s="155"/>
      <c r="D173" s="155"/>
      <c r="E173" s="155"/>
      <c r="F173" s="155"/>
      <c r="G173" s="155"/>
      <c r="H173" s="155"/>
      <c r="I173" s="155"/>
      <c r="J173" s="155"/>
      <c r="K173" s="155"/>
      <c r="L173" s="155"/>
      <c r="M173" s="181">
        <f t="shared" si="8"/>
        <v>0.33333333333333331</v>
      </c>
      <c r="N173" s="155"/>
      <c r="O173" s="197"/>
      <c r="P173" s="197"/>
      <c r="Q173" s="197"/>
      <c r="R173" s="197"/>
      <c r="S173" s="197"/>
      <c r="T173" s="155"/>
      <c r="U173" s="155"/>
      <c r="V173" s="28" t="s">
        <v>701</v>
      </c>
      <c r="W173" s="45">
        <v>0.25</v>
      </c>
      <c r="X173" s="28" t="s">
        <v>702</v>
      </c>
      <c r="Y173" s="18">
        <v>1</v>
      </c>
      <c r="Z173" s="18" t="s">
        <v>593</v>
      </c>
      <c r="AA173" s="29">
        <v>43647</v>
      </c>
      <c r="AB173" s="19">
        <v>43677</v>
      </c>
      <c r="AC173" s="18"/>
      <c r="AD173" s="155"/>
      <c r="AE173" s="155"/>
      <c r="AF173" s="155"/>
      <c r="AG173" s="155"/>
      <c r="AH173" s="155"/>
      <c r="AI173" s="155"/>
      <c r="AJ173" s="158"/>
      <c r="AK173" s="145" t="s">
        <v>1076</v>
      </c>
      <c r="AL173" s="66"/>
      <c r="AM173" s="66"/>
      <c r="AN173" s="66"/>
      <c r="AO173" s="66"/>
      <c r="AP173" s="66"/>
      <c r="AQ173" s="66"/>
      <c r="AR173" s="66"/>
      <c r="AS173" s="66"/>
      <c r="AT173" s="66"/>
      <c r="AU173" s="66"/>
      <c r="AV173" s="69"/>
      <c r="AW173" s="66"/>
      <c r="AX173" s="148">
        <v>20000</v>
      </c>
      <c r="AY173" s="66"/>
      <c r="AZ173" s="66"/>
      <c r="BA173" s="66"/>
      <c r="BB173" s="66"/>
      <c r="BC173" s="66"/>
      <c r="BD173" s="66"/>
      <c r="BE173" s="66"/>
    </row>
    <row r="174" spans="1:58" ht="25.5" x14ac:dyDescent="0.25">
      <c r="B174" s="155"/>
      <c r="C174" s="155"/>
      <c r="D174" s="155"/>
      <c r="E174" s="155"/>
      <c r="F174" s="155"/>
      <c r="G174" s="155"/>
      <c r="H174" s="155"/>
      <c r="I174" s="155"/>
      <c r="J174" s="155"/>
      <c r="K174" s="155"/>
      <c r="L174" s="155"/>
      <c r="M174" s="181">
        <f t="shared" si="8"/>
        <v>0.33333333333333331</v>
      </c>
      <c r="N174" s="155"/>
      <c r="O174" s="197"/>
      <c r="P174" s="197"/>
      <c r="Q174" s="197"/>
      <c r="R174" s="197"/>
      <c r="S174" s="197"/>
      <c r="T174" s="155"/>
      <c r="U174" s="155"/>
      <c r="V174" s="28" t="s">
        <v>703</v>
      </c>
      <c r="W174" s="45">
        <v>0.25</v>
      </c>
      <c r="X174" s="28" t="s">
        <v>704</v>
      </c>
      <c r="Y174" s="18">
        <v>1</v>
      </c>
      <c r="Z174" s="18" t="s">
        <v>593</v>
      </c>
      <c r="AA174" s="29">
        <v>43800</v>
      </c>
      <c r="AB174" s="19">
        <v>43830</v>
      </c>
      <c r="AC174" s="18"/>
      <c r="AD174" s="155"/>
      <c r="AE174" s="155"/>
      <c r="AF174" s="155"/>
      <c r="AG174" s="155"/>
      <c r="AH174" s="155"/>
      <c r="AI174" s="155"/>
      <c r="AJ174" s="158"/>
      <c r="AK174" s="147"/>
      <c r="AL174" s="66"/>
      <c r="AM174" s="66"/>
      <c r="AN174" s="66"/>
      <c r="AO174" s="66"/>
      <c r="AP174" s="66"/>
      <c r="AQ174" s="66"/>
      <c r="AR174" s="66"/>
      <c r="AS174" s="66"/>
      <c r="AT174" s="66"/>
      <c r="AU174" s="66"/>
      <c r="AV174" s="69"/>
      <c r="AW174" s="66"/>
      <c r="AX174" s="150"/>
      <c r="AY174" s="66"/>
      <c r="AZ174" s="66"/>
      <c r="BA174" s="66"/>
      <c r="BB174" s="66"/>
      <c r="BC174" s="66"/>
      <c r="BD174" s="66"/>
      <c r="BE174" s="66"/>
    </row>
    <row r="175" spans="1:58" ht="69.75" customHeight="1" x14ac:dyDescent="0.25">
      <c r="B175" s="151" t="s">
        <v>637</v>
      </c>
      <c r="C175" s="168" t="s">
        <v>655</v>
      </c>
      <c r="D175" s="151" t="s">
        <v>656</v>
      </c>
      <c r="E175" s="151" t="s">
        <v>640</v>
      </c>
      <c r="F175" s="151" t="s">
        <v>657</v>
      </c>
      <c r="G175" s="151" t="s">
        <v>705</v>
      </c>
      <c r="H175" s="151" t="s">
        <v>706</v>
      </c>
      <c r="I175" s="151" t="s">
        <v>430</v>
      </c>
      <c r="J175" s="151" t="s">
        <v>629</v>
      </c>
      <c r="K175" s="163" t="s">
        <v>707</v>
      </c>
      <c r="L175" s="200" t="s">
        <v>708</v>
      </c>
      <c r="M175" s="200">
        <v>0.25</v>
      </c>
      <c r="N175" s="151" t="s">
        <v>709</v>
      </c>
      <c r="O175" s="166">
        <v>0</v>
      </c>
      <c r="P175" s="199">
        <f>+S175/4</f>
        <v>2500</v>
      </c>
      <c r="Q175" s="199">
        <f>+S175/2</f>
        <v>5000</v>
      </c>
      <c r="R175" s="199">
        <v>7500</v>
      </c>
      <c r="S175" s="199">
        <v>10000</v>
      </c>
      <c r="T175" s="151" t="s">
        <v>710</v>
      </c>
      <c r="U175" s="163" t="s">
        <v>711</v>
      </c>
      <c r="V175" s="33" t="s">
        <v>712</v>
      </c>
      <c r="W175" s="42">
        <v>0.25</v>
      </c>
      <c r="X175" s="13" t="s">
        <v>713</v>
      </c>
      <c r="Y175" s="11">
        <v>1</v>
      </c>
      <c r="Z175" s="11" t="s">
        <v>710</v>
      </c>
      <c r="AA175" s="12">
        <v>43525</v>
      </c>
      <c r="AB175" s="12">
        <v>43554</v>
      </c>
      <c r="AC175" s="11"/>
      <c r="AD175" s="151"/>
      <c r="AE175" s="151" t="s">
        <v>171</v>
      </c>
      <c r="AF175" s="151" t="s">
        <v>257</v>
      </c>
      <c r="AG175" s="151" t="s">
        <v>52</v>
      </c>
      <c r="AH175" s="151"/>
      <c r="AI175" s="151"/>
      <c r="AJ175" s="154"/>
      <c r="AK175" s="119" t="s">
        <v>1038</v>
      </c>
      <c r="AL175" s="67"/>
      <c r="AM175" s="67"/>
      <c r="AN175" s="67"/>
      <c r="AO175" s="67"/>
      <c r="AP175" s="131">
        <v>20600789046</v>
      </c>
      <c r="AQ175" s="67"/>
      <c r="AR175" s="67"/>
      <c r="AS175" s="67"/>
      <c r="AT175" s="67"/>
      <c r="AU175" s="67"/>
      <c r="AV175" s="67"/>
      <c r="AW175" s="66"/>
      <c r="AX175" s="66"/>
      <c r="AY175" s="66"/>
      <c r="AZ175" s="66"/>
      <c r="BA175" s="66"/>
      <c r="BB175" s="66"/>
      <c r="BC175" s="66"/>
      <c r="BD175" s="66"/>
      <c r="BE175" s="66"/>
      <c r="BF175" s="25"/>
    </row>
    <row r="176" spans="1:58" ht="65.25" customHeight="1" x14ac:dyDescent="0.25">
      <c r="B176" s="151"/>
      <c r="C176" s="168"/>
      <c r="D176" s="151"/>
      <c r="E176" s="151"/>
      <c r="F176" s="151"/>
      <c r="G176" s="151"/>
      <c r="H176" s="151"/>
      <c r="I176" s="151"/>
      <c r="J176" s="151"/>
      <c r="K176" s="163"/>
      <c r="L176" s="200"/>
      <c r="M176" s="201">
        <f t="shared" si="8"/>
        <v>0.33333333333333331</v>
      </c>
      <c r="N176" s="151"/>
      <c r="O176" s="166"/>
      <c r="P176" s="199"/>
      <c r="Q176" s="199"/>
      <c r="R176" s="199"/>
      <c r="S176" s="199"/>
      <c r="T176" s="151"/>
      <c r="U176" s="163"/>
      <c r="V176" s="33" t="s">
        <v>714</v>
      </c>
      <c r="W176" s="42">
        <v>0.5</v>
      </c>
      <c r="X176" s="13" t="s">
        <v>715</v>
      </c>
      <c r="Y176" s="11">
        <v>4</v>
      </c>
      <c r="Z176" s="11" t="s">
        <v>710</v>
      </c>
      <c r="AA176" s="12">
        <v>43525</v>
      </c>
      <c r="AB176" s="12">
        <v>43814</v>
      </c>
      <c r="AC176" s="11"/>
      <c r="AD176" s="151"/>
      <c r="AE176" s="151"/>
      <c r="AF176" s="151"/>
      <c r="AG176" s="151"/>
      <c r="AH176" s="151"/>
      <c r="AI176" s="151"/>
      <c r="AJ176" s="154"/>
      <c r="AK176" s="119" t="s">
        <v>1306</v>
      </c>
      <c r="AL176" s="67"/>
      <c r="AM176" s="67"/>
      <c r="AN176" s="67"/>
      <c r="AO176" s="67"/>
      <c r="AP176" s="131">
        <v>0</v>
      </c>
      <c r="AQ176" s="67"/>
      <c r="AR176" s="67"/>
      <c r="AS176" s="67"/>
      <c r="AT176" s="67"/>
      <c r="AU176" s="67"/>
      <c r="AV176" s="67"/>
      <c r="AW176" s="66"/>
      <c r="AX176" s="66"/>
      <c r="AY176" s="66"/>
      <c r="AZ176" s="66"/>
      <c r="BA176" s="66"/>
      <c r="BB176" s="66"/>
      <c r="BC176" s="66"/>
      <c r="BD176" s="66"/>
      <c r="BE176" s="66"/>
      <c r="BF176" s="25"/>
    </row>
    <row r="177" spans="2:58" ht="65.25" customHeight="1" x14ac:dyDescent="0.25">
      <c r="B177" s="151"/>
      <c r="C177" s="168"/>
      <c r="D177" s="151"/>
      <c r="E177" s="151"/>
      <c r="F177" s="151"/>
      <c r="G177" s="151"/>
      <c r="H177" s="151"/>
      <c r="I177" s="151"/>
      <c r="J177" s="151"/>
      <c r="K177" s="163"/>
      <c r="L177" s="200"/>
      <c r="M177" s="201">
        <f t="shared" si="8"/>
        <v>0.33333333333333331</v>
      </c>
      <c r="N177" s="151"/>
      <c r="O177" s="166"/>
      <c r="P177" s="199"/>
      <c r="Q177" s="199"/>
      <c r="R177" s="199"/>
      <c r="S177" s="199"/>
      <c r="T177" s="151"/>
      <c r="U177" s="163"/>
      <c r="V177" s="33" t="s">
        <v>716</v>
      </c>
      <c r="W177" s="42">
        <v>0.25</v>
      </c>
      <c r="X177" s="13" t="s">
        <v>717</v>
      </c>
      <c r="Y177" s="11">
        <v>4</v>
      </c>
      <c r="Z177" s="11" t="s">
        <v>710</v>
      </c>
      <c r="AA177" s="12">
        <v>43525</v>
      </c>
      <c r="AB177" s="12">
        <v>43814</v>
      </c>
      <c r="AC177" s="11"/>
      <c r="AD177" s="151"/>
      <c r="AE177" s="151"/>
      <c r="AF177" s="151"/>
      <c r="AG177" s="151"/>
      <c r="AH177" s="151"/>
      <c r="AI177" s="151"/>
      <c r="AJ177" s="154"/>
      <c r="AK177" s="119" t="s">
        <v>1039</v>
      </c>
      <c r="AL177" s="67"/>
      <c r="AM177" s="67"/>
      <c r="AN177" s="67"/>
      <c r="AO177" s="67"/>
      <c r="AP177" s="131">
        <v>420424266</v>
      </c>
      <c r="AQ177" s="67"/>
      <c r="AR177" s="67"/>
      <c r="AS177" s="67"/>
      <c r="AT177" s="67"/>
      <c r="AU177" s="67"/>
      <c r="AV177" s="67"/>
      <c r="AW177" s="66"/>
      <c r="AX177" s="66"/>
      <c r="AY177" s="66"/>
      <c r="AZ177" s="66"/>
      <c r="BA177" s="66"/>
      <c r="BB177" s="66"/>
      <c r="BC177" s="66"/>
      <c r="BD177" s="66"/>
      <c r="BE177" s="66"/>
      <c r="BF177" s="25"/>
    </row>
    <row r="178" spans="2:58" ht="25.5" x14ac:dyDescent="0.25">
      <c r="B178" s="155" t="s">
        <v>637</v>
      </c>
      <c r="C178" s="155" t="s">
        <v>718</v>
      </c>
      <c r="D178" s="155" t="s">
        <v>719</v>
      </c>
      <c r="E178" s="155" t="s">
        <v>640</v>
      </c>
      <c r="F178" s="155" t="s">
        <v>720</v>
      </c>
      <c r="G178" s="155" t="s">
        <v>545</v>
      </c>
      <c r="H178" s="155" t="s">
        <v>694</v>
      </c>
      <c r="I178" s="155" t="s">
        <v>374</v>
      </c>
      <c r="J178" s="155" t="s">
        <v>677</v>
      </c>
      <c r="K178" s="155" t="s">
        <v>721</v>
      </c>
      <c r="L178" s="155" t="s">
        <v>722</v>
      </c>
      <c r="M178" s="159">
        <v>0.25</v>
      </c>
      <c r="N178" s="155" t="s">
        <v>723</v>
      </c>
      <c r="O178" s="180">
        <v>0</v>
      </c>
      <c r="P178" s="197">
        <v>40000</v>
      </c>
      <c r="Q178" s="197">
        <v>40000</v>
      </c>
      <c r="R178" s="197">
        <v>60000</v>
      </c>
      <c r="S178" s="197">
        <v>60000</v>
      </c>
      <c r="T178" s="155" t="s">
        <v>687</v>
      </c>
      <c r="U178" s="155" t="s">
        <v>724</v>
      </c>
      <c r="V178" s="28" t="s">
        <v>725</v>
      </c>
      <c r="W178" s="30">
        <v>0.125</v>
      </c>
      <c r="X178" s="28" t="s">
        <v>726</v>
      </c>
      <c r="Y178" s="18">
        <v>1</v>
      </c>
      <c r="Z178" s="18" t="s">
        <v>687</v>
      </c>
      <c r="AA178" s="29">
        <v>43497</v>
      </c>
      <c r="AB178" s="29">
        <v>43555</v>
      </c>
      <c r="AC178" s="18"/>
      <c r="AD178" s="155"/>
      <c r="AE178" s="155" t="s">
        <v>171</v>
      </c>
      <c r="AF178" s="155" t="s">
        <v>257</v>
      </c>
      <c r="AG178" s="155"/>
      <c r="AH178" s="155"/>
      <c r="AI178" s="155"/>
      <c r="AJ178" s="158"/>
      <c r="AK178" s="73"/>
      <c r="AL178" s="66"/>
      <c r="AM178" s="66"/>
      <c r="AN178" s="66"/>
      <c r="AO178" s="66"/>
      <c r="AP178" s="66"/>
      <c r="AQ178" s="66"/>
      <c r="AR178" s="66"/>
      <c r="AS178" s="66"/>
      <c r="AT178" s="66"/>
      <c r="AU178" s="66"/>
      <c r="AV178" s="66"/>
      <c r="AW178" s="66"/>
      <c r="AX178" s="66"/>
      <c r="AY178" s="66"/>
      <c r="AZ178" s="66"/>
      <c r="BA178" s="66"/>
      <c r="BB178" s="66"/>
      <c r="BC178" s="69"/>
      <c r="BD178" s="66"/>
      <c r="BE178" s="66"/>
    </row>
    <row r="179" spans="2:58" x14ac:dyDescent="0.25">
      <c r="B179" s="155"/>
      <c r="C179" s="155"/>
      <c r="D179" s="155"/>
      <c r="E179" s="155"/>
      <c r="F179" s="155"/>
      <c r="G179" s="155"/>
      <c r="H179" s="155"/>
      <c r="I179" s="155"/>
      <c r="J179" s="155"/>
      <c r="K179" s="155"/>
      <c r="L179" s="155"/>
      <c r="M179" s="181"/>
      <c r="N179" s="155"/>
      <c r="O179" s="180"/>
      <c r="P179" s="197"/>
      <c r="Q179" s="197"/>
      <c r="R179" s="197"/>
      <c r="S179" s="197"/>
      <c r="T179" s="155"/>
      <c r="U179" s="155"/>
      <c r="V179" s="28" t="s">
        <v>727</v>
      </c>
      <c r="W179" s="30">
        <v>0.125</v>
      </c>
      <c r="X179" s="28" t="s">
        <v>728</v>
      </c>
      <c r="Y179" s="18">
        <v>1</v>
      </c>
      <c r="Z179" s="18" t="s">
        <v>551</v>
      </c>
      <c r="AA179" s="29">
        <v>43466</v>
      </c>
      <c r="AB179" s="29">
        <v>43524</v>
      </c>
      <c r="AC179" s="18"/>
      <c r="AD179" s="155"/>
      <c r="AE179" s="155"/>
      <c r="AF179" s="155"/>
      <c r="AG179" s="155"/>
      <c r="AH179" s="155"/>
      <c r="AI179" s="155"/>
      <c r="AJ179" s="158"/>
      <c r="AK179" s="73"/>
      <c r="AL179" s="66"/>
      <c r="AM179" s="66"/>
      <c r="AN179" s="66"/>
      <c r="AO179" s="66"/>
      <c r="AP179" s="66"/>
      <c r="AQ179" s="66"/>
      <c r="AR179" s="66"/>
      <c r="AS179" s="66"/>
      <c r="AT179" s="66"/>
      <c r="AU179" s="67"/>
      <c r="AV179" s="69"/>
      <c r="AW179" s="66"/>
      <c r="AX179" s="66"/>
      <c r="AY179" s="66"/>
      <c r="AZ179" s="66"/>
      <c r="BA179" s="66"/>
      <c r="BB179" s="66"/>
      <c r="BC179" s="66"/>
      <c r="BD179" s="66"/>
      <c r="BE179" s="66"/>
    </row>
    <row r="180" spans="2:58" ht="25.5" x14ac:dyDescent="0.25">
      <c r="B180" s="155"/>
      <c r="C180" s="155"/>
      <c r="D180" s="155"/>
      <c r="E180" s="155"/>
      <c r="F180" s="155"/>
      <c r="G180" s="155"/>
      <c r="H180" s="155"/>
      <c r="I180" s="155"/>
      <c r="J180" s="155"/>
      <c r="K180" s="155"/>
      <c r="L180" s="155"/>
      <c r="M180" s="181"/>
      <c r="N180" s="155"/>
      <c r="O180" s="180"/>
      <c r="P180" s="197"/>
      <c r="Q180" s="197"/>
      <c r="R180" s="197"/>
      <c r="S180" s="197"/>
      <c r="T180" s="155"/>
      <c r="U180" s="155"/>
      <c r="V180" s="28" t="s">
        <v>729</v>
      </c>
      <c r="W180" s="30">
        <v>0.125</v>
      </c>
      <c r="X180" s="28" t="s">
        <v>730</v>
      </c>
      <c r="Y180" s="18">
        <v>1</v>
      </c>
      <c r="Z180" s="18" t="s">
        <v>687</v>
      </c>
      <c r="AA180" s="29">
        <v>43525</v>
      </c>
      <c r="AB180" s="29">
        <v>43555</v>
      </c>
      <c r="AC180" s="18"/>
      <c r="AD180" s="155"/>
      <c r="AE180" s="155"/>
      <c r="AF180" s="155"/>
      <c r="AG180" s="155"/>
      <c r="AH180" s="155"/>
      <c r="AI180" s="155"/>
      <c r="AJ180" s="158"/>
      <c r="AK180" s="73"/>
      <c r="AL180" s="66"/>
      <c r="AM180" s="66"/>
      <c r="AN180" s="66"/>
      <c r="AO180" s="66"/>
      <c r="AP180" s="66"/>
      <c r="AQ180" s="66"/>
      <c r="AR180" s="66"/>
      <c r="AS180" s="66"/>
      <c r="AT180" s="66"/>
      <c r="AU180" s="66"/>
      <c r="AV180" s="66"/>
      <c r="AW180" s="66"/>
      <c r="AX180" s="66"/>
      <c r="AY180" s="66"/>
      <c r="AZ180" s="66"/>
      <c r="BA180" s="66"/>
      <c r="BB180" s="66"/>
      <c r="BC180" s="69"/>
      <c r="BD180" s="66"/>
      <c r="BE180" s="66"/>
    </row>
    <row r="181" spans="2:58" x14ac:dyDescent="0.25">
      <c r="B181" s="155"/>
      <c r="C181" s="155"/>
      <c r="D181" s="155"/>
      <c r="E181" s="155"/>
      <c r="F181" s="155"/>
      <c r="G181" s="155"/>
      <c r="H181" s="155"/>
      <c r="I181" s="155"/>
      <c r="J181" s="155"/>
      <c r="K181" s="155"/>
      <c r="L181" s="155"/>
      <c r="M181" s="181"/>
      <c r="N181" s="155"/>
      <c r="O181" s="180"/>
      <c r="P181" s="197"/>
      <c r="Q181" s="197"/>
      <c r="R181" s="197"/>
      <c r="S181" s="197"/>
      <c r="T181" s="155"/>
      <c r="U181" s="155"/>
      <c r="V181" s="28" t="s">
        <v>731</v>
      </c>
      <c r="W181" s="30">
        <v>0.125</v>
      </c>
      <c r="X181" s="28" t="s">
        <v>732</v>
      </c>
      <c r="Y181" s="18">
        <v>1</v>
      </c>
      <c r="Z181" s="18" t="s">
        <v>551</v>
      </c>
      <c r="AA181" s="29">
        <v>43661</v>
      </c>
      <c r="AB181" s="29">
        <v>43677</v>
      </c>
      <c r="AC181" s="18"/>
      <c r="AD181" s="155"/>
      <c r="AE181" s="155"/>
      <c r="AF181" s="155"/>
      <c r="AG181" s="155"/>
      <c r="AH181" s="155"/>
      <c r="AI181" s="155"/>
      <c r="AJ181" s="158"/>
      <c r="AK181" s="73"/>
      <c r="AL181" s="66"/>
      <c r="AM181" s="66"/>
      <c r="AN181" s="66"/>
      <c r="AO181" s="66"/>
      <c r="AP181" s="66"/>
      <c r="AQ181" s="66"/>
      <c r="AR181" s="66"/>
      <c r="AS181" s="66"/>
      <c r="AT181" s="66"/>
      <c r="AU181" s="67"/>
      <c r="AV181" s="69"/>
      <c r="AW181" s="66"/>
      <c r="AX181" s="66"/>
      <c r="AY181" s="66"/>
      <c r="AZ181" s="66"/>
      <c r="BA181" s="66"/>
      <c r="BB181" s="66"/>
      <c r="BC181" s="66"/>
      <c r="BD181" s="66"/>
      <c r="BE181" s="66"/>
    </row>
    <row r="182" spans="2:58" ht="25.5" x14ac:dyDescent="0.25">
      <c r="B182" s="155"/>
      <c r="C182" s="155"/>
      <c r="D182" s="155"/>
      <c r="E182" s="155"/>
      <c r="F182" s="155"/>
      <c r="G182" s="155"/>
      <c r="H182" s="155"/>
      <c r="I182" s="155"/>
      <c r="J182" s="155"/>
      <c r="K182" s="155"/>
      <c r="L182" s="155"/>
      <c r="M182" s="181"/>
      <c r="N182" s="155"/>
      <c r="O182" s="180"/>
      <c r="P182" s="197"/>
      <c r="Q182" s="197"/>
      <c r="R182" s="197"/>
      <c r="S182" s="197"/>
      <c r="T182" s="155"/>
      <c r="U182" s="155"/>
      <c r="V182" s="28" t="s">
        <v>733</v>
      </c>
      <c r="W182" s="16">
        <v>0.5</v>
      </c>
      <c r="X182" s="28" t="s">
        <v>734</v>
      </c>
      <c r="Y182" s="18">
        <v>6</v>
      </c>
      <c r="Z182" s="18" t="s">
        <v>687</v>
      </c>
      <c r="AA182" s="29">
        <v>43647</v>
      </c>
      <c r="AB182" s="29">
        <v>43830</v>
      </c>
      <c r="AC182" s="18"/>
      <c r="AD182" s="155"/>
      <c r="AE182" s="155"/>
      <c r="AF182" s="155"/>
      <c r="AG182" s="155"/>
      <c r="AH182" s="155"/>
      <c r="AI182" s="155"/>
      <c r="AJ182" s="158"/>
      <c r="AK182" s="73"/>
      <c r="AL182" s="66"/>
      <c r="AM182" s="66"/>
      <c r="AN182" s="66"/>
      <c r="AO182" s="66"/>
      <c r="AP182" s="66"/>
      <c r="AQ182" s="66"/>
      <c r="AR182" s="66"/>
      <c r="AS182" s="66"/>
      <c r="AT182" s="66"/>
      <c r="AU182" s="66"/>
      <c r="AV182" s="66"/>
      <c r="AW182" s="66"/>
      <c r="AX182" s="66"/>
      <c r="AY182" s="66"/>
      <c r="AZ182" s="66"/>
      <c r="BA182" s="66"/>
      <c r="BB182" s="66"/>
      <c r="BC182" s="69"/>
      <c r="BD182" s="66"/>
      <c r="BE182" s="66"/>
    </row>
    <row r="183" spans="2:58" ht="25.5" x14ac:dyDescent="0.25">
      <c r="B183" s="151" t="s">
        <v>637</v>
      </c>
      <c r="C183" s="151" t="s">
        <v>718</v>
      </c>
      <c r="D183" s="151" t="s">
        <v>719</v>
      </c>
      <c r="E183" s="151" t="s">
        <v>640</v>
      </c>
      <c r="F183" s="151" t="s">
        <v>720</v>
      </c>
      <c r="G183" s="151" t="s">
        <v>545</v>
      </c>
      <c r="H183" s="151" t="s">
        <v>694</v>
      </c>
      <c r="I183" s="151" t="s">
        <v>374</v>
      </c>
      <c r="J183" s="151" t="s">
        <v>677</v>
      </c>
      <c r="K183" s="151" t="s">
        <v>735</v>
      </c>
      <c r="L183" s="151" t="s">
        <v>736</v>
      </c>
      <c r="M183" s="169">
        <v>0.25</v>
      </c>
      <c r="N183" s="202" t="s">
        <v>723</v>
      </c>
      <c r="O183" s="198">
        <v>37732</v>
      </c>
      <c r="P183" s="198">
        <v>32311</v>
      </c>
      <c r="Q183" s="198">
        <v>32689</v>
      </c>
      <c r="R183" s="198">
        <v>35000</v>
      </c>
      <c r="S183" s="198">
        <v>35000</v>
      </c>
      <c r="T183" s="151" t="s">
        <v>687</v>
      </c>
      <c r="U183" s="151" t="s">
        <v>737</v>
      </c>
      <c r="V183" s="13" t="s">
        <v>738</v>
      </c>
      <c r="W183" s="31">
        <f>+(0.333333333333333)/2</f>
        <v>0.16666666666666649</v>
      </c>
      <c r="X183" s="13" t="s">
        <v>739</v>
      </c>
      <c r="Y183" s="11">
        <v>6</v>
      </c>
      <c r="Z183" s="11" t="s">
        <v>687</v>
      </c>
      <c r="AA183" s="12">
        <v>43647</v>
      </c>
      <c r="AB183" s="12">
        <v>43830</v>
      </c>
      <c r="AC183" s="11"/>
      <c r="AD183" s="151"/>
      <c r="AE183" s="151" t="s">
        <v>171</v>
      </c>
      <c r="AF183" s="151" t="s">
        <v>257</v>
      </c>
      <c r="AG183" s="151"/>
      <c r="AH183" s="151"/>
      <c r="AI183" s="151"/>
      <c r="AJ183" s="154"/>
      <c r="AK183" s="73"/>
      <c r="AL183" s="66"/>
      <c r="AM183" s="66"/>
      <c r="AN183" s="66"/>
      <c r="AO183" s="66"/>
      <c r="AP183" s="66"/>
      <c r="AQ183" s="66"/>
      <c r="AR183" s="66"/>
      <c r="AS183" s="66"/>
      <c r="AT183" s="66"/>
      <c r="AU183" s="66"/>
      <c r="AV183" s="66"/>
      <c r="AW183" s="66"/>
      <c r="AX183" s="66"/>
      <c r="AY183" s="66"/>
      <c r="AZ183" s="66"/>
      <c r="BA183" s="66"/>
      <c r="BB183" s="66"/>
      <c r="BC183" s="69"/>
      <c r="BD183" s="66"/>
      <c r="BE183" s="66"/>
    </row>
    <row r="184" spans="2:58" ht="25.5" x14ac:dyDescent="0.25">
      <c r="B184" s="151"/>
      <c r="C184" s="151"/>
      <c r="D184" s="151"/>
      <c r="E184" s="151"/>
      <c r="F184" s="151"/>
      <c r="G184" s="151"/>
      <c r="H184" s="151"/>
      <c r="I184" s="151"/>
      <c r="J184" s="151"/>
      <c r="K184" s="151"/>
      <c r="L184" s="151"/>
      <c r="M184" s="189"/>
      <c r="N184" s="202"/>
      <c r="O184" s="198"/>
      <c r="P184" s="198"/>
      <c r="Q184" s="198"/>
      <c r="R184" s="198"/>
      <c r="S184" s="198"/>
      <c r="T184" s="151"/>
      <c r="U184" s="151"/>
      <c r="V184" s="13" t="s">
        <v>740</v>
      </c>
      <c r="W184" s="42">
        <v>0.5</v>
      </c>
      <c r="X184" s="13" t="s">
        <v>741</v>
      </c>
      <c r="Y184" s="48">
        <v>11</v>
      </c>
      <c r="Z184" s="11" t="s">
        <v>687</v>
      </c>
      <c r="AA184" s="12">
        <v>43497</v>
      </c>
      <c r="AB184" s="12">
        <v>43830</v>
      </c>
      <c r="AC184" s="11"/>
      <c r="AD184" s="151"/>
      <c r="AE184" s="151"/>
      <c r="AF184" s="151"/>
      <c r="AG184" s="151"/>
      <c r="AH184" s="151"/>
      <c r="AI184" s="151"/>
      <c r="AJ184" s="154"/>
      <c r="AK184" s="73"/>
      <c r="AL184" s="66"/>
      <c r="AM184" s="66"/>
      <c r="AN184" s="66"/>
      <c r="AO184" s="66"/>
      <c r="AP184" s="66"/>
      <c r="AQ184" s="66"/>
      <c r="AR184" s="66"/>
      <c r="AS184" s="66"/>
      <c r="AT184" s="66"/>
      <c r="AU184" s="66"/>
      <c r="AV184" s="66"/>
      <c r="AW184" s="66"/>
      <c r="AX184" s="66"/>
      <c r="AY184" s="66"/>
      <c r="AZ184" s="66"/>
      <c r="BA184" s="66"/>
      <c r="BB184" s="66"/>
      <c r="BC184" s="69"/>
      <c r="BD184" s="66"/>
      <c r="BE184" s="66"/>
    </row>
    <row r="185" spans="2:58" ht="25.5" x14ac:dyDescent="0.25">
      <c r="B185" s="151"/>
      <c r="C185" s="151"/>
      <c r="D185" s="151"/>
      <c r="E185" s="151"/>
      <c r="F185" s="151"/>
      <c r="G185" s="151"/>
      <c r="H185" s="151"/>
      <c r="I185" s="151"/>
      <c r="J185" s="151"/>
      <c r="K185" s="151"/>
      <c r="L185" s="151"/>
      <c r="M185" s="189"/>
      <c r="N185" s="202"/>
      <c r="O185" s="198"/>
      <c r="P185" s="198"/>
      <c r="Q185" s="198"/>
      <c r="R185" s="198"/>
      <c r="S185" s="198"/>
      <c r="T185" s="151"/>
      <c r="U185" s="151"/>
      <c r="V185" s="13" t="s">
        <v>742</v>
      </c>
      <c r="W185" s="31">
        <f>+(0.333333333333333)/2</f>
        <v>0.16666666666666649</v>
      </c>
      <c r="X185" s="13" t="s">
        <v>743</v>
      </c>
      <c r="Y185" s="11">
        <v>40</v>
      </c>
      <c r="Z185" s="11" t="s">
        <v>687</v>
      </c>
      <c r="AA185" s="12">
        <v>43497</v>
      </c>
      <c r="AB185" s="12">
        <v>43825</v>
      </c>
      <c r="AC185" s="11"/>
      <c r="AD185" s="151"/>
      <c r="AE185" s="151"/>
      <c r="AF185" s="151"/>
      <c r="AG185" s="151"/>
      <c r="AH185" s="151"/>
      <c r="AI185" s="151"/>
      <c r="AJ185" s="154"/>
      <c r="AK185" s="73"/>
      <c r="AL185" s="66"/>
      <c r="AM185" s="66"/>
      <c r="AN185" s="66"/>
      <c r="AO185" s="66"/>
      <c r="AP185" s="66"/>
      <c r="AQ185" s="66"/>
      <c r="AR185" s="66"/>
      <c r="AS185" s="66"/>
      <c r="AT185" s="66"/>
      <c r="AU185" s="66"/>
      <c r="AV185" s="66"/>
      <c r="AW185" s="66"/>
      <c r="AX185" s="66"/>
      <c r="AY185" s="66"/>
      <c r="AZ185" s="66"/>
      <c r="BA185" s="66"/>
      <c r="BB185" s="66"/>
      <c r="BC185" s="69"/>
      <c r="BD185" s="66"/>
      <c r="BE185" s="66"/>
    </row>
    <row r="186" spans="2:58" ht="25.5" x14ac:dyDescent="0.25">
      <c r="B186" s="151"/>
      <c r="C186" s="151"/>
      <c r="D186" s="151"/>
      <c r="E186" s="151"/>
      <c r="F186" s="151"/>
      <c r="G186" s="151"/>
      <c r="H186" s="151"/>
      <c r="I186" s="151"/>
      <c r="J186" s="151"/>
      <c r="K186" s="151"/>
      <c r="L186" s="151"/>
      <c r="M186" s="189"/>
      <c r="N186" s="202"/>
      <c r="O186" s="198"/>
      <c r="P186" s="198"/>
      <c r="Q186" s="198"/>
      <c r="R186" s="198"/>
      <c r="S186" s="198"/>
      <c r="T186" s="151"/>
      <c r="U186" s="151"/>
      <c r="V186" s="13" t="s">
        <v>744</v>
      </c>
      <c r="W186" s="31">
        <f>+(0.333333333333333)/2</f>
        <v>0.16666666666666649</v>
      </c>
      <c r="X186" s="13" t="s">
        <v>745</v>
      </c>
      <c r="Y186" s="11">
        <v>40</v>
      </c>
      <c r="Z186" s="11" t="s">
        <v>687</v>
      </c>
      <c r="AA186" s="12">
        <v>43497</v>
      </c>
      <c r="AB186" s="12">
        <v>43825</v>
      </c>
      <c r="AC186" s="11"/>
      <c r="AD186" s="151"/>
      <c r="AE186" s="151"/>
      <c r="AF186" s="151"/>
      <c r="AG186" s="151"/>
      <c r="AH186" s="151"/>
      <c r="AI186" s="151"/>
      <c r="AJ186" s="154"/>
      <c r="AK186" s="73"/>
      <c r="AL186" s="66"/>
      <c r="AM186" s="66"/>
      <c r="AN186" s="66"/>
      <c r="AO186" s="66"/>
      <c r="AP186" s="66"/>
      <c r="AQ186" s="66"/>
      <c r="AR186" s="66"/>
      <c r="AS186" s="66"/>
      <c r="AT186" s="66"/>
      <c r="AU186" s="66"/>
      <c r="AV186" s="66"/>
      <c r="AW186" s="66"/>
      <c r="AX186" s="66"/>
      <c r="AY186" s="66"/>
      <c r="AZ186" s="66"/>
      <c r="BA186" s="66"/>
      <c r="BB186" s="66"/>
      <c r="BC186" s="69"/>
      <c r="BD186" s="66"/>
      <c r="BE186" s="66"/>
    </row>
    <row r="187" spans="2:58" ht="25.5" x14ac:dyDescent="0.25">
      <c r="B187" s="155" t="s">
        <v>637</v>
      </c>
      <c r="C187" s="155" t="s">
        <v>718</v>
      </c>
      <c r="D187" s="155" t="s">
        <v>719</v>
      </c>
      <c r="E187" s="155" t="s">
        <v>640</v>
      </c>
      <c r="F187" s="155" t="s">
        <v>720</v>
      </c>
      <c r="G187" s="155" t="s">
        <v>545</v>
      </c>
      <c r="H187" s="155" t="s">
        <v>694</v>
      </c>
      <c r="I187" s="155" t="s">
        <v>746</v>
      </c>
      <c r="J187" s="155" t="s">
        <v>677</v>
      </c>
      <c r="K187" s="155" t="s">
        <v>747</v>
      </c>
      <c r="L187" s="155" t="s">
        <v>748</v>
      </c>
      <c r="M187" s="159">
        <v>0.25</v>
      </c>
      <c r="N187" s="203" t="s">
        <v>723</v>
      </c>
      <c r="O187" s="197">
        <v>110711</v>
      </c>
      <c r="P187" s="197">
        <v>30000</v>
      </c>
      <c r="Q187" s="197">
        <v>30000</v>
      </c>
      <c r="R187" s="197">
        <v>30000</v>
      </c>
      <c r="S187" s="197">
        <v>30000</v>
      </c>
      <c r="T187" s="155" t="s">
        <v>687</v>
      </c>
      <c r="U187" s="155" t="s">
        <v>749</v>
      </c>
      <c r="V187" s="28" t="s">
        <v>750</v>
      </c>
      <c r="W187" s="30">
        <f>+(0.333333333333333)/2</f>
        <v>0.16666666666666649</v>
      </c>
      <c r="X187" s="28" t="s">
        <v>751</v>
      </c>
      <c r="Y187" s="18">
        <v>1</v>
      </c>
      <c r="Z187" s="18" t="s">
        <v>687</v>
      </c>
      <c r="AA187" s="29">
        <v>43466</v>
      </c>
      <c r="AB187" s="29">
        <v>43496</v>
      </c>
      <c r="AC187" s="18"/>
      <c r="AD187" s="155"/>
      <c r="AE187" s="155" t="s">
        <v>171</v>
      </c>
      <c r="AF187" s="155" t="s">
        <v>257</v>
      </c>
      <c r="AG187" s="155"/>
      <c r="AH187" s="155"/>
      <c r="AI187" s="155"/>
      <c r="AJ187" s="158"/>
      <c r="AK187" s="73"/>
      <c r="AL187" s="66"/>
      <c r="AM187" s="66"/>
      <c r="AN187" s="66"/>
      <c r="AO187" s="66"/>
      <c r="AP187" s="66"/>
      <c r="AQ187" s="66"/>
      <c r="AR187" s="66"/>
      <c r="AS187" s="66"/>
      <c r="AT187" s="66"/>
      <c r="AU187" s="66"/>
      <c r="AV187" s="66"/>
      <c r="AW187" s="66"/>
      <c r="AX187" s="66"/>
      <c r="AY187" s="66"/>
      <c r="AZ187" s="66"/>
      <c r="BA187" s="66"/>
      <c r="BB187" s="69"/>
      <c r="BC187" s="66"/>
      <c r="BD187" s="66"/>
      <c r="BE187" s="66"/>
    </row>
    <row r="188" spans="2:58" ht="25.5" x14ac:dyDescent="0.25">
      <c r="B188" s="155"/>
      <c r="C188" s="155"/>
      <c r="D188" s="155"/>
      <c r="E188" s="155"/>
      <c r="F188" s="155"/>
      <c r="G188" s="155"/>
      <c r="H188" s="155"/>
      <c r="I188" s="155"/>
      <c r="J188" s="155"/>
      <c r="K188" s="155"/>
      <c r="L188" s="155"/>
      <c r="M188" s="181"/>
      <c r="N188" s="203"/>
      <c r="O188" s="197"/>
      <c r="P188" s="197"/>
      <c r="Q188" s="197"/>
      <c r="R188" s="197"/>
      <c r="S188" s="197"/>
      <c r="T188" s="155"/>
      <c r="U188" s="155"/>
      <c r="V188" s="28" t="s">
        <v>752</v>
      </c>
      <c r="W188" s="30">
        <f>+(0.333333333333333)/2</f>
        <v>0.16666666666666649</v>
      </c>
      <c r="X188" s="28" t="s">
        <v>753</v>
      </c>
      <c r="Y188" s="18">
        <v>1</v>
      </c>
      <c r="Z188" s="18" t="s">
        <v>687</v>
      </c>
      <c r="AA188" s="29">
        <v>43466</v>
      </c>
      <c r="AB188" s="29">
        <v>43496</v>
      </c>
      <c r="AC188" s="18"/>
      <c r="AD188" s="155"/>
      <c r="AE188" s="155"/>
      <c r="AF188" s="155"/>
      <c r="AG188" s="155"/>
      <c r="AH188" s="155"/>
      <c r="AI188" s="155"/>
      <c r="AJ188" s="158"/>
      <c r="AK188" s="73"/>
      <c r="AL188" s="66"/>
      <c r="AM188" s="66"/>
      <c r="AN188" s="66"/>
      <c r="AO188" s="66"/>
      <c r="AP188" s="66"/>
      <c r="AQ188" s="66"/>
      <c r="AR188" s="66"/>
      <c r="AS188" s="66"/>
      <c r="AT188" s="66"/>
      <c r="AU188" s="66"/>
      <c r="AV188" s="66"/>
      <c r="AW188" s="66"/>
      <c r="AX188" s="66"/>
      <c r="AY188" s="66"/>
      <c r="AZ188" s="66"/>
      <c r="BA188" s="66"/>
      <c r="BB188" s="69"/>
      <c r="BC188" s="66"/>
      <c r="BD188" s="66"/>
      <c r="BE188" s="66"/>
    </row>
    <row r="189" spans="2:58" ht="25.5" x14ac:dyDescent="0.25">
      <c r="B189" s="155"/>
      <c r="C189" s="155"/>
      <c r="D189" s="155"/>
      <c r="E189" s="155"/>
      <c r="F189" s="155"/>
      <c r="G189" s="155"/>
      <c r="H189" s="155"/>
      <c r="I189" s="155"/>
      <c r="J189" s="155"/>
      <c r="K189" s="155"/>
      <c r="L189" s="155"/>
      <c r="M189" s="181"/>
      <c r="N189" s="203"/>
      <c r="O189" s="197"/>
      <c r="P189" s="197"/>
      <c r="Q189" s="197"/>
      <c r="R189" s="197"/>
      <c r="S189" s="197"/>
      <c r="T189" s="155"/>
      <c r="U189" s="155"/>
      <c r="V189" s="28" t="s">
        <v>754</v>
      </c>
      <c r="W189" s="30">
        <f>+(0.333333333333333)/2</f>
        <v>0.16666666666666649</v>
      </c>
      <c r="X189" s="28" t="s">
        <v>755</v>
      </c>
      <c r="Y189" s="18">
        <v>1</v>
      </c>
      <c r="Z189" s="18" t="s">
        <v>687</v>
      </c>
      <c r="AA189" s="29">
        <v>43466</v>
      </c>
      <c r="AB189" s="29">
        <v>43524</v>
      </c>
      <c r="AC189" s="18"/>
      <c r="AD189" s="155"/>
      <c r="AE189" s="155"/>
      <c r="AF189" s="155"/>
      <c r="AG189" s="155"/>
      <c r="AH189" s="155"/>
      <c r="AI189" s="155"/>
      <c r="AJ189" s="158"/>
      <c r="AK189" s="73"/>
      <c r="AL189" s="66"/>
      <c r="AM189" s="66"/>
      <c r="AN189" s="66"/>
      <c r="AO189" s="66"/>
      <c r="AP189" s="66"/>
      <c r="AQ189" s="66"/>
      <c r="AR189" s="66"/>
      <c r="AS189" s="66"/>
      <c r="AT189" s="66"/>
      <c r="AU189" s="66"/>
      <c r="AV189" s="66"/>
      <c r="AW189" s="66"/>
      <c r="AX189" s="66"/>
      <c r="AY189" s="66"/>
      <c r="AZ189" s="66"/>
      <c r="BA189" s="66"/>
      <c r="BB189" s="69"/>
      <c r="BC189" s="66"/>
      <c r="BD189" s="66"/>
      <c r="BE189" s="66"/>
    </row>
    <row r="190" spans="2:58" ht="25.5" x14ac:dyDescent="0.25">
      <c r="B190" s="155"/>
      <c r="C190" s="155"/>
      <c r="D190" s="155"/>
      <c r="E190" s="155"/>
      <c r="F190" s="155"/>
      <c r="G190" s="155"/>
      <c r="H190" s="155"/>
      <c r="I190" s="155"/>
      <c r="J190" s="155"/>
      <c r="K190" s="155"/>
      <c r="L190" s="155"/>
      <c r="M190" s="181"/>
      <c r="N190" s="203"/>
      <c r="O190" s="197"/>
      <c r="P190" s="197"/>
      <c r="Q190" s="197"/>
      <c r="R190" s="197"/>
      <c r="S190" s="197"/>
      <c r="T190" s="155"/>
      <c r="U190" s="155"/>
      <c r="V190" s="28" t="s">
        <v>756</v>
      </c>
      <c r="W190" s="16">
        <v>0.5</v>
      </c>
      <c r="X190" s="28" t="s">
        <v>757</v>
      </c>
      <c r="Y190" s="47">
        <v>9</v>
      </c>
      <c r="Z190" s="18" t="s">
        <v>687</v>
      </c>
      <c r="AA190" s="29">
        <v>43556</v>
      </c>
      <c r="AB190" s="29">
        <v>43830</v>
      </c>
      <c r="AC190" s="18"/>
      <c r="AD190" s="155"/>
      <c r="AE190" s="155"/>
      <c r="AF190" s="155"/>
      <c r="AG190" s="155"/>
      <c r="AH190" s="155"/>
      <c r="AI190" s="155"/>
      <c r="AJ190" s="158"/>
      <c r="AK190" s="73"/>
      <c r="AL190" s="66"/>
      <c r="AM190" s="66"/>
      <c r="AN190" s="66"/>
      <c r="AO190" s="66"/>
      <c r="AP190" s="66"/>
      <c r="AQ190" s="66"/>
      <c r="AR190" s="66"/>
      <c r="AS190" s="66"/>
      <c r="AT190" s="66"/>
      <c r="AU190" s="66"/>
      <c r="AV190" s="66"/>
      <c r="AW190" s="66"/>
      <c r="AX190" s="66"/>
      <c r="AY190" s="66"/>
      <c r="AZ190" s="66"/>
      <c r="BA190" s="66"/>
      <c r="BB190" s="69"/>
      <c r="BC190" s="66"/>
      <c r="BD190" s="66"/>
      <c r="BE190" s="66"/>
    </row>
    <row r="191" spans="2:58" ht="25.5" x14ac:dyDescent="0.25">
      <c r="B191" s="151" t="s">
        <v>637</v>
      </c>
      <c r="C191" s="151" t="s">
        <v>718</v>
      </c>
      <c r="D191" s="151" t="s">
        <v>719</v>
      </c>
      <c r="E191" s="151" t="s">
        <v>640</v>
      </c>
      <c r="F191" s="151" t="s">
        <v>720</v>
      </c>
      <c r="G191" s="151" t="s">
        <v>545</v>
      </c>
      <c r="H191" s="151" t="s">
        <v>694</v>
      </c>
      <c r="I191" s="151" t="s">
        <v>746</v>
      </c>
      <c r="J191" s="151" t="s">
        <v>602</v>
      </c>
      <c r="K191" s="151" t="s">
        <v>758</v>
      </c>
      <c r="L191" s="151" t="s">
        <v>759</v>
      </c>
      <c r="M191" s="169">
        <v>0.25</v>
      </c>
      <c r="N191" s="202" t="s">
        <v>664</v>
      </c>
      <c r="O191" s="202">
        <v>492003</v>
      </c>
      <c r="P191" s="198">
        <v>120834</v>
      </c>
      <c r="Q191" s="198">
        <v>124848</v>
      </c>
      <c r="R191" s="198">
        <v>137159</v>
      </c>
      <c r="S191" s="198">
        <v>137159</v>
      </c>
      <c r="T191" s="151" t="s">
        <v>687</v>
      </c>
      <c r="U191" s="151" t="s">
        <v>760</v>
      </c>
      <c r="V191" s="13" t="s">
        <v>761</v>
      </c>
      <c r="W191" s="14">
        <v>0.35</v>
      </c>
      <c r="X191" s="13" t="s">
        <v>762</v>
      </c>
      <c r="Y191" s="11">
        <v>11</v>
      </c>
      <c r="Z191" s="11" t="s">
        <v>687</v>
      </c>
      <c r="AA191" s="12">
        <v>43497</v>
      </c>
      <c r="AB191" s="12">
        <v>43830</v>
      </c>
      <c r="AC191" s="11"/>
      <c r="AD191" s="151"/>
      <c r="AE191" s="151" t="s">
        <v>171</v>
      </c>
      <c r="AF191" s="151" t="s">
        <v>257</v>
      </c>
      <c r="AG191" s="151"/>
      <c r="AH191" s="151"/>
      <c r="AI191" s="151"/>
      <c r="AJ191" s="154"/>
      <c r="AK191" s="73"/>
      <c r="AL191" s="66"/>
      <c r="AM191" s="66"/>
      <c r="AN191" s="66"/>
      <c r="AO191" s="66"/>
      <c r="AP191" s="66"/>
      <c r="AQ191" s="66"/>
      <c r="AR191" s="66"/>
      <c r="AS191" s="66"/>
      <c r="AT191" s="66"/>
      <c r="AU191" s="66"/>
      <c r="AV191" s="66"/>
      <c r="AW191" s="66"/>
      <c r="AX191" s="66"/>
      <c r="AY191" s="66"/>
      <c r="AZ191" s="66"/>
      <c r="BA191" s="66"/>
      <c r="BB191" s="66"/>
      <c r="BC191" s="69"/>
      <c r="BD191" s="66"/>
      <c r="BE191" s="66"/>
    </row>
    <row r="192" spans="2:58" ht="25.5" x14ac:dyDescent="0.25">
      <c r="B192" s="151"/>
      <c r="C192" s="151"/>
      <c r="D192" s="151"/>
      <c r="E192" s="151"/>
      <c r="F192" s="151"/>
      <c r="G192" s="151"/>
      <c r="H192" s="151"/>
      <c r="I192" s="151"/>
      <c r="J192" s="151"/>
      <c r="K192" s="151"/>
      <c r="L192" s="151"/>
      <c r="M192" s="189"/>
      <c r="N192" s="202"/>
      <c r="O192" s="202"/>
      <c r="P192" s="198"/>
      <c r="Q192" s="198"/>
      <c r="R192" s="198"/>
      <c r="S192" s="198"/>
      <c r="T192" s="151"/>
      <c r="U192" s="151"/>
      <c r="V192" s="13" t="s">
        <v>763</v>
      </c>
      <c r="W192" s="14">
        <v>0.1</v>
      </c>
      <c r="X192" s="13" t="s">
        <v>764</v>
      </c>
      <c r="Y192" s="11">
        <v>11</v>
      </c>
      <c r="Z192" s="11" t="s">
        <v>687</v>
      </c>
      <c r="AA192" s="12">
        <v>43497</v>
      </c>
      <c r="AB192" s="12">
        <v>43830</v>
      </c>
      <c r="AC192" s="11"/>
      <c r="AD192" s="151"/>
      <c r="AE192" s="151"/>
      <c r="AF192" s="151"/>
      <c r="AG192" s="151"/>
      <c r="AH192" s="151"/>
      <c r="AI192" s="151"/>
      <c r="AJ192" s="154"/>
      <c r="AK192" s="73"/>
      <c r="AL192" s="66"/>
      <c r="AM192" s="66"/>
      <c r="AN192" s="66"/>
      <c r="AO192" s="66"/>
      <c r="AP192" s="66"/>
      <c r="AQ192" s="66"/>
      <c r="AR192" s="66"/>
      <c r="AS192" s="66"/>
      <c r="AT192" s="66"/>
      <c r="AU192" s="66"/>
      <c r="AV192" s="66"/>
      <c r="AW192" s="66"/>
      <c r="AX192" s="66"/>
      <c r="AY192" s="66"/>
      <c r="AZ192" s="66"/>
      <c r="BA192" s="66"/>
      <c r="BB192" s="66"/>
      <c r="BC192" s="69"/>
      <c r="BD192" s="66"/>
      <c r="BE192" s="66"/>
    </row>
    <row r="193" spans="2:58" ht="25.5" x14ac:dyDescent="0.25">
      <c r="B193" s="151"/>
      <c r="C193" s="151"/>
      <c r="D193" s="151"/>
      <c r="E193" s="151"/>
      <c r="F193" s="151"/>
      <c r="G193" s="151"/>
      <c r="H193" s="151"/>
      <c r="I193" s="151"/>
      <c r="J193" s="151"/>
      <c r="K193" s="151"/>
      <c r="L193" s="151"/>
      <c r="M193" s="189"/>
      <c r="N193" s="202"/>
      <c r="O193" s="202"/>
      <c r="P193" s="198"/>
      <c r="Q193" s="198"/>
      <c r="R193" s="198"/>
      <c r="S193" s="198"/>
      <c r="T193" s="151"/>
      <c r="U193" s="151"/>
      <c r="V193" s="13" t="s">
        <v>765</v>
      </c>
      <c r="W193" s="14">
        <v>0.35</v>
      </c>
      <c r="X193" s="13" t="s">
        <v>766</v>
      </c>
      <c r="Y193" s="11">
        <v>11</v>
      </c>
      <c r="Z193" s="11" t="s">
        <v>687</v>
      </c>
      <c r="AA193" s="12">
        <v>43497</v>
      </c>
      <c r="AB193" s="12">
        <v>43830</v>
      </c>
      <c r="AC193" s="11"/>
      <c r="AD193" s="151"/>
      <c r="AE193" s="151"/>
      <c r="AF193" s="151"/>
      <c r="AG193" s="151"/>
      <c r="AH193" s="151"/>
      <c r="AI193" s="151"/>
      <c r="AJ193" s="154"/>
      <c r="AK193" s="73"/>
      <c r="AL193" s="66"/>
      <c r="AM193" s="66"/>
      <c r="AN193" s="66"/>
      <c r="AO193" s="66"/>
      <c r="AP193" s="66"/>
      <c r="AQ193" s="66"/>
      <c r="AR193" s="66"/>
      <c r="AS193" s="66"/>
      <c r="AT193" s="66"/>
      <c r="AU193" s="66"/>
      <c r="AV193" s="66"/>
      <c r="AW193" s="66"/>
      <c r="AX193" s="66"/>
      <c r="AY193" s="66"/>
      <c r="AZ193" s="66"/>
      <c r="BA193" s="66"/>
      <c r="BB193" s="66"/>
      <c r="BC193" s="69"/>
      <c r="BD193" s="66"/>
      <c r="BE193" s="66"/>
    </row>
    <row r="194" spans="2:58" ht="25.5" x14ac:dyDescent="0.25">
      <c r="B194" s="151"/>
      <c r="C194" s="151"/>
      <c r="D194" s="151"/>
      <c r="E194" s="151"/>
      <c r="F194" s="151"/>
      <c r="G194" s="151"/>
      <c r="H194" s="151"/>
      <c r="I194" s="151"/>
      <c r="J194" s="151"/>
      <c r="K194" s="151"/>
      <c r="L194" s="151"/>
      <c r="M194" s="189"/>
      <c r="N194" s="202"/>
      <c r="O194" s="202"/>
      <c r="P194" s="198"/>
      <c r="Q194" s="198"/>
      <c r="R194" s="198"/>
      <c r="S194" s="198"/>
      <c r="T194" s="151"/>
      <c r="U194" s="151"/>
      <c r="V194" s="13" t="s">
        <v>767</v>
      </c>
      <c r="W194" s="14">
        <v>0.2</v>
      </c>
      <c r="X194" s="13" t="s">
        <v>768</v>
      </c>
      <c r="Y194" s="11">
        <v>11</v>
      </c>
      <c r="Z194" s="11" t="s">
        <v>687</v>
      </c>
      <c r="AA194" s="12">
        <v>43497</v>
      </c>
      <c r="AB194" s="12">
        <v>43830</v>
      </c>
      <c r="AC194" s="11"/>
      <c r="AD194" s="151"/>
      <c r="AE194" s="151"/>
      <c r="AF194" s="151"/>
      <c r="AG194" s="151"/>
      <c r="AH194" s="151"/>
      <c r="AI194" s="151"/>
      <c r="AJ194" s="154"/>
      <c r="AK194" s="73"/>
      <c r="AL194" s="66"/>
      <c r="AM194" s="66"/>
      <c r="AN194" s="66"/>
      <c r="AO194" s="66"/>
      <c r="AP194" s="66"/>
      <c r="AQ194" s="66"/>
      <c r="AR194" s="66"/>
      <c r="AS194" s="66"/>
      <c r="AT194" s="66"/>
      <c r="AU194" s="66"/>
      <c r="AV194" s="66"/>
      <c r="AW194" s="66"/>
      <c r="AX194" s="66"/>
      <c r="AY194" s="66"/>
      <c r="AZ194" s="66"/>
      <c r="BA194" s="66"/>
      <c r="BB194" s="66"/>
      <c r="BC194" s="69"/>
      <c r="BD194" s="66"/>
      <c r="BE194" s="66"/>
    </row>
    <row r="195" spans="2:58" ht="43.15" customHeight="1" x14ac:dyDescent="0.25">
      <c r="B195" s="155" t="s">
        <v>769</v>
      </c>
      <c r="C195" s="165" t="s">
        <v>770</v>
      </c>
      <c r="D195" s="155" t="s">
        <v>771</v>
      </c>
      <c r="E195" s="155" t="s">
        <v>772</v>
      </c>
      <c r="F195" s="155" t="s">
        <v>773</v>
      </c>
      <c r="G195" s="155" t="s">
        <v>774</v>
      </c>
      <c r="H195" s="155" t="s">
        <v>775</v>
      </c>
      <c r="I195" s="155" t="s">
        <v>776</v>
      </c>
      <c r="J195" s="155" t="s">
        <v>547</v>
      </c>
      <c r="K195" s="155" t="s">
        <v>777</v>
      </c>
      <c r="L195" s="155" t="s">
        <v>778</v>
      </c>
      <c r="M195" s="159">
        <v>0.2</v>
      </c>
      <c r="N195" s="155" t="s">
        <v>779</v>
      </c>
      <c r="O195" s="155">
        <v>10</v>
      </c>
      <c r="P195" s="155">
        <v>11</v>
      </c>
      <c r="Q195" s="155">
        <v>1</v>
      </c>
      <c r="R195" s="155">
        <v>1</v>
      </c>
      <c r="S195" s="155">
        <v>1</v>
      </c>
      <c r="T195" s="155" t="s">
        <v>780</v>
      </c>
      <c r="U195" s="155" t="s">
        <v>781</v>
      </c>
      <c r="V195" s="34" t="s">
        <v>782</v>
      </c>
      <c r="W195" s="30">
        <f>+(0.333333333333333)/2</f>
        <v>0.16666666666666649</v>
      </c>
      <c r="X195" s="28" t="s">
        <v>783</v>
      </c>
      <c r="Y195" s="18">
        <v>3</v>
      </c>
      <c r="Z195" s="18" t="s">
        <v>780</v>
      </c>
      <c r="AA195" s="29">
        <v>43466</v>
      </c>
      <c r="AB195" s="29">
        <v>43768</v>
      </c>
      <c r="AC195" s="18"/>
      <c r="AD195" s="155"/>
      <c r="AE195" s="155" t="s">
        <v>171</v>
      </c>
      <c r="AF195" s="155" t="s">
        <v>436</v>
      </c>
      <c r="AG195" s="155" t="s">
        <v>52</v>
      </c>
      <c r="AH195" s="155"/>
      <c r="AI195" s="155" t="s">
        <v>34</v>
      </c>
      <c r="AJ195" s="158"/>
      <c r="AK195" s="119" t="s">
        <v>1043</v>
      </c>
      <c r="AL195" s="134">
        <v>2200000000</v>
      </c>
      <c r="AM195" s="67"/>
      <c r="AN195" s="67"/>
      <c r="AO195" s="67"/>
      <c r="AP195" s="67"/>
      <c r="AQ195" s="67"/>
      <c r="AR195" s="67"/>
      <c r="AS195" s="67"/>
      <c r="AT195" s="67"/>
      <c r="AU195" s="67"/>
      <c r="AV195" s="67"/>
      <c r="AW195" s="66"/>
      <c r="AX195" s="66"/>
      <c r="AY195" s="66"/>
      <c r="AZ195" s="66"/>
      <c r="BA195" s="66"/>
      <c r="BB195" s="66"/>
      <c r="BC195" s="66"/>
      <c r="BD195" s="66"/>
      <c r="BE195" s="66"/>
      <c r="BF195" s="139" t="s">
        <v>1052</v>
      </c>
    </row>
    <row r="196" spans="2:58" ht="56.45" customHeight="1" x14ac:dyDescent="0.25">
      <c r="B196" s="155"/>
      <c r="C196" s="165"/>
      <c r="D196" s="155"/>
      <c r="E196" s="155"/>
      <c r="F196" s="155"/>
      <c r="G196" s="155"/>
      <c r="H196" s="155"/>
      <c r="I196" s="155"/>
      <c r="J196" s="155"/>
      <c r="K196" s="155"/>
      <c r="L196" s="155"/>
      <c r="M196" s="181"/>
      <c r="N196" s="155"/>
      <c r="O196" s="155"/>
      <c r="P196" s="155"/>
      <c r="Q196" s="155"/>
      <c r="R196" s="155"/>
      <c r="S196" s="155"/>
      <c r="T196" s="155"/>
      <c r="U196" s="155"/>
      <c r="V196" s="34" t="s">
        <v>784</v>
      </c>
      <c r="W196" s="30">
        <v>0.5</v>
      </c>
      <c r="X196" s="28" t="s">
        <v>785</v>
      </c>
      <c r="Y196" s="18">
        <v>8</v>
      </c>
      <c r="Z196" s="18" t="s">
        <v>780</v>
      </c>
      <c r="AA196" s="29">
        <v>43497</v>
      </c>
      <c r="AB196" s="29">
        <v>43814</v>
      </c>
      <c r="AC196" s="18"/>
      <c r="AD196" s="155"/>
      <c r="AE196" s="155"/>
      <c r="AF196" s="155"/>
      <c r="AG196" s="155"/>
      <c r="AH196" s="155"/>
      <c r="AI196" s="155"/>
      <c r="AJ196" s="158"/>
      <c r="AK196" s="119" t="s">
        <v>1052</v>
      </c>
      <c r="AL196" s="134">
        <v>1100000000</v>
      </c>
      <c r="AM196" s="67"/>
      <c r="AN196" s="67"/>
      <c r="AO196" s="67"/>
      <c r="AP196" s="67"/>
      <c r="AQ196" s="67"/>
      <c r="AR196" s="67"/>
      <c r="AS196" s="67"/>
      <c r="AT196" s="67"/>
      <c r="AU196" s="67"/>
      <c r="AV196" s="67"/>
      <c r="AW196" s="66"/>
      <c r="AX196" s="66"/>
      <c r="AY196" s="66"/>
      <c r="AZ196" s="66"/>
      <c r="BA196" s="66"/>
      <c r="BB196" s="66"/>
      <c r="BC196" s="66"/>
      <c r="BD196" s="66"/>
      <c r="BE196" s="66"/>
      <c r="BF196" s="139"/>
    </row>
    <row r="197" spans="2:58" ht="68.45" customHeight="1" x14ac:dyDescent="0.25">
      <c r="B197" s="155"/>
      <c r="C197" s="165"/>
      <c r="D197" s="155"/>
      <c r="E197" s="155"/>
      <c r="F197" s="155"/>
      <c r="G197" s="155"/>
      <c r="H197" s="155"/>
      <c r="I197" s="155"/>
      <c r="J197" s="155"/>
      <c r="K197" s="155"/>
      <c r="L197" s="155"/>
      <c r="M197" s="181"/>
      <c r="N197" s="155"/>
      <c r="O197" s="155"/>
      <c r="P197" s="155"/>
      <c r="Q197" s="155"/>
      <c r="R197" s="155"/>
      <c r="S197" s="155"/>
      <c r="T197" s="155"/>
      <c r="U197" s="155"/>
      <c r="V197" s="34" t="s">
        <v>786</v>
      </c>
      <c r="W197" s="30">
        <f>+(0.333333333333333)/2</f>
        <v>0.16666666666666649</v>
      </c>
      <c r="X197" s="28" t="s">
        <v>787</v>
      </c>
      <c r="Y197" s="18">
        <v>15</v>
      </c>
      <c r="Z197" s="18" t="s">
        <v>780</v>
      </c>
      <c r="AA197" s="29">
        <v>43497</v>
      </c>
      <c r="AB197" s="29">
        <v>43814</v>
      </c>
      <c r="AC197" s="18"/>
      <c r="AD197" s="155"/>
      <c r="AE197" s="155"/>
      <c r="AF197" s="155"/>
      <c r="AG197" s="155"/>
      <c r="AH197" s="155"/>
      <c r="AI197" s="155"/>
      <c r="AJ197" s="158"/>
      <c r="AK197" s="119" t="s">
        <v>1044</v>
      </c>
      <c r="AL197" s="134">
        <v>6700000000</v>
      </c>
      <c r="AM197" s="67"/>
      <c r="AN197" s="67"/>
      <c r="AO197" s="67"/>
      <c r="AP197" s="67"/>
      <c r="AQ197" s="67"/>
      <c r="AR197" s="67"/>
      <c r="AS197" s="67"/>
      <c r="AT197" s="67"/>
      <c r="AU197" s="67"/>
      <c r="AV197" s="67"/>
      <c r="AW197" s="66"/>
      <c r="AX197" s="66"/>
      <c r="AY197" s="66"/>
      <c r="AZ197" s="66"/>
      <c r="BA197" s="66"/>
      <c r="BB197" s="66"/>
      <c r="BC197" s="66"/>
      <c r="BD197" s="66"/>
      <c r="BE197" s="66"/>
      <c r="BF197" s="139"/>
    </row>
    <row r="198" spans="2:58" ht="64.900000000000006" customHeight="1" x14ac:dyDescent="0.25">
      <c r="B198" s="155"/>
      <c r="C198" s="165"/>
      <c r="D198" s="155"/>
      <c r="E198" s="155"/>
      <c r="F198" s="155"/>
      <c r="G198" s="155"/>
      <c r="H198" s="155"/>
      <c r="I198" s="155"/>
      <c r="J198" s="155"/>
      <c r="K198" s="155"/>
      <c r="L198" s="155"/>
      <c r="M198" s="181"/>
      <c r="N198" s="155"/>
      <c r="O198" s="155"/>
      <c r="P198" s="155"/>
      <c r="Q198" s="155"/>
      <c r="R198" s="155"/>
      <c r="S198" s="155"/>
      <c r="T198" s="155"/>
      <c r="U198" s="155"/>
      <c r="V198" s="34" t="s">
        <v>788</v>
      </c>
      <c r="W198" s="30">
        <f>+(0.333333333333333)/2</f>
        <v>0.16666666666666649</v>
      </c>
      <c r="X198" s="32" t="s">
        <v>789</v>
      </c>
      <c r="Y198" s="18">
        <v>9</v>
      </c>
      <c r="Z198" s="18" t="s">
        <v>780</v>
      </c>
      <c r="AA198" s="29">
        <v>43525</v>
      </c>
      <c r="AB198" s="29">
        <v>43814</v>
      </c>
      <c r="AC198" s="18"/>
      <c r="AD198" s="155"/>
      <c r="AE198" s="155"/>
      <c r="AF198" s="155"/>
      <c r="AG198" s="155"/>
      <c r="AH198" s="155"/>
      <c r="AI198" s="155"/>
      <c r="AJ198" s="158"/>
      <c r="AK198" s="119" t="s">
        <v>1315</v>
      </c>
      <c r="AL198" s="134"/>
      <c r="AM198" s="67"/>
      <c r="AN198" s="67"/>
      <c r="AO198" s="67"/>
      <c r="AP198" s="67"/>
      <c r="AQ198" s="67"/>
      <c r="AR198" s="67"/>
      <c r="AS198" s="67"/>
      <c r="AT198" s="67"/>
      <c r="AU198" s="67"/>
      <c r="AV198" s="67"/>
      <c r="AW198" s="66"/>
      <c r="AX198" s="66"/>
      <c r="AY198" s="66"/>
      <c r="AZ198" s="66"/>
      <c r="BA198" s="66"/>
      <c r="BB198" s="66"/>
      <c r="BC198" s="66"/>
      <c r="BD198" s="66"/>
      <c r="BE198" s="66"/>
    </row>
    <row r="199" spans="2:58" ht="25.5" x14ac:dyDescent="0.25">
      <c r="B199" s="151" t="s">
        <v>769</v>
      </c>
      <c r="C199" s="168" t="s">
        <v>770</v>
      </c>
      <c r="D199" s="151" t="s">
        <v>790</v>
      </c>
      <c r="E199" s="151" t="s">
        <v>772</v>
      </c>
      <c r="F199" s="151" t="s">
        <v>791</v>
      </c>
      <c r="G199" s="151" t="s">
        <v>774</v>
      </c>
      <c r="H199" s="151" t="s">
        <v>775</v>
      </c>
      <c r="I199" s="151" t="s">
        <v>792</v>
      </c>
      <c r="J199" s="151" t="s">
        <v>629</v>
      </c>
      <c r="K199" s="163" t="s">
        <v>793</v>
      </c>
      <c r="L199" s="163" t="s">
        <v>794</v>
      </c>
      <c r="M199" s="169">
        <v>0.2</v>
      </c>
      <c r="N199" s="151" t="s">
        <v>795</v>
      </c>
      <c r="O199" s="151">
        <v>0</v>
      </c>
      <c r="P199" s="151">
        <v>50</v>
      </c>
      <c r="Q199" s="151">
        <v>20</v>
      </c>
      <c r="R199" s="151">
        <v>10</v>
      </c>
      <c r="S199" s="151">
        <v>0</v>
      </c>
      <c r="T199" s="151" t="s">
        <v>780</v>
      </c>
      <c r="U199" s="163" t="s">
        <v>796</v>
      </c>
      <c r="V199" s="122" t="s">
        <v>797</v>
      </c>
      <c r="W199" s="31">
        <v>0.25</v>
      </c>
      <c r="X199" s="9" t="s">
        <v>798</v>
      </c>
      <c r="Y199" s="49">
        <v>2</v>
      </c>
      <c r="Z199" s="11" t="s">
        <v>780</v>
      </c>
      <c r="AA199" s="12">
        <v>43556</v>
      </c>
      <c r="AB199" s="12">
        <v>43676</v>
      </c>
      <c r="AC199" s="11"/>
      <c r="AD199" s="151"/>
      <c r="AE199" s="151" t="s">
        <v>171</v>
      </c>
      <c r="AF199" s="151"/>
      <c r="AG199" s="151"/>
      <c r="AH199" s="151" t="s">
        <v>63</v>
      </c>
      <c r="AI199" s="151"/>
      <c r="AJ199" s="154"/>
      <c r="AK199" s="119" t="s">
        <v>1316</v>
      </c>
      <c r="AL199" s="71"/>
      <c r="AM199" s="67"/>
      <c r="AN199" s="67"/>
      <c r="AO199" s="67"/>
      <c r="AP199" s="67"/>
      <c r="AQ199" s="67"/>
      <c r="AR199" s="67"/>
      <c r="AS199" s="67"/>
      <c r="AT199" s="67"/>
      <c r="AU199" s="67"/>
      <c r="AV199" s="67"/>
      <c r="AW199" s="66"/>
      <c r="AX199" s="66"/>
      <c r="AY199" s="66"/>
      <c r="AZ199" s="66"/>
      <c r="BA199" s="66"/>
      <c r="BB199" s="66"/>
      <c r="BC199" s="66"/>
      <c r="BD199" s="66"/>
      <c r="BE199" s="66"/>
    </row>
    <row r="200" spans="2:58" ht="25.5" x14ac:dyDescent="0.25">
      <c r="B200" s="151"/>
      <c r="C200" s="168"/>
      <c r="D200" s="151"/>
      <c r="E200" s="151"/>
      <c r="F200" s="151"/>
      <c r="G200" s="151"/>
      <c r="H200" s="151"/>
      <c r="I200" s="151"/>
      <c r="J200" s="151"/>
      <c r="K200" s="163"/>
      <c r="L200" s="163"/>
      <c r="M200" s="169"/>
      <c r="N200" s="151"/>
      <c r="O200" s="151"/>
      <c r="P200" s="151"/>
      <c r="Q200" s="151"/>
      <c r="R200" s="151"/>
      <c r="S200" s="151"/>
      <c r="T200" s="151"/>
      <c r="U200" s="163"/>
      <c r="V200" s="122" t="s">
        <v>799</v>
      </c>
      <c r="W200" s="31">
        <v>0.5</v>
      </c>
      <c r="X200" s="9" t="s">
        <v>800</v>
      </c>
      <c r="Y200" s="49">
        <v>1</v>
      </c>
      <c r="Z200" s="11" t="s">
        <v>780</v>
      </c>
      <c r="AA200" s="12">
        <v>43647</v>
      </c>
      <c r="AB200" s="12">
        <v>43676</v>
      </c>
      <c r="AC200" s="11"/>
      <c r="AD200" s="151"/>
      <c r="AE200" s="151"/>
      <c r="AF200" s="151"/>
      <c r="AG200" s="151"/>
      <c r="AH200" s="151"/>
      <c r="AI200" s="151"/>
      <c r="AJ200" s="154"/>
      <c r="AK200" s="119" t="s">
        <v>1316</v>
      </c>
      <c r="AL200" s="71"/>
      <c r="AM200" s="67"/>
      <c r="AN200" s="67"/>
      <c r="AO200" s="67"/>
      <c r="AP200" s="67"/>
      <c r="AQ200" s="67"/>
      <c r="AR200" s="67"/>
      <c r="AS200" s="67"/>
      <c r="AT200" s="67"/>
      <c r="AU200" s="67"/>
      <c r="AV200" s="67"/>
      <c r="AW200" s="66"/>
      <c r="AX200" s="66"/>
      <c r="AY200" s="66"/>
      <c r="AZ200" s="66"/>
      <c r="BA200" s="66"/>
      <c r="BB200" s="66"/>
      <c r="BC200" s="66"/>
      <c r="BD200" s="66"/>
      <c r="BE200" s="66"/>
    </row>
    <row r="201" spans="2:58" ht="38.25" x14ac:dyDescent="0.25">
      <c r="B201" s="151"/>
      <c r="C201" s="168"/>
      <c r="D201" s="151"/>
      <c r="E201" s="151"/>
      <c r="F201" s="151"/>
      <c r="G201" s="151"/>
      <c r="H201" s="151"/>
      <c r="I201" s="151"/>
      <c r="J201" s="151"/>
      <c r="K201" s="151"/>
      <c r="L201" s="151"/>
      <c r="M201" s="151"/>
      <c r="N201" s="151"/>
      <c r="O201" s="151"/>
      <c r="P201" s="151"/>
      <c r="Q201" s="151"/>
      <c r="R201" s="151"/>
      <c r="S201" s="151"/>
      <c r="T201" s="151"/>
      <c r="U201" s="163"/>
      <c r="V201" s="122" t="s">
        <v>801</v>
      </c>
      <c r="W201" s="31">
        <v>0.25</v>
      </c>
      <c r="X201" s="9" t="s">
        <v>802</v>
      </c>
      <c r="Y201" s="49">
        <v>3</v>
      </c>
      <c r="Z201" s="11" t="s">
        <v>780</v>
      </c>
      <c r="AA201" s="12">
        <v>43525</v>
      </c>
      <c r="AB201" s="12">
        <v>43830</v>
      </c>
      <c r="AC201" s="11"/>
      <c r="AD201" s="151"/>
      <c r="AE201" s="151"/>
      <c r="AF201" s="151"/>
      <c r="AG201" s="151"/>
      <c r="AH201" s="151"/>
      <c r="AI201" s="151"/>
      <c r="AJ201" s="154"/>
      <c r="AK201" s="119" t="s">
        <v>1317</v>
      </c>
      <c r="AL201" s="71"/>
      <c r="AM201" s="67"/>
      <c r="AN201" s="67"/>
      <c r="AO201" s="67"/>
      <c r="AP201" s="67"/>
      <c r="AQ201" s="67"/>
      <c r="AR201" s="67"/>
      <c r="AS201" s="67"/>
      <c r="AT201" s="67"/>
      <c r="AU201" s="67"/>
      <c r="AV201" s="67"/>
      <c r="AW201" s="66"/>
      <c r="AX201" s="66"/>
      <c r="AY201" s="66"/>
      <c r="AZ201" s="66"/>
      <c r="BA201" s="66"/>
      <c r="BB201" s="66"/>
      <c r="BC201" s="66"/>
      <c r="BD201" s="66"/>
      <c r="BE201" s="66"/>
    </row>
    <row r="202" spans="2:58" ht="38.25" x14ac:dyDescent="0.25">
      <c r="B202" s="155" t="s">
        <v>769</v>
      </c>
      <c r="C202" s="165" t="s">
        <v>1307</v>
      </c>
      <c r="D202" s="155" t="s">
        <v>771</v>
      </c>
      <c r="E202" s="155" t="s">
        <v>772</v>
      </c>
      <c r="F202" s="155" t="s">
        <v>773</v>
      </c>
      <c r="G202" s="155" t="s">
        <v>774</v>
      </c>
      <c r="H202" s="155" t="s">
        <v>775</v>
      </c>
      <c r="I202" s="155" t="s">
        <v>430</v>
      </c>
      <c r="J202" s="155" t="s">
        <v>629</v>
      </c>
      <c r="K202" s="190" t="s">
        <v>803</v>
      </c>
      <c r="L202" s="155" t="s">
        <v>804</v>
      </c>
      <c r="M202" s="159">
        <v>0.2</v>
      </c>
      <c r="N202" s="205" t="s">
        <v>805</v>
      </c>
      <c r="O202" s="204">
        <v>320</v>
      </c>
      <c r="P202" s="197">
        <v>450</v>
      </c>
      <c r="Q202" s="197">
        <v>450</v>
      </c>
      <c r="R202" s="197">
        <v>450</v>
      </c>
      <c r="S202" s="197">
        <v>450</v>
      </c>
      <c r="T202" s="155" t="s">
        <v>710</v>
      </c>
      <c r="U202" s="190" t="s">
        <v>806</v>
      </c>
      <c r="V202" s="34" t="s">
        <v>807</v>
      </c>
      <c r="W202" s="30">
        <v>0.5</v>
      </c>
      <c r="X202" s="28" t="s">
        <v>808</v>
      </c>
      <c r="Y202" s="18">
        <v>4</v>
      </c>
      <c r="Z202" s="18" t="s">
        <v>710</v>
      </c>
      <c r="AA202" s="29">
        <v>43525</v>
      </c>
      <c r="AB202" s="29">
        <v>43814</v>
      </c>
      <c r="AC202" s="18"/>
      <c r="AD202" s="155"/>
      <c r="AE202" s="155" t="s">
        <v>171</v>
      </c>
      <c r="AF202" s="155" t="s">
        <v>809</v>
      </c>
      <c r="AG202" s="155" t="s">
        <v>52</v>
      </c>
      <c r="AH202" s="155"/>
      <c r="AI202" s="155"/>
      <c r="AJ202" s="158"/>
      <c r="AK202" s="119" t="s">
        <v>1030</v>
      </c>
      <c r="AL202" s="132"/>
      <c r="AM202" s="67"/>
      <c r="AN202" s="67"/>
      <c r="AO202" s="67"/>
      <c r="AP202" s="131">
        <v>121696218421</v>
      </c>
      <c r="AQ202" s="67"/>
      <c r="AR202" s="67"/>
      <c r="AS202" s="67"/>
      <c r="AT202" s="67"/>
      <c r="AU202" s="67"/>
      <c r="AV202" s="67"/>
      <c r="AW202" s="66"/>
      <c r="AX202" s="66"/>
      <c r="AY202" s="66"/>
      <c r="AZ202" s="66"/>
      <c r="BA202" s="66"/>
      <c r="BB202" s="66"/>
      <c r="BC202" s="66"/>
      <c r="BD202" s="66"/>
      <c r="BE202" s="66"/>
    </row>
    <row r="203" spans="2:58" ht="33.75" customHeight="1" x14ac:dyDescent="0.25">
      <c r="B203" s="155"/>
      <c r="C203" s="165"/>
      <c r="D203" s="155"/>
      <c r="E203" s="155"/>
      <c r="F203" s="155"/>
      <c r="G203" s="155"/>
      <c r="H203" s="155"/>
      <c r="I203" s="155"/>
      <c r="J203" s="155"/>
      <c r="K203" s="190"/>
      <c r="L203" s="155"/>
      <c r="M203" s="181"/>
      <c r="N203" s="205"/>
      <c r="O203" s="204"/>
      <c r="P203" s="197"/>
      <c r="Q203" s="197"/>
      <c r="R203" s="197"/>
      <c r="S203" s="197"/>
      <c r="T203" s="155"/>
      <c r="U203" s="190"/>
      <c r="V203" s="34" t="s">
        <v>810</v>
      </c>
      <c r="W203" s="30">
        <f>+(0.333333333333333)/2</f>
        <v>0.16666666666666649</v>
      </c>
      <c r="X203" s="28" t="s">
        <v>811</v>
      </c>
      <c r="Y203" s="18">
        <v>4</v>
      </c>
      <c r="Z203" s="18" t="s">
        <v>710</v>
      </c>
      <c r="AA203" s="29">
        <v>43525</v>
      </c>
      <c r="AB203" s="29">
        <v>43814</v>
      </c>
      <c r="AC203" s="18"/>
      <c r="AD203" s="155"/>
      <c r="AE203" s="155"/>
      <c r="AF203" s="155"/>
      <c r="AG203" s="155"/>
      <c r="AH203" s="155"/>
      <c r="AI203" s="155"/>
      <c r="AJ203" s="158"/>
      <c r="AK203" s="119" t="s">
        <v>1031</v>
      </c>
      <c r="AL203" s="67"/>
      <c r="AM203" s="67"/>
      <c r="AN203" s="67"/>
      <c r="AO203" s="67"/>
      <c r="AP203" s="131">
        <v>2696090444</v>
      </c>
      <c r="AQ203" s="67"/>
      <c r="AR203" s="67"/>
      <c r="AS203" s="67"/>
      <c r="AT203" s="67"/>
      <c r="AU203" s="67"/>
      <c r="AV203" s="67"/>
      <c r="AW203" s="66"/>
      <c r="AX203" s="66"/>
      <c r="AY203" s="66"/>
      <c r="AZ203" s="66"/>
      <c r="BA203" s="66"/>
      <c r="BB203" s="66"/>
      <c r="BC203" s="66"/>
      <c r="BD203" s="66"/>
      <c r="BE203" s="66"/>
    </row>
    <row r="204" spans="2:58" ht="49.5" customHeight="1" x14ac:dyDescent="0.25">
      <c r="B204" s="155"/>
      <c r="C204" s="165"/>
      <c r="D204" s="155"/>
      <c r="E204" s="155"/>
      <c r="F204" s="155"/>
      <c r="G204" s="155"/>
      <c r="H204" s="155"/>
      <c r="I204" s="155"/>
      <c r="J204" s="155"/>
      <c r="K204" s="190"/>
      <c r="L204" s="155"/>
      <c r="M204" s="181"/>
      <c r="N204" s="205"/>
      <c r="O204" s="204"/>
      <c r="P204" s="197"/>
      <c r="Q204" s="197"/>
      <c r="R204" s="197"/>
      <c r="S204" s="197"/>
      <c r="T204" s="155"/>
      <c r="U204" s="190"/>
      <c r="V204" s="34" t="s">
        <v>812</v>
      </c>
      <c r="W204" s="30">
        <f>+(0.333333333333333)/2</f>
        <v>0.16666666666666649</v>
      </c>
      <c r="X204" s="28" t="s">
        <v>813</v>
      </c>
      <c r="Y204" s="18">
        <v>4</v>
      </c>
      <c r="Z204" s="18" t="s">
        <v>710</v>
      </c>
      <c r="AA204" s="29">
        <v>43525</v>
      </c>
      <c r="AB204" s="29">
        <v>43814</v>
      </c>
      <c r="AC204" s="18"/>
      <c r="AD204" s="155"/>
      <c r="AE204" s="155"/>
      <c r="AF204" s="155"/>
      <c r="AG204" s="155"/>
      <c r="AH204" s="155"/>
      <c r="AI204" s="155"/>
      <c r="AJ204" s="158"/>
      <c r="AK204" s="119" t="s">
        <v>1306</v>
      </c>
      <c r="AL204" s="67"/>
      <c r="AM204" s="67"/>
      <c r="AN204" s="67"/>
      <c r="AO204" s="67"/>
      <c r="AP204" s="131">
        <v>0</v>
      </c>
      <c r="AQ204" s="67"/>
      <c r="AR204" s="67"/>
      <c r="AS204" s="67"/>
      <c r="AT204" s="67"/>
      <c r="AU204" s="67"/>
      <c r="AV204" s="67"/>
      <c r="AW204" s="66"/>
      <c r="AX204" s="66"/>
      <c r="AY204" s="66"/>
      <c r="AZ204" s="66"/>
      <c r="BA204" s="66"/>
      <c r="BB204" s="66"/>
      <c r="BC204" s="66"/>
      <c r="BD204" s="66"/>
      <c r="BE204" s="66"/>
    </row>
    <row r="205" spans="2:58" ht="53.25" customHeight="1" x14ac:dyDescent="0.25">
      <c r="B205" s="155"/>
      <c r="C205" s="165"/>
      <c r="D205" s="155"/>
      <c r="E205" s="155"/>
      <c r="F205" s="155"/>
      <c r="G205" s="155"/>
      <c r="H205" s="155"/>
      <c r="I205" s="155"/>
      <c r="J205" s="155"/>
      <c r="K205" s="190"/>
      <c r="L205" s="155"/>
      <c r="M205" s="181"/>
      <c r="N205" s="205"/>
      <c r="O205" s="204"/>
      <c r="P205" s="197"/>
      <c r="Q205" s="197"/>
      <c r="R205" s="197"/>
      <c r="S205" s="197"/>
      <c r="T205" s="155"/>
      <c r="U205" s="190"/>
      <c r="V205" s="34" t="s">
        <v>814</v>
      </c>
      <c r="W205" s="30">
        <f>+(0.333333333333333)/2</f>
        <v>0.16666666666666649</v>
      </c>
      <c r="X205" s="32" t="s">
        <v>815</v>
      </c>
      <c r="Y205" s="18">
        <v>4</v>
      </c>
      <c r="Z205" s="18" t="s">
        <v>710</v>
      </c>
      <c r="AA205" s="29">
        <v>43525</v>
      </c>
      <c r="AB205" s="29">
        <v>43814</v>
      </c>
      <c r="AC205" s="18"/>
      <c r="AD205" s="155"/>
      <c r="AE205" s="155"/>
      <c r="AF205" s="155"/>
      <c r="AG205" s="155"/>
      <c r="AH205" s="155"/>
      <c r="AI205" s="155"/>
      <c r="AJ205" s="158"/>
      <c r="AK205" s="119" t="s">
        <v>1306</v>
      </c>
      <c r="AL205" s="67"/>
      <c r="AM205" s="67"/>
      <c r="AN205" s="67"/>
      <c r="AO205" s="67"/>
      <c r="AP205" s="131">
        <v>0</v>
      </c>
      <c r="AQ205" s="67"/>
      <c r="AR205" s="67"/>
      <c r="AS205" s="67"/>
      <c r="AT205" s="67"/>
      <c r="AU205" s="67"/>
      <c r="AV205" s="67"/>
      <c r="AW205" s="66"/>
      <c r="AX205" s="66"/>
      <c r="AY205" s="66"/>
      <c r="AZ205" s="66"/>
      <c r="BA205" s="66"/>
      <c r="BB205" s="66"/>
      <c r="BC205" s="66"/>
      <c r="BD205" s="66"/>
      <c r="BE205" s="66"/>
    </row>
    <row r="206" spans="2:58" x14ac:dyDescent="0.25">
      <c r="B206" s="151" t="s">
        <v>769</v>
      </c>
      <c r="C206" s="168" t="s">
        <v>770</v>
      </c>
      <c r="D206" s="151" t="s">
        <v>771</v>
      </c>
      <c r="E206" s="151" t="s">
        <v>772</v>
      </c>
      <c r="F206" s="151" t="s">
        <v>773</v>
      </c>
      <c r="G206" s="151" t="s">
        <v>774</v>
      </c>
      <c r="H206" s="151" t="s">
        <v>775</v>
      </c>
      <c r="I206" s="151" t="s">
        <v>816</v>
      </c>
      <c r="J206" s="151" t="s">
        <v>629</v>
      </c>
      <c r="K206" s="163" t="s">
        <v>817</v>
      </c>
      <c r="L206" s="163" t="s">
        <v>818</v>
      </c>
      <c r="M206" s="200">
        <v>0.2</v>
      </c>
      <c r="N206" s="207" t="s">
        <v>46</v>
      </c>
      <c r="O206" s="208">
        <f>181/1102</f>
        <v>0.16424682395644283</v>
      </c>
      <c r="P206" s="206">
        <v>0.15</v>
      </c>
      <c r="Q206" s="206">
        <v>0.13</v>
      </c>
      <c r="R206" s="206">
        <v>0.11</v>
      </c>
      <c r="S206" s="206">
        <v>0.1</v>
      </c>
      <c r="T206" s="151" t="s">
        <v>780</v>
      </c>
      <c r="U206" s="163" t="s">
        <v>819</v>
      </c>
      <c r="V206" s="33" t="s">
        <v>820</v>
      </c>
      <c r="W206" s="14">
        <v>0.25</v>
      </c>
      <c r="X206" s="13" t="s">
        <v>821</v>
      </c>
      <c r="Y206" s="11">
        <v>1</v>
      </c>
      <c r="Z206" s="11" t="s">
        <v>780</v>
      </c>
      <c r="AA206" s="12">
        <v>43497</v>
      </c>
      <c r="AB206" s="12">
        <v>43524</v>
      </c>
      <c r="AC206" s="11"/>
      <c r="AD206" s="151"/>
      <c r="AE206" s="151" t="s">
        <v>171</v>
      </c>
      <c r="AF206" s="151" t="s">
        <v>257</v>
      </c>
      <c r="AG206" s="151"/>
      <c r="AH206" s="151"/>
      <c r="AI206" s="151" t="s">
        <v>34</v>
      </c>
      <c r="AJ206" s="154"/>
      <c r="AK206" s="119"/>
      <c r="AL206" s="67"/>
      <c r="AM206" s="67"/>
      <c r="AN206" s="67"/>
      <c r="AO206" s="67"/>
      <c r="AP206" s="67"/>
      <c r="AQ206" s="67"/>
      <c r="AR206" s="67"/>
      <c r="AS206" s="67"/>
      <c r="AT206" s="67"/>
      <c r="AU206" s="67"/>
      <c r="AV206" s="67"/>
      <c r="AW206" s="66"/>
      <c r="AX206" s="66"/>
      <c r="AY206" s="66"/>
      <c r="AZ206" s="66"/>
      <c r="BA206" s="66"/>
      <c r="BB206" s="66"/>
      <c r="BC206" s="66"/>
      <c r="BD206" s="66"/>
      <c r="BE206" s="66"/>
    </row>
    <row r="207" spans="2:58" ht="127.5" x14ac:dyDescent="0.25">
      <c r="B207" s="151"/>
      <c r="C207" s="168"/>
      <c r="D207" s="151"/>
      <c r="E207" s="151"/>
      <c r="F207" s="151"/>
      <c r="G207" s="151"/>
      <c r="H207" s="151"/>
      <c r="I207" s="151"/>
      <c r="J207" s="151"/>
      <c r="K207" s="163"/>
      <c r="L207" s="163"/>
      <c r="M207" s="201"/>
      <c r="N207" s="207"/>
      <c r="O207" s="208"/>
      <c r="P207" s="206"/>
      <c r="Q207" s="206"/>
      <c r="R207" s="206"/>
      <c r="S207" s="206"/>
      <c r="T207" s="151"/>
      <c r="U207" s="163"/>
      <c r="V207" s="33" t="s">
        <v>822</v>
      </c>
      <c r="W207" s="14">
        <v>0.5</v>
      </c>
      <c r="X207" s="13" t="s">
        <v>823</v>
      </c>
      <c r="Y207" s="11">
        <v>3</v>
      </c>
      <c r="Z207" s="11" t="s">
        <v>780</v>
      </c>
      <c r="AA207" s="12">
        <v>43525</v>
      </c>
      <c r="AB207" s="12">
        <v>43814</v>
      </c>
      <c r="AC207" s="11"/>
      <c r="AD207" s="151"/>
      <c r="AE207" s="151"/>
      <c r="AF207" s="151"/>
      <c r="AG207" s="151"/>
      <c r="AH207" s="151"/>
      <c r="AI207" s="151"/>
      <c r="AJ207" s="154"/>
      <c r="AK207" s="119" t="s">
        <v>1318</v>
      </c>
      <c r="AL207" s="67"/>
      <c r="AM207" s="67"/>
      <c r="AN207" s="131">
        <f>230200000+30000000+150000000+50000000+650500000</f>
        <v>1110700000</v>
      </c>
      <c r="AO207" s="67"/>
      <c r="AP207" s="67"/>
      <c r="AQ207" s="67"/>
      <c r="AR207" s="67"/>
      <c r="AS207" s="67"/>
      <c r="AT207" s="67"/>
      <c r="AU207" s="67"/>
      <c r="AV207" s="67"/>
      <c r="AW207" s="66"/>
      <c r="AX207" s="66"/>
      <c r="AY207" s="66"/>
      <c r="AZ207" s="66"/>
      <c r="BA207" s="66"/>
      <c r="BB207" s="66"/>
      <c r="BC207" s="66"/>
      <c r="BD207" s="66"/>
      <c r="BE207" s="66"/>
    </row>
    <row r="208" spans="2:58" ht="38.25" x14ac:dyDescent="0.25">
      <c r="B208" s="151"/>
      <c r="C208" s="168"/>
      <c r="D208" s="151"/>
      <c r="E208" s="151"/>
      <c r="F208" s="151"/>
      <c r="G208" s="151"/>
      <c r="H208" s="151"/>
      <c r="I208" s="151"/>
      <c r="J208" s="151"/>
      <c r="K208" s="163"/>
      <c r="L208" s="163"/>
      <c r="M208" s="201"/>
      <c r="N208" s="207"/>
      <c r="O208" s="208"/>
      <c r="P208" s="206"/>
      <c r="Q208" s="206"/>
      <c r="R208" s="206"/>
      <c r="S208" s="206"/>
      <c r="T208" s="151"/>
      <c r="U208" s="163"/>
      <c r="V208" s="33" t="s">
        <v>824</v>
      </c>
      <c r="W208" s="14">
        <v>0.25</v>
      </c>
      <c r="X208" s="13" t="s">
        <v>825</v>
      </c>
      <c r="Y208" s="11">
        <v>3</v>
      </c>
      <c r="Z208" s="11" t="s">
        <v>780</v>
      </c>
      <c r="AA208" s="12">
        <v>43497</v>
      </c>
      <c r="AB208" s="12">
        <v>43814</v>
      </c>
      <c r="AC208" s="11"/>
      <c r="AD208" s="151"/>
      <c r="AE208" s="151"/>
      <c r="AF208" s="151"/>
      <c r="AG208" s="151"/>
      <c r="AH208" s="151"/>
      <c r="AI208" s="151"/>
      <c r="AJ208" s="154"/>
      <c r="AK208" s="119" t="s">
        <v>1182</v>
      </c>
      <c r="AL208" s="67"/>
      <c r="AM208" s="67"/>
      <c r="AN208" s="131">
        <v>685010000</v>
      </c>
      <c r="AO208" s="67"/>
      <c r="AP208" s="67"/>
      <c r="AQ208" s="67"/>
      <c r="AR208" s="67"/>
      <c r="AS208" s="67"/>
      <c r="AT208" s="67"/>
      <c r="AU208" s="67"/>
      <c r="AV208" s="67"/>
      <c r="AW208" s="66"/>
      <c r="AX208" s="66"/>
      <c r="AY208" s="66"/>
      <c r="AZ208" s="66"/>
      <c r="BA208" s="66"/>
      <c r="BB208" s="66"/>
      <c r="BC208" s="66"/>
      <c r="BD208" s="66"/>
      <c r="BE208" s="66"/>
    </row>
    <row r="209" spans="2:57" ht="38.25" x14ac:dyDescent="0.25">
      <c r="B209" s="155" t="s">
        <v>769</v>
      </c>
      <c r="C209" s="165" t="s">
        <v>770</v>
      </c>
      <c r="D209" s="155" t="s">
        <v>771</v>
      </c>
      <c r="E209" s="155" t="s">
        <v>772</v>
      </c>
      <c r="F209" s="155" t="s">
        <v>773</v>
      </c>
      <c r="G209" s="155" t="s">
        <v>774</v>
      </c>
      <c r="H209" s="155" t="s">
        <v>775</v>
      </c>
      <c r="I209" s="155" t="s">
        <v>816</v>
      </c>
      <c r="J209" s="155" t="s">
        <v>629</v>
      </c>
      <c r="K209" s="190" t="s">
        <v>826</v>
      </c>
      <c r="L209" s="190" t="s">
        <v>827</v>
      </c>
      <c r="M209" s="205">
        <v>0.2</v>
      </c>
      <c r="N209" s="155" t="s">
        <v>46</v>
      </c>
      <c r="O209" s="180" t="s">
        <v>828</v>
      </c>
      <c r="P209" s="192">
        <v>0.05</v>
      </c>
      <c r="Q209" s="192">
        <v>0.15</v>
      </c>
      <c r="R209" s="192">
        <v>0.25</v>
      </c>
      <c r="S209" s="192">
        <v>0.35</v>
      </c>
      <c r="T209" s="155" t="s">
        <v>780</v>
      </c>
      <c r="U209" s="190" t="s">
        <v>829</v>
      </c>
      <c r="V209" s="123" t="s">
        <v>830</v>
      </c>
      <c r="W209" s="24">
        <v>0.25</v>
      </c>
      <c r="X209" s="28" t="s">
        <v>831</v>
      </c>
      <c r="Y209" s="18">
        <v>1</v>
      </c>
      <c r="Z209" s="18" t="s">
        <v>780</v>
      </c>
      <c r="AA209" s="29">
        <v>43556</v>
      </c>
      <c r="AB209" s="29">
        <v>43585</v>
      </c>
      <c r="AC209" s="18"/>
      <c r="AD209" s="155"/>
      <c r="AE209" s="155" t="s">
        <v>171</v>
      </c>
      <c r="AF209" s="155" t="s">
        <v>257</v>
      </c>
      <c r="AG209" s="155"/>
      <c r="AH209" s="155"/>
      <c r="AI209" s="155" t="s">
        <v>34</v>
      </c>
      <c r="AJ209" s="158"/>
      <c r="AK209" s="119"/>
      <c r="AL209" s="71"/>
      <c r="AM209" s="67"/>
      <c r="AN209" s="67"/>
      <c r="AO209" s="67"/>
      <c r="AP209" s="67"/>
      <c r="AQ209" s="67"/>
      <c r="AR209" s="67"/>
      <c r="AS209" s="67"/>
      <c r="AT209" s="67"/>
      <c r="AU209" s="67"/>
      <c r="AV209" s="67"/>
      <c r="AW209" s="66"/>
      <c r="AX209" s="66"/>
      <c r="AY209" s="66"/>
      <c r="AZ209" s="66"/>
      <c r="BA209" s="66"/>
      <c r="BB209" s="66"/>
      <c r="BC209" s="66"/>
      <c r="BD209" s="66"/>
      <c r="BE209" s="66"/>
    </row>
    <row r="210" spans="2:57" ht="38.25" x14ac:dyDescent="0.25">
      <c r="B210" s="155"/>
      <c r="C210" s="165"/>
      <c r="D210" s="155"/>
      <c r="E210" s="155"/>
      <c r="F210" s="155"/>
      <c r="G210" s="155"/>
      <c r="H210" s="155"/>
      <c r="I210" s="155"/>
      <c r="J210" s="155"/>
      <c r="K210" s="190"/>
      <c r="L210" s="190"/>
      <c r="M210" s="209"/>
      <c r="N210" s="155"/>
      <c r="O210" s="180"/>
      <c r="P210" s="192"/>
      <c r="Q210" s="192"/>
      <c r="R210" s="192"/>
      <c r="S210" s="192"/>
      <c r="T210" s="155"/>
      <c r="U210" s="190"/>
      <c r="V210" s="123" t="s">
        <v>832</v>
      </c>
      <c r="W210" s="24">
        <v>0.25</v>
      </c>
      <c r="X210" s="28" t="s">
        <v>833</v>
      </c>
      <c r="Y210" s="18">
        <v>1</v>
      </c>
      <c r="Z210" s="18" t="s">
        <v>780</v>
      </c>
      <c r="AA210" s="29">
        <v>43617</v>
      </c>
      <c r="AB210" s="29">
        <v>43646</v>
      </c>
      <c r="AC210" s="18"/>
      <c r="AD210" s="155"/>
      <c r="AE210" s="155"/>
      <c r="AF210" s="155"/>
      <c r="AG210" s="155"/>
      <c r="AH210" s="155"/>
      <c r="AI210" s="155"/>
      <c r="AJ210" s="158"/>
      <c r="AK210" s="119"/>
      <c r="AL210" s="71"/>
      <c r="AM210" s="67"/>
      <c r="AN210" s="67"/>
      <c r="AO210" s="67"/>
      <c r="AP210" s="67"/>
      <c r="AQ210" s="67"/>
      <c r="AR210" s="67"/>
      <c r="AS210" s="67"/>
      <c r="AT210" s="67"/>
      <c r="AU210" s="67"/>
      <c r="AV210" s="67"/>
      <c r="AW210" s="66"/>
      <c r="AX210" s="66"/>
      <c r="AY210" s="66"/>
      <c r="AZ210" s="66"/>
      <c r="BA210" s="66"/>
      <c r="BB210" s="66"/>
      <c r="BC210" s="66"/>
      <c r="BD210" s="66"/>
      <c r="BE210" s="66"/>
    </row>
    <row r="211" spans="2:57" ht="51" x14ac:dyDescent="0.25">
      <c r="B211" s="155"/>
      <c r="C211" s="165"/>
      <c r="D211" s="155"/>
      <c r="E211" s="155"/>
      <c r="F211" s="155"/>
      <c r="G211" s="155"/>
      <c r="H211" s="155"/>
      <c r="I211" s="155"/>
      <c r="J211" s="155"/>
      <c r="K211" s="190"/>
      <c r="L211" s="190"/>
      <c r="M211" s="209"/>
      <c r="N211" s="155"/>
      <c r="O211" s="180"/>
      <c r="P211" s="192"/>
      <c r="Q211" s="192"/>
      <c r="R211" s="192"/>
      <c r="S211" s="192"/>
      <c r="T211" s="155"/>
      <c r="U211" s="190"/>
      <c r="V211" s="123" t="s">
        <v>834</v>
      </c>
      <c r="W211" s="24">
        <v>0.5</v>
      </c>
      <c r="X211" s="28" t="s">
        <v>835</v>
      </c>
      <c r="Y211" s="18">
        <v>3</v>
      </c>
      <c r="Z211" s="18" t="s">
        <v>780</v>
      </c>
      <c r="AA211" s="29">
        <v>43466</v>
      </c>
      <c r="AB211" s="29">
        <v>43814</v>
      </c>
      <c r="AC211" s="18"/>
      <c r="AD211" s="155"/>
      <c r="AE211" s="155"/>
      <c r="AF211" s="155"/>
      <c r="AG211" s="155"/>
      <c r="AH211" s="155"/>
      <c r="AI211" s="155"/>
      <c r="AJ211" s="158"/>
      <c r="AK211" s="119"/>
      <c r="AL211" s="71"/>
      <c r="AM211" s="67"/>
      <c r="AN211" s="67"/>
      <c r="AO211" s="67"/>
      <c r="AP211" s="67"/>
      <c r="AQ211" s="67"/>
      <c r="AR211" s="67"/>
      <c r="AS211" s="67"/>
      <c r="AT211" s="67"/>
      <c r="AU211" s="67"/>
      <c r="AV211" s="67"/>
      <c r="AW211" s="66"/>
      <c r="AX211" s="66"/>
      <c r="AY211" s="66"/>
      <c r="AZ211" s="66"/>
      <c r="BA211" s="66"/>
      <c r="BB211" s="66"/>
      <c r="BC211" s="66"/>
      <c r="BD211" s="66"/>
      <c r="BE211" s="66"/>
    </row>
    <row r="212" spans="2:57" ht="25.5" x14ac:dyDescent="0.25">
      <c r="B212" s="151" t="s">
        <v>769</v>
      </c>
      <c r="C212" s="168" t="s">
        <v>836</v>
      </c>
      <c r="D212" s="151" t="s">
        <v>837</v>
      </c>
      <c r="E212" s="151" t="s">
        <v>838</v>
      </c>
      <c r="F212" s="151" t="s">
        <v>839</v>
      </c>
      <c r="G212" s="151" t="s">
        <v>774</v>
      </c>
      <c r="H212" s="151" t="s">
        <v>775</v>
      </c>
      <c r="I212" s="151" t="s">
        <v>374</v>
      </c>
      <c r="J212" s="151" t="s">
        <v>629</v>
      </c>
      <c r="K212" s="163" t="s">
        <v>840</v>
      </c>
      <c r="L212" s="151" t="s">
        <v>841</v>
      </c>
      <c r="M212" s="157">
        <f t="shared" ref="M212:M232" si="9">1/3</f>
        <v>0.33333333333333331</v>
      </c>
      <c r="N212" s="210" t="s">
        <v>645</v>
      </c>
      <c r="O212" s="211">
        <v>2</v>
      </c>
      <c r="P212" s="212">
        <v>2</v>
      </c>
      <c r="Q212" s="212">
        <v>12</v>
      </c>
      <c r="R212" s="212">
        <v>20</v>
      </c>
      <c r="S212" s="213">
        <v>50</v>
      </c>
      <c r="T212" s="151" t="s">
        <v>780</v>
      </c>
      <c r="U212" s="163" t="s">
        <v>842</v>
      </c>
      <c r="V212" s="33" t="s">
        <v>843</v>
      </c>
      <c r="W212" s="31">
        <v>0.25</v>
      </c>
      <c r="X212" s="13" t="s">
        <v>844</v>
      </c>
      <c r="Y212" s="11">
        <v>1</v>
      </c>
      <c r="Z212" s="11" t="s">
        <v>780</v>
      </c>
      <c r="AA212" s="12">
        <v>43466</v>
      </c>
      <c r="AB212" s="12">
        <v>43524</v>
      </c>
      <c r="AC212" s="11"/>
      <c r="AD212" s="151"/>
      <c r="AE212" s="151" t="s">
        <v>171</v>
      </c>
      <c r="AF212" s="151" t="s">
        <v>809</v>
      </c>
      <c r="AG212" s="151"/>
      <c r="AH212" s="151"/>
      <c r="AI212" s="151"/>
      <c r="AJ212" s="154"/>
      <c r="AK212" s="119"/>
      <c r="AL212" s="71"/>
      <c r="AM212" s="67"/>
      <c r="AN212" s="67"/>
      <c r="AO212" s="67"/>
      <c r="AP212" s="116"/>
      <c r="AQ212" s="67"/>
      <c r="AR212" s="67"/>
      <c r="AS212" s="67"/>
      <c r="AT212" s="67"/>
      <c r="AU212" s="67"/>
      <c r="AV212" s="67"/>
      <c r="AW212" s="66"/>
      <c r="AX212" s="66"/>
      <c r="AY212" s="66"/>
      <c r="AZ212" s="66"/>
      <c r="BA212" s="66"/>
      <c r="BB212" s="66"/>
      <c r="BC212" s="66"/>
      <c r="BD212" s="66"/>
      <c r="BE212" s="66"/>
    </row>
    <row r="213" spans="2:57" ht="25.5" x14ac:dyDescent="0.25">
      <c r="B213" s="151"/>
      <c r="C213" s="168"/>
      <c r="D213" s="151"/>
      <c r="E213" s="151"/>
      <c r="F213" s="151"/>
      <c r="G213" s="151"/>
      <c r="H213" s="151"/>
      <c r="I213" s="151"/>
      <c r="J213" s="151"/>
      <c r="K213" s="163"/>
      <c r="L213" s="151"/>
      <c r="M213" s="157"/>
      <c r="N213" s="210"/>
      <c r="O213" s="211"/>
      <c r="P213" s="212"/>
      <c r="Q213" s="212"/>
      <c r="R213" s="212"/>
      <c r="S213" s="213"/>
      <c r="T213" s="151"/>
      <c r="U213" s="163"/>
      <c r="V213" s="33" t="s">
        <v>845</v>
      </c>
      <c r="W213" s="31">
        <v>0.5</v>
      </c>
      <c r="X213" s="13" t="s">
        <v>846</v>
      </c>
      <c r="Y213" s="11">
        <v>2</v>
      </c>
      <c r="Z213" s="11" t="s">
        <v>780</v>
      </c>
      <c r="AA213" s="12">
        <v>43466</v>
      </c>
      <c r="AB213" s="12">
        <v>43738</v>
      </c>
      <c r="AC213" s="11"/>
      <c r="AD213" s="151"/>
      <c r="AE213" s="151"/>
      <c r="AF213" s="151"/>
      <c r="AG213" s="151"/>
      <c r="AH213" s="151"/>
      <c r="AI213" s="151"/>
      <c r="AJ213" s="154"/>
      <c r="AK213" s="119"/>
      <c r="AL213" s="71"/>
      <c r="AM213" s="67"/>
      <c r="AN213" s="67"/>
      <c r="AO213" s="67"/>
      <c r="AP213" s="67"/>
      <c r="AQ213" s="67"/>
      <c r="AR213" s="67"/>
      <c r="AS213" s="67"/>
      <c r="AT213" s="67"/>
      <c r="AU213" s="67"/>
      <c r="AV213" s="67"/>
      <c r="AW213" s="66"/>
      <c r="AX213" s="66"/>
      <c r="AY213" s="66"/>
      <c r="AZ213" s="66"/>
      <c r="BA213" s="66"/>
      <c r="BB213" s="66"/>
      <c r="BC213" s="66"/>
      <c r="BD213" s="66"/>
      <c r="BE213" s="66"/>
    </row>
    <row r="214" spans="2:57" ht="25.5" x14ac:dyDescent="0.25">
      <c r="B214" s="151"/>
      <c r="C214" s="168"/>
      <c r="D214" s="151"/>
      <c r="E214" s="151"/>
      <c r="F214" s="151"/>
      <c r="G214" s="151"/>
      <c r="H214" s="151"/>
      <c r="I214" s="151"/>
      <c r="J214" s="151"/>
      <c r="K214" s="163"/>
      <c r="L214" s="151"/>
      <c r="M214" s="157">
        <f t="shared" si="9"/>
        <v>0.33333333333333331</v>
      </c>
      <c r="N214" s="210"/>
      <c r="O214" s="211"/>
      <c r="P214" s="212"/>
      <c r="Q214" s="212"/>
      <c r="R214" s="212"/>
      <c r="S214" s="213"/>
      <c r="T214" s="151"/>
      <c r="U214" s="163"/>
      <c r="V214" s="33" t="s">
        <v>847</v>
      </c>
      <c r="W214" s="14">
        <v>0.25</v>
      </c>
      <c r="X214" s="13" t="s">
        <v>848</v>
      </c>
      <c r="Y214" s="11">
        <v>2</v>
      </c>
      <c r="Z214" s="11" t="s">
        <v>780</v>
      </c>
      <c r="AA214" s="12">
        <v>43739</v>
      </c>
      <c r="AB214" s="12">
        <v>43814</v>
      </c>
      <c r="AC214" s="11"/>
      <c r="AD214" s="151"/>
      <c r="AE214" s="151"/>
      <c r="AF214" s="151"/>
      <c r="AG214" s="151"/>
      <c r="AH214" s="151"/>
      <c r="AI214" s="151"/>
      <c r="AJ214" s="154"/>
      <c r="AK214" s="119"/>
      <c r="AL214" s="71"/>
      <c r="AM214" s="67"/>
      <c r="AN214" s="67"/>
      <c r="AO214" s="67"/>
      <c r="AP214" s="67"/>
      <c r="AQ214" s="67"/>
      <c r="AR214" s="67"/>
      <c r="AS214" s="67"/>
      <c r="AT214" s="67"/>
      <c r="AU214" s="67"/>
      <c r="AV214" s="67"/>
      <c r="AW214" s="66"/>
      <c r="AX214" s="66"/>
      <c r="AY214" s="66"/>
      <c r="AZ214" s="66"/>
      <c r="BA214" s="66"/>
      <c r="BB214" s="66"/>
      <c r="BC214" s="66"/>
      <c r="BD214" s="66"/>
      <c r="BE214" s="66"/>
    </row>
    <row r="215" spans="2:57" ht="51" x14ac:dyDescent="0.25">
      <c r="B215" s="155" t="s">
        <v>769</v>
      </c>
      <c r="C215" s="165" t="s">
        <v>836</v>
      </c>
      <c r="D215" s="155" t="s">
        <v>837</v>
      </c>
      <c r="E215" s="155" t="s">
        <v>838</v>
      </c>
      <c r="F215" s="155" t="s">
        <v>839</v>
      </c>
      <c r="G215" s="155" t="s">
        <v>774</v>
      </c>
      <c r="H215" s="155" t="s">
        <v>775</v>
      </c>
      <c r="I215" s="155" t="s">
        <v>374</v>
      </c>
      <c r="J215" s="155" t="s">
        <v>629</v>
      </c>
      <c r="K215" s="190" t="s">
        <v>849</v>
      </c>
      <c r="L215" s="155" t="s">
        <v>850</v>
      </c>
      <c r="M215" s="161">
        <f t="shared" si="9"/>
        <v>0.33333333333333331</v>
      </c>
      <c r="N215" s="216" t="s">
        <v>851</v>
      </c>
      <c r="O215" s="214">
        <v>0</v>
      </c>
      <c r="P215" s="214">
        <v>5</v>
      </c>
      <c r="Q215" s="214">
        <v>8</v>
      </c>
      <c r="R215" s="214">
        <v>12</v>
      </c>
      <c r="S215" s="215">
        <v>15</v>
      </c>
      <c r="T215" s="155" t="s">
        <v>780</v>
      </c>
      <c r="U215" s="190" t="s">
        <v>852</v>
      </c>
      <c r="V215" s="123" t="s">
        <v>853</v>
      </c>
      <c r="W215" s="24">
        <v>0.5</v>
      </c>
      <c r="X215" s="15" t="s">
        <v>854</v>
      </c>
      <c r="Y215" s="18">
        <v>2</v>
      </c>
      <c r="Z215" s="18" t="s">
        <v>780</v>
      </c>
      <c r="AA215" s="29">
        <v>43556</v>
      </c>
      <c r="AB215" s="29">
        <v>43814</v>
      </c>
      <c r="AC215" s="18"/>
      <c r="AD215" s="155"/>
      <c r="AE215" s="155" t="s">
        <v>171</v>
      </c>
      <c r="AF215" s="155" t="s">
        <v>257</v>
      </c>
      <c r="AG215" s="155"/>
      <c r="AH215" s="155"/>
      <c r="AI215" s="155"/>
      <c r="AJ215" s="158"/>
      <c r="AK215" s="119"/>
      <c r="AL215" s="71"/>
      <c r="AM215" s="67"/>
      <c r="AN215" s="67"/>
      <c r="AO215" s="67"/>
      <c r="AP215" s="67"/>
      <c r="AQ215" s="67"/>
      <c r="AR215" s="67"/>
      <c r="AS215" s="67"/>
      <c r="AT215" s="67"/>
      <c r="AU215" s="67"/>
      <c r="AV215" s="67"/>
      <c r="AW215" s="66"/>
      <c r="AX215" s="66"/>
      <c r="AY215" s="66"/>
      <c r="AZ215" s="66"/>
      <c r="BA215" s="66"/>
      <c r="BB215" s="66"/>
      <c r="BC215" s="66"/>
      <c r="BD215" s="66"/>
      <c r="BE215" s="66"/>
    </row>
    <row r="216" spans="2:57" ht="25.5" x14ac:dyDescent="0.25">
      <c r="B216" s="155"/>
      <c r="C216" s="165"/>
      <c r="D216" s="155"/>
      <c r="E216" s="155"/>
      <c r="F216" s="155"/>
      <c r="G216" s="155"/>
      <c r="H216" s="155"/>
      <c r="I216" s="155"/>
      <c r="J216" s="155"/>
      <c r="K216" s="190"/>
      <c r="L216" s="155"/>
      <c r="M216" s="181">
        <f t="shared" si="9"/>
        <v>0.33333333333333331</v>
      </c>
      <c r="N216" s="216"/>
      <c r="O216" s="214"/>
      <c r="P216" s="214"/>
      <c r="Q216" s="214"/>
      <c r="R216" s="214"/>
      <c r="S216" s="215"/>
      <c r="T216" s="155"/>
      <c r="U216" s="190"/>
      <c r="V216" s="123" t="s">
        <v>855</v>
      </c>
      <c r="W216" s="24">
        <v>0.25</v>
      </c>
      <c r="X216" s="15" t="s">
        <v>856</v>
      </c>
      <c r="Y216" s="18">
        <v>2</v>
      </c>
      <c r="Z216" s="18" t="s">
        <v>780</v>
      </c>
      <c r="AA216" s="29">
        <v>43525</v>
      </c>
      <c r="AB216" s="29">
        <v>43814</v>
      </c>
      <c r="AC216" s="18"/>
      <c r="AD216" s="155"/>
      <c r="AE216" s="155"/>
      <c r="AF216" s="155"/>
      <c r="AG216" s="155"/>
      <c r="AH216" s="155"/>
      <c r="AI216" s="155"/>
      <c r="AJ216" s="158"/>
      <c r="AK216" s="119"/>
      <c r="AL216" s="71"/>
      <c r="AM216" s="67"/>
      <c r="AN216" s="67"/>
      <c r="AO216" s="67"/>
      <c r="AP216" s="67"/>
      <c r="AQ216" s="67"/>
      <c r="AR216" s="67"/>
      <c r="AS216" s="67"/>
      <c r="AT216" s="67"/>
      <c r="AU216" s="67"/>
      <c r="AV216" s="67"/>
      <c r="AW216" s="66"/>
      <c r="AX216" s="66"/>
      <c r="AY216" s="66"/>
      <c r="AZ216" s="66"/>
      <c r="BA216" s="66"/>
      <c r="BB216" s="66"/>
      <c r="BC216" s="66"/>
      <c r="BD216" s="66"/>
      <c r="BE216" s="66"/>
    </row>
    <row r="217" spans="2:57" ht="25.5" x14ac:dyDescent="0.25">
      <c r="B217" s="155"/>
      <c r="C217" s="165"/>
      <c r="D217" s="155"/>
      <c r="E217" s="155"/>
      <c r="F217" s="155"/>
      <c r="G217" s="155"/>
      <c r="H217" s="155"/>
      <c r="I217" s="155"/>
      <c r="J217" s="155"/>
      <c r="K217" s="190"/>
      <c r="L217" s="155"/>
      <c r="M217" s="181">
        <f t="shared" si="9"/>
        <v>0.33333333333333331</v>
      </c>
      <c r="N217" s="216"/>
      <c r="O217" s="214"/>
      <c r="P217" s="214"/>
      <c r="Q217" s="214"/>
      <c r="R217" s="214"/>
      <c r="S217" s="215"/>
      <c r="T217" s="155"/>
      <c r="U217" s="190"/>
      <c r="V217" s="123" t="s">
        <v>857</v>
      </c>
      <c r="W217" s="24">
        <v>0.25</v>
      </c>
      <c r="X217" s="15" t="s">
        <v>858</v>
      </c>
      <c r="Y217" s="18">
        <v>2</v>
      </c>
      <c r="Z217" s="18" t="s">
        <v>780</v>
      </c>
      <c r="AA217" s="29">
        <v>43709</v>
      </c>
      <c r="AB217" s="29">
        <v>43814</v>
      </c>
      <c r="AC217" s="18"/>
      <c r="AD217" s="155"/>
      <c r="AE217" s="155"/>
      <c r="AF217" s="155"/>
      <c r="AG217" s="155"/>
      <c r="AH217" s="155"/>
      <c r="AI217" s="155"/>
      <c r="AJ217" s="158"/>
      <c r="AK217" s="119"/>
      <c r="AL217" s="71"/>
      <c r="AM217" s="67"/>
      <c r="AN217" s="67"/>
      <c r="AO217" s="67"/>
      <c r="AP217" s="67"/>
      <c r="AQ217" s="67"/>
      <c r="AR217" s="67"/>
      <c r="AS217" s="67"/>
      <c r="AT217" s="67"/>
      <c r="AU217" s="67"/>
      <c r="AV217" s="67"/>
      <c r="AW217" s="66"/>
      <c r="AX217" s="66"/>
      <c r="AY217" s="66"/>
      <c r="AZ217" s="66"/>
      <c r="BA217" s="66"/>
      <c r="BB217" s="66"/>
      <c r="BC217" s="66"/>
      <c r="BD217" s="66"/>
      <c r="BE217" s="66"/>
    </row>
    <row r="218" spans="2:57" ht="25.5" x14ac:dyDescent="0.25">
      <c r="B218" s="151" t="s">
        <v>769</v>
      </c>
      <c r="C218" s="168" t="s">
        <v>836</v>
      </c>
      <c r="D218" s="151" t="s">
        <v>859</v>
      </c>
      <c r="E218" s="151" t="s">
        <v>838</v>
      </c>
      <c r="F218" s="151" t="s">
        <v>860</v>
      </c>
      <c r="G218" s="151" t="s">
        <v>774</v>
      </c>
      <c r="H218" s="151" t="s">
        <v>775</v>
      </c>
      <c r="I218" s="151" t="s">
        <v>816</v>
      </c>
      <c r="J218" s="151" t="s">
        <v>629</v>
      </c>
      <c r="K218" s="151" t="s">
        <v>861</v>
      </c>
      <c r="L218" s="151" t="s">
        <v>862</v>
      </c>
      <c r="M218" s="157">
        <f t="shared" si="9"/>
        <v>0.33333333333333331</v>
      </c>
      <c r="N218" s="151" t="s">
        <v>863</v>
      </c>
      <c r="O218" s="166">
        <v>0</v>
      </c>
      <c r="P218" s="166">
        <v>1</v>
      </c>
      <c r="Q218" s="166">
        <v>1</v>
      </c>
      <c r="R218" s="166">
        <v>1</v>
      </c>
      <c r="S218" s="166">
        <v>1</v>
      </c>
      <c r="T218" s="151" t="s">
        <v>710</v>
      </c>
      <c r="U218" s="151" t="s">
        <v>864</v>
      </c>
      <c r="V218" s="122" t="s">
        <v>865</v>
      </c>
      <c r="W218" s="10">
        <v>0.5</v>
      </c>
      <c r="X218" s="35" t="s">
        <v>866</v>
      </c>
      <c r="Y218" s="11">
        <v>2</v>
      </c>
      <c r="Z218" s="11" t="s">
        <v>710</v>
      </c>
      <c r="AA218" s="12">
        <v>43525</v>
      </c>
      <c r="AB218" s="12">
        <v>43814</v>
      </c>
      <c r="AC218" s="11"/>
      <c r="AD218" s="151"/>
      <c r="AE218" s="151" t="s">
        <v>171</v>
      </c>
      <c r="AF218" s="151" t="s">
        <v>257</v>
      </c>
      <c r="AG218" s="151"/>
      <c r="AH218" s="151"/>
      <c r="AI218" s="151" t="s">
        <v>34</v>
      </c>
      <c r="AJ218" s="154"/>
      <c r="AK218" s="119"/>
      <c r="AL218" s="71"/>
      <c r="AM218" s="67"/>
      <c r="AN218" s="67"/>
      <c r="AO218" s="67"/>
      <c r="AP218" s="132"/>
      <c r="AQ218" s="67"/>
      <c r="AR218" s="67"/>
      <c r="AS218" s="67"/>
      <c r="AT218" s="67"/>
      <c r="AU218" s="67"/>
      <c r="AV218" s="67"/>
      <c r="AW218" s="66"/>
      <c r="AX218" s="66"/>
      <c r="AY218" s="66"/>
      <c r="AZ218" s="66"/>
      <c r="BA218" s="66"/>
      <c r="BB218" s="66"/>
      <c r="BC218" s="66"/>
      <c r="BD218" s="66"/>
      <c r="BE218" s="66"/>
    </row>
    <row r="219" spans="2:57" ht="25.5" x14ac:dyDescent="0.25">
      <c r="B219" s="151"/>
      <c r="C219" s="168"/>
      <c r="D219" s="151"/>
      <c r="E219" s="151"/>
      <c r="F219" s="151"/>
      <c r="G219" s="151"/>
      <c r="H219" s="151"/>
      <c r="I219" s="151"/>
      <c r="J219" s="151"/>
      <c r="K219" s="151"/>
      <c r="L219" s="151"/>
      <c r="M219" s="189"/>
      <c r="N219" s="151"/>
      <c r="O219" s="166"/>
      <c r="P219" s="166"/>
      <c r="Q219" s="166"/>
      <c r="R219" s="166"/>
      <c r="S219" s="166"/>
      <c r="T219" s="151"/>
      <c r="U219" s="151"/>
      <c r="V219" s="122" t="s">
        <v>867</v>
      </c>
      <c r="W219" s="10">
        <v>0.5</v>
      </c>
      <c r="X219" s="35" t="s">
        <v>868</v>
      </c>
      <c r="Y219" s="11">
        <v>2</v>
      </c>
      <c r="Z219" s="11" t="s">
        <v>710</v>
      </c>
      <c r="AA219" s="12">
        <v>43525</v>
      </c>
      <c r="AB219" s="12">
        <v>43814</v>
      </c>
      <c r="AC219" s="11"/>
      <c r="AD219" s="151"/>
      <c r="AE219" s="151"/>
      <c r="AF219" s="151"/>
      <c r="AG219" s="151"/>
      <c r="AH219" s="151"/>
      <c r="AI219" s="151"/>
      <c r="AJ219" s="154"/>
      <c r="AK219" s="119"/>
      <c r="AL219" s="71"/>
      <c r="AM219" s="67"/>
      <c r="AN219" s="67"/>
      <c r="AO219" s="67"/>
      <c r="AP219" s="132"/>
      <c r="AQ219" s="67"/>
      <c r="AR219" s="67"/>
      <c r="AS219" s="67"/>
      <c r="AT219" s="67"/>
      <c r="AU219" s="67"/>
      <c r="AV219" s="67"/>
      <c r="AW219" s="66"/>
      <c r="AX219" s="66"/>
      <c r="AY219" s="66"/>
      <c r="AZ219" s="66"/>
      <c r="BA219" s="66"/>
      <c r="BB219" s="66"/>
      <c r="BC219" s="66"/>
      <c r="BD219" s="66"/>
      <c r="BE219" s="66"/>
    </row>
    <row r="220" spans="2:57" x14ac:dyDescent="0.25">
      <c r="B220" s="155" t="s">
        <v>769</v>
      </c>
      <c r="C220" s="165" t="s">
        <v>869</v>
      </c>
      <c r="D220" s="155" t="s">
        <v>870</v>
      </c>
      <c r="E220" s="155" t="s">
        <v>871</v>
      </c>
      <c r="F220" s="155" t="s">
        <v>872</v>
      </c>
      <c r="G220" s="155" t="s">
        <v>774</v>
      </c>
      <c r="H220" s="155" t="s">
        <v>873</v>
      </c>
      <c r="I220" s="155" t="s">
        <v>746</v>
      </c>
      <c r="J220" s="155" t="s">
        <v>629</v>
      </c>
      <c r="K220" s="155" t="s">
        <v>874</v>
      </c>
      <c r="L220" s="155" t="s">
        <v>875</v>
      </c>
      <c r="M220" s="159">
        <v>0.25</v>
      </c>
      <c r="N220" s="217" t="s">
        <v>46</v>
      </c>
      <c r="O220" s="217" t="s">
        <v>876</v>
      </c>
      <c r="P220" s="218">
        <v>0.48</v>
      </c>
      <c r="Q220" s="159">
        <v>0.48</v>
      </c>
      <c r="R220" s="172">
        <v>0.48</v>
      </c>
      <c r="S220" s="181">
        <v>0.54300000000000004</v>
      </c>
      <c r="T220" s="155" t="s">
        <v>780</v>
      </c>
      <c r="U220" s="155" t="s">
        <v>877</v>
      </c>
      <c r="V220" s="123" t="s">
        <v>878</v>
      </c>
      <c r="W220" s="30">
        <f>+(0.333333333333333)/2</f>
        <v>0.16666666666666649</v>
      </c>
      <c r="X220" s="28" t="s">
        <v>879</v>
      </c>
      <c r="Y220" s="50">
        <v>1</v>
      </c>
      <c r="Z220" s="18" t="s">
        <v>780</v>
      </c>
      <c r="AA220" s="29">
        <v>43466</v>
      </c>
      <c r="AB220" s="29">
        <v>43555</v>
      </c>
      <c r="AC220" s="18"/>
      <c r="AD220" s="155"/>
      <c r="AE220" s="155" t="s">
        <v>171</v>
      </c>
      <c r="AF220" s="155" t="s">
        <v>257</v>
      </c>
      <c r="AG220" s="155"/>
      <c r="AH220" s="155"/>
      <c r="AI220" s="155"/>
      <c r="AJ220" s="158"/>
      <c r="AK220" s="119"/>
      <c r="AL220" s="67"/>
      <c r="AM220" s="67"/>
      <c r="AN220" s="67"/>
      <c r="AO220" s="67"/>
      <c r="AP220" s="67"/>
      <c r="AQ220" s="67"/>
      <c r="AR220" s="71"/>
      <c r="AS220" s="67"/>
      <c r="AT220" s="67"/>
      <c r="AU220" s="67"/>
      <c r="AV220" s="67"/>
      <c r="AW220" s="66"/>
      <c r="AX220" s="66"/>
      <c r="AY220" s="66"/>
      <c r="AZ220" s="66"/>
      <c r="BA220" s="66"/>
      <c r="BB220" s="66"/>
      <c r="BC220" s="66"/>
      <c r="BD220" s="66"/>
      <c r="BE220" s="66"/>
    </row>
    <row r="221" spans="2:57" ht="51" x14ac:dyDescent="0.25">
      <c r="B221" s="155"/>
      <c r="C221" s="165"/>
      <c r="D221" s="155"/>
      <c r="E221" s="155"/>
      <c r="F221" s="155"/>
      <c r="G221" s="155"/>
      <c r="H221" s="155"/>
      <c r="I221" s="155"/>
      <c r="J221" s="155"/>
      <c r="K221" s="155"/>
      <c r="L221" s="155"/>
      <c r="M221" s="181">
        <f t="shared" si="9"/>
        <v>0.33333333333333331</v>
      </c>
      <c r="N221" s="217"/>
      <c r="O221" s="217"/>
      <c r="P221" s="218"/>
      <c r="Q221" s="159"/>
      <c r="R221" s="172"/>
      <c r="S221" s="181"/>
      <c r="T221" s="155"/>
      <c r="U221" s="155"/>
      <c r="V221" s="123" t="s">
        <v>880</v>
      </c>
      <c r="W221" s="24">
        <v>0.5</v>
      </c>
      <c r="X221" s="28" t="s">
        <v>881</v>
      </c>
      <c r="Y221" s="50">
        <v>3</v>
      </c>
      <c r="Z221" s="18" t="s">
        <v>780</v>
      </c>
      <c r="AA221" s="29">
        <v>43497</v>
      </c>
      <c r="AB221" s="29">
        <v>43814</v>
      </c>
      <c r="AC221" s="18"/>
      <c r="AD221" s="155"/>
      <c r="AE221" s="155"/>
      <c r="AF221" s="155"/>
      <c r="AG221" s="155"/>
      <c r="AH221" s="155"/>
      <c r="AI221" s="155"/>
      <c r="AJ221" s="158"/>
      <c r="AK221" s="119" t="s">
        <v>1296</v>
      </c>
      <c r="AL221" s="67"/>
      <c r="AM221" s="67"/>
      <c r="AN221" s="67"/>
      <c r="AO221" s="67"/>
      <c r="AP221" s="67"/>
      <c r="AQ221" s="67"/>
      <c r="AR221" s="117">
        <f>(19350000000+1650000000)/1000000</f>
        <v>21000</v>
      </c>
      <c r="AS221" s="67"/>
      <c r="AT221" s="67"/>
      <c r="AU221" s="67"/>
      <c r="AV221" s="67"/>
      <c r="AW221" s="66"/>
      <c r="AX221" s="66"/>
      <c r="AY221" s="66"/>
      <c r="AZ221" s="66"/>
      <c r="BA221" s="66"/>
      <c r="BB221" s="66"/>
      <c r="BC221" s="66"/>
      <c r="BD221" s="66"/>
      <c r="BE221" s="66"/>
    </row>
    <row r="222" spans="2:57" ht="38.25" x14ac:dyDescent="0.25">
      <c r="B222" s="155"/>
      <c r="C222" s="165"/>
      <c r="D222" s="155"/>
      <c r="E222" s="155"/>
      <c r="F222" s="155"/>
      <c r="G222" s="155"/>
      <c r="H222" s="155"/>
      <c r="I222" s="155"/>
      <c r="J222" s="155"/>
      <c r="K222" s="155"/>
      <c r="L222" s="155"/>
      <c r="M222" s="181">
        <f t="shared" si="9"/>
        <v>0.33333333333333331</v>
      </c>
      <c r="N222" s="217"/>
      <c r="O222" s="217"/>
      <c r="P222" s="218"/>
      <c r="Q222" s="159"/>
      <c r="R222" s="172"/>
      <c r="S222" s="181"/>
      <c r="T222" s="155"/>
      <c r="U222" s="155"/>
      <c r="V222" s="123" t="s">
        <v>882</v>
      </c>
      <c r="W222" s="30">
        <f>+(0.333333333333333)/2</f>
        <v>0.16666666666666649</v>
      </c>
      <c r="X222" s="28" t="s">
        <v>883</v>
      </c>
      <c r="Y222" s="50">
        <v>2</v>
      </c>
      <c r="Z222" s="18" t="s">
        <v>780</v>
      </c>
      <c r="AA222" s="29">
        <v>43739</v>
      </c>
      <c r="AB222" s="29">
        <v>43814</v>
      </c>
      <c r="AC222" s="18"/>
      <c r="AD222" s="155"/>
      <c r="AE222" s="155"/>
      <c r="AF222" s="155"/>
      <c r="AG222" s="155"/>
      <c r="AH222" s="155"/>
      <c r="AI222" s="155"/>
      <c r="AJ222" s="158"/>
      <c r="AK222" s="119" t="s">
        <v>1295</v>
      </c>
      <c r="AL222" s="67"/>
      <c r="AM222" s="67"/>
      <c r="AN222" s="67"/>
      <c r="AO222" s="67"/>
      <c r="AP222" s="67"/>
      <c r="AQ222" s="67"/>
      <c r="AR222" s="71"/>
      <c r="AS222" s="67"/>
      <c r="AT222" s="67"/>
      <c r="AU222" s="67"/>
      <c r="AV222" s="67"/>
      <c r="AW222" s="66"/>
      <c r="AX222" s="66"/>
      <c r="AY222" s="66"/>
      <c r="AZ222" s="66"/>
      <c r="BA222" s="66"/>
      <c r="BB222" s="66"/>
      <c r="BC222" s="66"/>
      <c r="BD222" s="66"/>
      <c r="BE222" s="66"/>
    </row>
    <row r="223" spans="2:57" ht="38.25" x14ac:dyDescent="0.25">
      <c r="B223" s="155"/>
      <c r="C223" s="165"/>
      <c r="D223" s="155"/>
      <c r="E223" s="155"/>
      <c r="F223" s="155"/>
      <c r="G223" s="155"/>
      <c r="H223" s="155"/>
      <c r="I223" s="155"/>
      <c r="J223" s="155"/>
      <c r="K223" s="155"/>
      <c r="L223" s="155"/>
      <c r="M223" s="181">
        <f t="shared" si="9"/>
        <v>0.33333333333333331</v>
      </c>
      <c r="N223" s="217"/>
      <c r="O223" s="217"/>
      <c r="P223" s="218"/>
      <c r="Q223" s="159"/>
      <c r="R223" s="172"/>
      <c r="S223" s="181"/>
      <c r="T223" s="155"/>
      <c r="U223" s="155"/>
      <c r="V223" s="123" t="s">
        <v>884</v>
      </c>
      <c r="W223" s="30">
        <f>+(0.333333333333333)/2</f>
        <v>0.16666666666666649</v>
      </c>
      <c r="X223" s="28" t="s">
        <v>885</v>
      </c>
      <c r="Y223" s="50">
        <v>1</v>
      </c>
      <c r="Z223" s="18" t="s">
        <v>780</v>
      </c>
      <c r="AA223" s="29">
        <v>43770</v>
      </c>
      <c r="AB223" s="29">
        <v>43814</v>
      </c>
      <c r="AC223" s="18"/>
      <c r="AD223" s="155"/>
      <c r="AE223" s="155"/>
      <c r="AF223" s="155"/>
      <c r="AG223" s="155"/>
      <c r="AH223" s="155"/>
      <c r="AI223" s="155"/>
      <c r="AJ223" s="158"/>
      <c r="AK223" s="119"/>
      <c r="AL223" s="67"/>
      <c r="AM223" s="67"/>
      <c r="AN223" s="67"/>
      <c r="AO223" s="67"/>
      <c r="AP223" s="67"/>
      <c r="AQ223" s="67"/>
      <c r="AR223" s="71"/>
      <c r="AS223" s="67"/>
      <c r="AT223" s="67"/>
      <c r="AU223" s="67"/>
      <c r="AV223" s="67"/>
      <c r="AW223" s="66"/>
      <c r="AX223" s="66"/>
      <c r="AY223" s="66"/>
      <c r="AZ223" s="66"/>
      <c r="BA223" s="66"/>
      <c r="BB223" s="66"/>
      <c r="BC223" s="66"/>
      <c r="BD223" s="66"/>
      <c r="BE223" s="66"/>
    </row>
    <row r="224" spans="2:57" ht="25.5" x14ac:dyDescent="0.25">
      <c r="B224" s="151" t="s">
        <v>769</v>
      </c>
      <c r="C224" s="168" t="s">
        <v>869</v>
      </c>
      <c r="D224" s="151" t="s">
        <v>886</v>
      </c>
      <c r="E224" s="151" t="s">
        <v>887</v>
      </c>
      <c r="F224" s="151" t="s">
        <v>888</v>
      </c>
      <c r="G224" s="151" t="s">
        <v>889</v>
      </c>
      <c r="H224" s="151" t="s">
        <v>890</v>
      </c>
      <c r="I224" s="151" t="s">
        <v>746</v>
      </c>
      <c r="J224" s="151" t="s">
        <v>629</v>
      </c>
      <c r="K224" s="151" t="s">
        <v>891</v>
      </c>
      <c r="L224" s="151" t="s">
        <v>892</v>
      </c>
      <c r="M224" s="169">
        <v>0.25</v>
      </c>
      <c r="N224" s="151" t="s">
        <v>46</v>
      </c>
      <c r="O224" s="219">
        <v>0.96899999999999997</v>
      </c>
      <c r="P224" s="219">
        <v>0.97899999999999998</v>
      </c>
      <c r="Q224" s="219">
        <v>0.98299999999999998</v>
      </c>
      <c r="R224" s="219">
        <v>0.98699999999999999</v>
      </c>
      <c r="S224" s="219">
        <v>0.99299999999999999</v>
      </c>
      <c r="T224" s="151" t="s">
        <v>780</v>
      </c>
      <c r="U224" s="151" t="s">
        <v>893</v>
      </c>
      <c r="V224" s="33" t="s">
        <v>894</v>
      </c>
      <c r="W224" s="42">
        <v>0.25</v>
      </c>
      <c r="X224" s="35" t="s">
        <v>895</v>
      </c>
      <c r="Y224" s="11">
        <v>2</v>
      </c>
      <c r="Z224" s="11" t="s">
        <v>780</v>
      </c>
      <c r="AA224" s="12">
        <v>43556</v>
      </c>
      <c r="AB224" s="12">
        <v>43814</v>
      </c>
      <c r="AC224" s="11"/>
      <c r="AD224" s="151"/>
      <c r="AE224" s="151" t="s">
        <v>171</v>
      </c>
      <c r="AF224" s="151" t="s">
        <v>257</v>
      </c>
      <c r="AG224" s="151"/>
      <c r="AH224" s="151"/>
      <c r="AI224" s="151"/>
      <c r="AJ224" s="154"/>
      <c r="AK224" s="119"/>
      <c r="AL224" s="67"/>
      <c r="AM224" s="67"/>
      <c r="AN224" s="67"/>
      <c r="AO224" s="67"/>
      <c r="AP224" s="67"/>
      <c r="AQ224" s="67"/>
      <c r="AR224" s="67"/>
      <c r="AS224" s="67"/>
      <c r="AT224" s="67"/>
      <c r="AU224" s="67"/>
      <c r="AV224" s="67"/>
      <c r="AW224" s="66"/>
      <c r="AX224" s="66"/>
      <c r="AY224" s="66"/>
      <c r="AZ224" s="66"/>
      <c r="BA224" s="66"/>
      <c r="BB224" s="66"/>
      <c r="BC224" s="66"/>
      <c r="BD224" s="66"/>
      <c r="BE224" s="66"/>
    </row>
    <row r="225" spans="2:57" ht="25.5" x14ac:dyDescent="0.25">
      <c r="B225" s="151"/>
      <c r="C225" s="168"/>
      <c r="D225" s="151"/>
      <c r="E225" s="151"/>
      <c r="F225" s="151"/>
      <c r="G225" s="151"/>
      <c r="H225" s="151"/>
      <c r="I225" s="151"/>
      <c r="J225" s="151"/>
      <c r="K225" s="151"/>
      <c r="L225" s="151"/>
      <c r="M225" s="189"/>
      <c r="N225" s="151"/>
      <c r="O225" s="219"/>
      <c r="P225" s="219"/>
      <c r="Q225" s="219"/>
      <c r="R225" s="219"/>
      <c r="S225" s="219"/>
      <c r="T225" s="151"/>
      <c r="U225" s="151"/>
      <c r="V225" s="33" t="s">
        <v>896</v>
      </c>
      <c r="W225" s="42">
        <v>0.25</v>
      </c>
      <c r="X225" s="35" t="s">
        <v>897</v>
      </c>
      <c r="Y225" s="11">
        <v>2</v>
      </c>
      <c r="Z225" s="11" t="s">
        <v>780</v>
      </c>
      <c r="AA225" s="12">
        <v>43556</v>
      </c>
      <c r="AB225" s="12">
        <v>43814</v>
      </c>
      <c r="AC225" s="11"/>
      <c r="AD225" s="151"/>
      <c r="AE225" s="151"/>
      <c r="AF225" s="151"/>
      <c r="AG225" s="151"/>
      <c r="AH225" s="151"/>
      <c r="AI225" s="151"/>
      <c r="AJ225" s="154"/>
      <c r="AK225" s="119"/>
      <c r="AL225" s="67"/>
      <c r="AM225" s="67"/>
      <c r="AN225" s="67"/>
      <c r="AO225" s="67"/>
      <c r="AP225" s="67"/>
      <c r="AQ225" s="67"/>
      <c r="AR225" s="67"/>
      <c r="AS225" s="67"/>
      <c r="AT225" s="67"/>
      <c r="AU225" s="67"/>
      <c r="AV225" s="67"/>
      <c r="AW225" s="66"/>
      <c r="AX225" s="66"/>
      <c r="AY225" s="66"/>
      <c r="AZ225" s="66"/>
      <c r="BA225" s="66"/>
      <c r="BB225" s="66"/>
      <c r="BC225" s="66"/>
      <c r="BD225" s="66"/>
      <c r="BE225" s="66"/>
    </row>
    <row r="226" spans="2:57" ht="25.5" x14ac:dyDescent="0.25">
      <c r="B226" s="151"/>
      <c r="C226" s="168"/>
      <c r="D226" s="151"/>
      <c r="E226" s="151"/>
      <c r="F226" s="151"/>
      <c r="G226" s="151"/>
      <c r="H226" s="151"/>
      <c r="I226" s="151"/>
      <c r="J226" s="151"/>
      <c r="K226" s="151"/>
      <c r="L226" s="151"/>
      <c r="M226" s="189"/>
      <c r="N226" s="151"/>
      <c r="O226" s="219"/>
      <c r="P226" s="219"/>
      <c r="Q226" s="219"/>
      <c r="R226" s="219"/>
      <c r="S226" s="219"/>
      <c r="T226" s="151"/>
      <c r="U226" s="151"/>
      <c r="V226" s="33" t="s">
        <v>898</v>
      </c>
      <c r="W226" s="42">
        <v>0.5</v>
      </c>
      <c r="X226" s="35" t="s">
        <v>899</v>
      </c>
      <c r="Y226" s="11">
        <v>2</v>
      </c>
      <c r="Z226" s="11" t="s">
        <v>780</v>
      </c>
      <c r="AA226" s="12">
        <v>43631</v>
      </c>
      <c r="AB226" s="12">
        <v>43814</v>
      </c>
      <c r="AC226" s="11"/>
      <c r="AD226" s="151"/>
      <c r="AE226" s="151"/>
      <c r="AF226" s="151"/>
      <c r="AG226" s="151"/>
      <c r="AH226" s="151"/>
      <c r="AI226" s="151"/>
      <c r="AJ226" s="154"/>
      <c r="AK226" s="119"/>
      <c r="AL226" s="67"/>
      <c r="AM226" s="67"/>
      <c r="AN226" s="67"/>
      <c r="AO226" s="67"/>
      <c r="AP226" s="67"/>
      <c r="AQ226" s="67"/>
      <c r="AR226" s="67"/>
      <c r="AS226" s="67"/>
      <c r="AT226" s="67"/>
      <c r="AU226" s="67"/>
      <c r="AV226" s="67"/>
      <c r="AW226" s="66"/>
      <c r="AX226" s="66"/>
      <c r="AY226" s="66"/>
      <c r="AZ226" s="66"/>
      <c r="BA226" s="66"/>
      <c r="BB226" s="66"/>
      <c r="BC226" s="66"/>
      <c r="BD226" s="66"/>
      <c r="BE226" s="66"/>
    </row>
    <row r="227" spans="2:57" ht="25.5" x14ac:dyDescent="0.25">
      <c r="B227" s="155" t="s">
        <v>769</v>
      </c>
      <c r="C227" s="165" t="s">
        <v>869</v>
      </c>
      <c r="D227" s="155" t="s">
        <v>900</v>
      </c>
      <c r="E227" s="155" t="s">
        <v>871</v>
      </c>
      <c r="F227" s="155" t="s">
        <v>901</v>
      </c>
      <c r="G227" s="155" t="s">
        <v>889</v>
      </c>
      <c r="H227" s="155" t="s">
        <v>890</v>
      </c>
      <c r="I227" s="155" t="s">
        <v>374</v>
      </c>
      <c r="J227" s="161" t="s">
        <v>629</v>
      </c>
      <c r="K227" s="161" t="s">
        <v>902</v>
      </c>
      <c r="L227" s="155" t="s">
        <v>903</v>
      </c>
      <c r="M227" s="159">
        <v>0.25</v>
      </c>
      <c r="N227" s="155" t="s">
        <v>632</v>
      </c>
      <c r="O227" s="155">
        <v>53</v>
      </c>
      <c r="P227" s="220">
        <f>+O227+6</f>
        <v>59</v>
      </c>
      <c r="Q227" s="221">
        <f>+P227+12</f>
        <v>71</v>
      </c>
      <c r="R227" s="222">
        <f>+Q227+12+3</f>
        <v>86</v>
      </c>
      <c r="S227" s="223">
        <v>100</v>
      </c>
      <c r="T227" s="155" t="s">
        <v>780</v>
      </c>
      <c r="U227" s="155" t="s">
        <v>904</v>
      </c>
      <c r="V227" s="123" t="s">
        <v>905</v>
      </c>
      <c r="W227" s="24">
        <v>0.25</v>
      </c>
      <c r="X227" s="15" t="s">
        <v>906</v>
      </c>
      <c r="Y227" s="50">
        <v>1</v>
      </c>
      <c r="Z227" s="18" t="s">
        <v>780</v>
      </c>
      <c r="AA227" s="29">
        <v>43586</v>
      </c>
      <c r="AB227" s="29">
        <v>43616</v>
      </c>
      <c r="AC227" s="18"/>
      <c r="AD227" s="155"/>
      <c r="AE227" s="155" t="s">
        <v>171</v>
      </c>
      <c r="AF227" s="155" t="s">
        <v>257</v>
      </c>
      <c r="AG227" s="155"/>
      <c r="AH227" s="155"/>
      <c r="AI227" s="155"/>
      <c r="AJ227" s="158"/>
      <c r="AK227" s="119"/>
      <c r="AL227" s="67"/>
      <c r="AM227" s="67"/>
      <c r="AN227" s="67"/>
      <c r="AO227" s="67"/>
      <c r="AP227" s="67"/>
      <c r="AQ227" s="67"/>
      <c r="AR227" s="67"/>
      <c r="AS227" s="67"/>
      <c r="AT227" s="67"/>
      <c r="AU227" s="67"/>
      <c r="AV227" s="67"/>
      <c r="AW227" s="66"/>
      <c r="AX227" s="66"/>
      <c r="AY227" s="66"/>
      <c r="AZ227" s="66"/>
      <c r="BA227" s="66"/>
      <c r="BB227" s="66"/>
      <c r="BC227" s="66"/>
      <c r="BD227" s="66"/>
      <c r="BE227" s="66"/>
    </row>
    <row r="228" spans="2:57" ht="25.5" x14ac:dyDescent="0.25">
      <c r="B228" s="155"/>
      <c r="C228" s="165"/>
      <c r="D228" s="155"/>
      <c r="E228" s="155"/>
      <c r="F228" s="155"/>
      <c r="G228" s="155"/>
      <c r="H228" s="155"/>
      <c r="I228" s="155"/>
      <c r="J228" s="161"/>
      <c r="K228" s="161"/>
      <c r="L228" s="155"/>
      <c r="M228" s="181">
        <f t="shared" si="9"/>
        <v>0.33333333333333331</v>
      </c>
      <c r="N228" s="155"/>
      <c r="O228" s="155"/>
      <c r="P228" s="220"/>
      <c r="Q228" s="221"/>
      <c r="R228" s="222"/>
      <c r="S228" s="223"/>
      <c r="T228" s="155"/>
      <c r="U228" s="155"/>
      <c r="V228" s="123" t="s">
        <v>907</v>
      </c>
      <c r="W228" s="24">
        <v>0.5</v>
      </c>
      <c r="X228" s="15" t="s">
        <v>908</v>
      </c>
      <c r="Y228" s="50">
        <v>3</v>
      </c>
      <c r="Z228" s="18" t="s">
        <v>780</v>
      </c>
      <c r="AA228" s="29">
        <v>43586</v>
      </c>
      <c r="AB228" s="29">
        <v>43814</v>
      </c>
      <c r="AC228" s="18"/>
      <c r="AD228" s="155"/>
      <c r="AE228" s="155"/>
      <c r="AF228" s="155"/>
      <c r="AG228" s="155"/>
      <c r="AH228" s="155"/>
      <c r="AI228" s="155"/>
      <c r="AJ228" s="158"/>
      <c r="AK228" s="119"/>
      <c r="AL228" s="67"/>
      <c r="AM228" s="67"/>
      <c r="AN228" s="67"/>
      <c r="AO228" s="67"/>
      <c r="AP228" s="67"/>
      <c r="AQ228" s="67"/>
      <c r="AR228" s="67"/>
      <c r="AS228" s="67"/>
      <c r="AT228" s="67"/>
      <c r="AU228" s="67"/>
      <c r="AV228" s="67"/>
      <c r="AW228" s="66"/>
      <c r="AX228" s="66"/>
      <c r="AY228" s="66"/>
      <c r="AZ228" s="66"/>
      <c r="BA228" s="66"/>
      <c r="BB228" s="66"/>
      <c r="BC228" s="66"/>
      <c r="BD228" s="66"/>
      <c r="BE228" s="66"/>
    </row>
    <row r="229" spans="2:57" ht="25.5" x14ac:dyDescent="0.25">
      <c r="B229" s="155"/>
      <c r="C229" s="165"/>
      <c r="D229" s="155"/>
      <c r="E229" s="155"/>
      <c r="F229" s="155"/>
      <c r="G229" s="155"/>
      <c r="H229" s="155"/>
      <c r="I229" s="155"/>
      <c r="J229" s="161"/>
      <c r="K229" s="161"/>
      <c r="L229" s="155"/>
      <c r="M229" s="181">
        <f t="shared" si="9"/>
        <v>0.33333333333333331</v>
      </c>
      <c r="N229" s="155"/>
      <c r="O229" s="155"/>
      <c r="P229" s="220"/>
      <c r="Q229" s="221"/>
      <c r="R229" s="222"/>
      <c r="S229" s="223"/>
      <c r="T229" s="155"/>
      <c r="U229" s="155"/>
      <c r="V229" s="123" t="s">
        <v>909</v>
      </c>
      <c r="W229" s="24">
        <v>0.25</v>
      </c>
      <c r="X229" s="15" t="s">
        <v>910</v>
      </c>
      <c r="Y229" s="50">
        <v>2</v>
      </c>
      <c r="Z229" s="18" t="s">
        <v>780</v>
      </c>
      <c r="AA229" s="29">
        <v>43647</v>
      </c>
      <c r="AB229" s="29">
        <v>43814</v>
      </c>
      <c r="AC229" s="18"/>
      <c r="AD229" s="155"/>
      <c r="AE229" s="155"/>
      <c r="AF229" s="155"/>
      <c r="AG229" s="155"/>
      <c r="AH229" s="155"/>
      <c r="AI229" s="155"/>
      <c r="AJ229" s="158"/>
      <c r="AK229" s="119"/>
      <c r="AL229" s="67"/>
      <c r="AM229" s="67"/>
      <c r="AN229" s="67"/>
      <c r="AO229" s="67"/>
      <c r="AP229" s="67"/>
      <c r="AQ229" s="67"/>
      <c r="AR229" s="67"/>
      <c r="AS229" s="67"/>
      <c r="AT229" s="67"/>
      <c r="AU229" s="67"/>
      <c r="AV229" s="67"/>
      <c r="AW229" s="66"/>
      <c r="AX229" s="66"/>
      <c r="AY229" s="66"/>
      <c r="AZ229" s="66"/>
      <c r="BA229" s="66"/>
      <c r="BB229" s="66"/>
      <c r="BC229" s="66"/>
      <c r="BD229" s="66"/>
      <c r="BE229" s="66"/>
    </row>
    <row r="230" spans="2:57" ht="25.5" x14ac:dyDescent="0.25">
      <c r="B230" s="151" t="s">
        <v>769</v>
      </c>
      <c r="C230" s="168" t="s">
        <v>869</v>
      </c>
      <c r="D230" s="151" t="s">
        <v>900</v>
      </c>
      <c r="E230" s="151" t="s">
        <v>871</v>
      </c>
      <c r="F230" s="151" t="s">
        <v>901</v>
      </c>
      <c r="G230" s="151" t="s">
        <v>873</v>
      </c>
      <c r="H230" s="151" t="s">
        <v>911</v>
      </c>
      <c r="I230" s="151" t="s">
        <v>816</v>
      </c>
      <c r="J230" s="151" t="s">
        <v>629</v>
      </c>
      <c r="K230" s="151" t="s">
        <v>912</v>
      </c>
      <c r="L230" s="151" t="s">
        <v>913</v>
      </c>
      <c r="M230" s="169">
        <v>0.25</v>
      </c>
      <c r="N230" s="169" t="s">
        <v>46</v>
      </c>
      <c r="O230" s="183">
        <v>0.05</v>
      </c>
      <c r="P230" s="183">
        <v>0.08</v>
      </c>
      <c r="Q230" s="183">
        <v>0.1</v>
      </c>
      <c r="R230" s="183">
        <v>0.13</v>
      </c>
      <c r="S230" s="183">
        <v>0.15</v>
      </c>
      <c r="T230" s="151" t="s">
        <v>780</v>
      </c>
      <c r="U230" s="163" t="s">
        <v>914</v>
      </c>
      <c r="V230" s="122" t="s">
        <v>915</v>
      </c>
      <c r="W230" s="27">
        <v>0.25</v>
      </c>
      <c r="X230" s="26" t="s">
        <v>916</v>
      </c>
      <c r="Y230" s="49">
        <v>1</v>
      </c>
      <c r="Z230" s="11" t="s">
        <v>780</v>
      </c>
      <c r="AA230" s="12">
        <v>43617</v>
      </c>
      <c r="AB230" s="22">
        <v>43646</v>
      </c>
      <c r="AC230" s="11"/>
      <c r="AD230" s="151"/>
      <c r="AE230" s="151" t="s">
        <v>171</v>
      </c>
      <c r="AF230" s="151" t="s">
        <v>809</v>
      </c>
      <c r="AG230" s="151"/>
      <c r="AH230" s="151"/>
      <c r="AI230" s="151" t="s">
        <v>34</v>
      </c>
      <c r="AJ230" s="154"/>
      <c r="AK230" s="119" t="s">
        <v>1313</v>
      </c>
      <c r="AL230" s="67"/>
      <c r="AM230" s="131">
        <v>23800000000</v>
      </c>
      <c r="AN230" s="67"/>
      <c r="AO230" s="67"/>
      <c r="AP230" s="67"/>
      <c r="AQ230" s="67"/>
      <c r="AR230" s="67"/>
      <c r="AS230" s="67"/>
      <c r="AT230" s="67"/>
      <c r="AU230" s="67"/>
      <c r="AV230" s="67"/>
      <c r="AW230" s="66"/>
      <c r="AX230" s="66"/>
      <c r="AY230" s="66"/>
      <c r="AZ230" s="66"/>
      <c r="BA230" s="66"/>
      <c r="BB230" s="66"/>
      <c r="BC230" s="66"/>
      <c r="BD230" s="66"/>
      <c r="BE230" s="66"/>
    </row>
    <row r="231" spans="2:57" ht="38.25" x14ac:dyDescent="0.25">
      <c r="B231" s="151"/>
      <c r="C231" s="168"/>
      <c r="D231" s="151"/>
      <c r="E231" s="151"/>
      <c r="F231" s="151"/>
      <c r="G231" s="151"/>
      <c r="H231" s="151"/>
      <c r="I231" s="151"/>
      <c r="J231" s="151"/>
      <c r="K231" s="151"/>
      <c r="L231" s="151"/>
      <c r="M231" s="189">
        <f t="shared" si="9"/>
        <v>0.33333333333333331</v>
      </c>
      <c r="N231" s="169"/>
      <c r="O231" s="183"/>
      <c r="P231" s="183"/>
      <c r="Q231" s="183"/>
      <c r="R231" s="183"/>
      <c r="S231" s="183"/>
      <c r="T231" s="151"/>
      <c r="U231" s="163"/>
      <c r="V231" s="122" t="s">
        <v>917</v>
      </c>
      <c r="W231" s="27">
        <v>0.25</v>
      </c>
      <c r="X231" s="26" t="s">
        <v>918</v>
      </c>
      <c r="Y231" s="49">
        <v>2</v>
      </c>
      <c r="Z231" s="11" t="s">
        <v>780</v>
      </c>
      <c r="AA231" s="12">
        <v>43647</v>
      </c>
      <c r="AB231" s="22">
        <v>43814</v>
      </c>
      <c r="AC231" s="11"/>
      <c r="AD231" s="151"/>
      <c r="AE231" s="151"/>
      <c r="AF231" s="151"/>
      <c r="AG231" s="151"/>
      <c r="AH231" s="151"/>
      <c r="AI231" s="151"/>
      <c r="AJ231" s="154"/>
      <c r="AK231" s="119" t="s">
        <v>1165</v>
      </c>
      <c r="AL231" s="67"/>
      <c r="AM231" s="131">
        <v>500000000</v>
      </c>
      <c r="AN231" s="67"/>
      <c r="AO231" s="67"/>
      <c r="AP231" s="67"/>
      <c r="AQ231" s="67"/>
      <c r="AR231" s="67"/>
      <c r="AS231" s="67"/>
      <c r="AT231" s="67"/>
      <c r="AU231" s="67"/>
      <c r="AV231" s="67"/>
      <c r="AW231" s="66"/>
      <c r="AX231" s="66"/>
      <c r="AY231" s="66"/>
      <c r="AZ231" s="66"/>
      <c r="BA231" s="66"/>
      <c r="BB231" s="66"/>
      <c r="BC231" s="66"/>
      <c r="BD231" s="66"/>
      <c r="BE231" s="66"/>
    </row>
    <row r="232" spans="2:57" ht="38.25" x14ac:dyDescent="0.25">
      <c r="B232" s="151"/>
      <c r="C232" s="168"/>
      <c r="D232" s="151"/>
      <c r="E232" s="151"/>
      <c r="F232" s="151"/>
      <c r="G232" s="151"/>
      <c r="H232" s="151"/>
      <c r="I232" s="151"/>
      <c r="J232" s="151"/>
      <c r="K232" s="151"/>
      <c r="L232" s="151"/>
      <c r="M232" s="189">
        <f t="shared" si="9"/>
        <v>0.33333333333333331</v>
      </c>
      <c r="N232" s="169"/>
      <c r="O232" s="183"/>
      <c r="P232" s="183"/>
      <c r="Q232" s="183"/>
      <c r="R232" s="183"/>
      <c r="S232" s="183"/>
      <c r="T232" s="151"/>
      <c r="U232" s="163"/>
      <c r="V232" s="122" t="s">
        <v>919</v>
      </c>
      <c r="W232" s="27">
        <v>0.5</v>
      </c>
      <c r="X232" s="26" t="s">
        <v>920</v>
      </c>
      <c r="Y232" s="49">
        <v>2</v>
      </c>
      <c r="Z232" s="11" t="s">
        <v>780</v>
      </c>
      <c r="AA232" s="12">
        <v>43709</v>
      </c>
      <c r="AB232" s="22">
        <v>43814</v>
      </c>
      <c r="AC232" s="11"/>
      <c r="AD232" s="151"/>
      <c r="AE232" s="151"/>
      <c r="AF232" s="151"/>
      <c r="AG232" s="151"/>
      <c r="AH232" s="151"/>
      <c r="AI232" s="151"/>
      <c r="AJ232" s="154"/>
      <c r="AK232" s="119" t="s">
        <v>1314</v>
      </c>
      <c r="AL232" s="67"/>
      <c r="AM232" s="131">
        <f>126180000+573820000</f>
        <v>700000000</v>
      </c>
      <c r="AN232" s="67"/>
      <c r="AO232" s="67"/>
      <c r="AP232" s="67"/>
      <c r="AQ232" s="67"/>
      <c r="AR232" s="67"/>
      <c r="AS232" s="67"/>
      <c r="AT232" s="67"/>
      <c r="AU232" s="67"/>
      <c r="AV232" s="67"/>
      <c r="AW232" s="66"/>
      <c r="AX232" s="66"/>
      <c r="AY232" s="66"/>
      <c r="AZ232" s="66"/>
      <c r="BA232" s="66"/>
      <c r="BB232" s="66"/>
      <c r="BC232" s="66"/>
      <c r="BD232" s="66"/>
      <c r="BE232" s="66"/>
    </row>
    <row r="233" spans="2:57" ht="60" customHeight="1" x14ac:dyDescent="0.25">
      <c r="B233" s="155" t="s">
        <v>769</v>
      </c>
      <c r="C233" s="165" t="s">
        <v>921</v>
      </c>
      <c r="D233" s="155" t="s">
        <v>922</v>
      </c>
      <c r="E233" s="155" t="s">
        <v>923</v>
      </c>
      <c r="F233" s="155" t="s">
        <v>924</v>
      </c>
      <c r="G233" s="155" t="s">
        <v>925</v>
      </c>
      <c r="H233" s="155" t="s">
        <v>926</v>
      </c>
      <c r="I233" s="155" t="s">
        <v>816</v>
      </c>
      <c r="J233" s="155" t="s">
        <v>602</v>
      </c>
      <c r="K233" s="155" t="s">
        <v>927</v>
      </c>
      <c r="L233" s="155" t="s">
        <v>928</v>
      </c>
      <c r="M233" s="159">
        <v>0.25</v>
      </c>
      <c r="N233" s="155" t="s">
        <v>929</v>
      </c>
      <c r="O233" s="224">
        <v>8043951</v>
      </c>
      <c r="P233" s="224">
        <f>+O233+(0.2*(S233-O233))</f>
        <v>8149951</v>
      </c>
      <c r="Q233" s="224">
        <f>+O233+(0.4*(S233-O233))</f>
        <v>8255951</v>
      </c>
      <c r="R233" s="224">
        <f>+O233+(0.7*(S233-O233))</f>
        <v>8414951</v>
      </c>
      <c r="S233" s="224">
        <v>8573951</v>
      </c>
      <c r="T233" s="155" t="s">
        <v>780</v>
      </c>
      <c r="U233" s="190" t="s">
        <v>930</v>
      </c>
      <c r="V233" s="123" t="s">
        <v>931</v>
      </c>
      <c r="W233" s="51">
        <v>0.25</v>
      </c>
      <c r="X233" s="15" t="s">
        <v>932</v>
      </c>
      <c r="Y233" s="18">
        <v>2</v>
      </c>
      <c r="Z233" s="18" t="s">
        <v>780</v>
      </c>
      <c r="AA233" s="29">
        <v>43525</v>
      </c>
      <c r="AB233" s="29">
        <v>43646</v>
      </c>
      <c r="AC233" s="18"/>
      <c r="AD233" s="155"/>
      <c r="AE233" s="155" t="s">
        <v>171</v>
      </c>
      <c r="AF233" s="155" t="s">
        <v>933</v>
      </c>
      <c r="AG233" s="155"/>
      <c r="AH233" s="155"/>
      <c r="AI233" s="155" t="s">
        <v>34</v>
      </c>
      <c r="AJ233" s="158"/>
      <c r="AK233" s="119" t="s">
        <v>1311</v>
      </c>
      <c r="AL233" s="67"/>
      <c r="AM233" s="67"/>
      <c r="AN233" s="67"/>
      <c r="AO233" s="67"/>
      <c r="AP233" s="71"/>
      <c r="AQ233" s="67"/>
      <c r="AR233" s="67"/>
      <c r="AS233" s="67"/>
      <c r="AT233" s="67"/>
      <c r="AU233" s="67"/>
      <c r="AV233" s="67"/>
      <c r="AW233" s="66"/>
      <c r="AX233" s="66"/>
      <c r="AY233" s="66"/>
      <c r="AZ233" s="66"/>
      <c r="BA233" s="66"/>
      <c r="BB233" s="66"/>
      <c r="BC233" s="66"/>
      <c r="BD233" s="66"/>
      <c r="BE233" s="66"/>
    </row>
    <row r="234" spans="2:57" ht="60" customHeight="1" x14ac:dyDescent="0.25">
      <c r="B234" s="155"/>
      <c r="C234" s="165"/>
      <c r="D234" s="155"/>
      <c r="E234" s="155"/>
      <c r="F234" s="155"/>
      <c r="G234" s="155"/>
      <c r="H234" s="155"/>
      <c r="I234" s="155"/>
      <c r="J234" s="155"/>
      <c r="K234" s="155"/>
      <c r="L234" s="155"/>
      <c r="M234" s="159"/>
      <c r="N234" s="155"/>
      <c r="O234" s="224"/>
      <c r="P234" s="224"/>
      <c r="Q234" s="224"/>
      <c r="R234" s="224"/>
      <c r="S234" s="224"/>
      <c r="T234" s="155"/>
      <c r="U234" s="190"/>
      <c r="V234" s="123" t="s">
        <v>934</v>
      </c>
      <c r="W234" s="51">
        <v>0.25</v>
      </c>
      <c r="X234" s="28" t="s">
        <v>935</v>
      </c>
      <c r="Y234" s="18">
        <v>2</v>
      </c>
      <c r="Z234" s="18" t="s">
        <v>780</v>
      </c>
      <c r="AA234" s="29">
        <v>43617</v>
      </c>
      <c r="AB234" s="29">
        <v>43814</v>
      </c>
      <c r="AC234" s="18"/>
      <c r="AD234" s="155"/>
      <c r="AE234" s="155"/>
      <c r="AF234" s="155"/>
      <c r="AG234" s="155"/>
      <c r="AH234" s="155"/>
      <c r="AI234" s="155"/>
      <c r="AJ234" s="158"/>
      <c r="AK234" s="119" t="s">
        <v>1311</v>
      </c>
      <c r="AL234" s="67"/>
      <c r="AM234" s="67"/>
      <c r="AN234" s="67"/>
      <c r="AO234" s="67"/>
      <c r="AP234" s="71"/>
      <c r="AQ234" s="67"/>
      <c r="AR234" s="67"/>
      <c r="AS234" s="67"/>
      <c r="AT234" s="67"/>
      <c r="AU234" s="67"/>
      <c r="AV234" s="67"/>
      <c r="AW234" s="66"/>
      <c r="AX234" s="66"/>
      <c r="AY234" s="66"/>
      <c r="AZ234" s="66"/>
      <c r="BA234" s="66"/>
      <c r="BB234" s="66"/>
      <c r="BC234" s="66"/>
      <c r="BD234" s="66"/>
      <c r="BE234" s="66"/>
    </row>
    <row r="235" spans="2:57" ht="114.75" x14ac:dyDescent="0.25">
      <c r="B235" s="18" t="s">
        <v>769</v>
      </c>
      <c r="C235" s="34" t="s">
        <v>921</v>
      </c>
      <c r="D235" s="18" t="s">
        <v>922</v>
      </c>
      <c r="E235" s="18" t="s">
        <v>923</v>
      </c>
      <c r="F235" s="18" t="s">
        <v>924</v>
      </c>
      <c r="G235" s="18" t="s">
        <v>925</v>
      </c>
      <c r="H235" s="18" t="s">
        <v>926</v>
      </c>
      <c r="I235" s="18" t="s">
        <v>816</v>
      </c>
      <c r="J235" s="18" t="s">
        <v>602</v>
      </c>
      <c r="K235" s="18" t="s">
        <v>936</v>
      </c>
      <c r="L235" s="18" t="s">
        <v>937</v>
      </c>
      <c r="M235" s="52">
        <v>0.25</v>
      </c>
      <c r="N235" s="18" t="s">
        <v>929</v>
      </c>
      <c r="O235" s="53">
        <v>8036482</v>
      </c>
      <c r="P235" s="53">
        <f>+O235+100000</f>
        <v>8136482</v>
      </c>
      <c r="Q235" s="53">
        <f>+P235+100000</f>
        <v>8236482</v>
      </c>
      <c r="R235" s="53">
        <f>+Q235+100000</f>
        <v>8336482</v>
      </c>
      <c r="S235" s="53">
        <v>8516482</v>
      </c>
      <c r="T235" s="53" t="s">
        <v>780</v>
      </c>
      <c r="U235" s="190"/>
      <c r="V235" s="123" t="s">
        <v>938</v>
      </c>
      <c r="W235" s="24">
        <v>0.5</v>
      </c>
      <c r="X235" s="28" t="s">
        <v>939</v>
      </c>
      <c r="Y235" s="18">
        <v>3</v>
      </c>
      <c r="Z235" s="18" t="s">
        <v>780</v>
      </c>
      <c r="AA235" s="29">
        <v>43525</v>
      </c>
      <c r="AB235" s="29">
        <v>43814</v>
      </c>
      <c r="AC235" s="18"/>
      <c r="AD235" s="155"/>
      <c r="AE235" s="155"/>
      <c r="AF235" s="155"/>
      <c r="AG235" s="155"/>
      <c r="AH235" s="155"/>
      <c r="AI235" s="155"/>
      <c r="AJ235" s="158"/>
      <c r="AK235" s="119" t="s">
        <v>1312</v>
      </c>
      <c r="AL235" s="67"/>
      <c r="AM235" s="67"/>
      <c r="AN235" s="67"/>
      <c r="AO235" s="67"/>
      <c r="AP235" s="71"/>
      <c r="AQ235" s="67"/>
      <c r="AR235" s="67"/>
      <c r="AS235" s="67"/>
      <c r="AT235" s="67"/>
      <c r="AU235" s="67"/>
      <c r="AV235" s="67"/>
      <c r="AW235" s="66"/>
      <c r="AX235" s="66"/>
      <c r="AY235" s="66"/>
      <c r="AZ235" s="66"/>
      <c r="BA235" s="66"/>
      <c r="BB235" s="66"/>
      <c r="BC235" s="66"/>
      <c r="BD235" s="66"/>
      <c r="BE235" s="66"/>
    </row>
    <row r="236" spans="2:57" ht="87.6" customHeight="1" x14ac:dyDescent="0.25">
      <c r="B236" s="11" t="s">
        <v>769</v>
      </c>
      <c r="C236" s="33" t="s">
        <v>921</v>
      </c>
      <c r="D236" s="11" t="s">
        <v>940</v>
      </c>
      <c r="E236" s="11" t="s">
        <v>923</v>
      </c>
      <c r="F236" s="11" t="s">
        <v>924</v>
      </c>
      <c r="G236" s="11" t="s">
        <v>774</v>
      </c>
      <c r="H236" s="11" t="s">
        <v>889</v>
      </c>
      <c r="I236" s="11" t="s">
        <v>430</v>
      </c>
      <c r="J236" s="54" t="s">
        <v>602</v>
      </c>
      <c r="K236" s="55" t="s">
        <v>941</v>
      </c>
      <c r="L236" s="11" t="s">
        <v>942</v>
      </c>
      <c r="M236" s="56">
        <v>0.25</v>
      </c>
      <c r="N236" s="57" t="s">
        <v>929</v>
      </c>
      <c r="O236" s="58">
        <v>36170692</v>
      </c>
      <c r="P236" s="58">
        <f>+O236+(0.2*(S236-O236))</f>
        <v>36670692</v>
      </c>
      <c r="Q236" s="58">
        <f>+P236+(0.4*(S236-O236))</f>
        <v>37670692</v>
      </c>
      <c r="R236" s="58">
        <f>+O236+(0.7*(S236-O236))</f>
        <v>37920692</v>
      </c>
      <c r="S236" s="58">
        <v>38670692</v>
      </c>
      <c r="T236" s="11" t="s">
        <v>710</v>
      </c>
      <c r="U236" s="163" t="s">
        <v>943</v>
      </c>
      <c r="V236" s="130" t="s">
        <v>944</v>
      </c>
      <c r="W236" s="10">
        <v>0.5</v>
      </c>
      <c r="X236" s="13" t="s">
        <v>945</v>
      </c>
      <c r="Y236" s="11">
        <v>4</v>
      </c>
      <c r="Z236" s="11" t="s">
        <v>710</v>
      </c>
      <c r="AA236" s="12">
        <v>43525</v>
      </c>
      <c r="AB236" s="12">
        <v>43814</v>
      </c>
      <c r="AC236" s="11"/>
      <c r="AD236" s="151"/>
      <c r="AE236" s="151" t="s">
        <v>171</v>
      </c>
      <c r="AF236" s="151" t="s">
        <v>933</v>
      </c>
      <c r="AG236" s="151" t="s">
        <v>52</v>
      </c>
      <c r="AH236" s="151"/>
      <c r="AI236" s="151"/>
      <c r="AJ236" s="154"/>
      <c r="AK236" s="119" t="s">
        <v>1308</v>
      </c>
      <c r="AL236" s="67"/>
      <c r="AM236" s="67"/>
      <c r="AN236" s="67"/>
      <c r="AO236" s="67"/>
      <c r="AP236" s="131">
        <v>47427000000</v>
      </c>
      <c r="AQ236" s="117">
        <f>(1422000000+9074435574)/1000000</f>
        <v>10496.435573999999</v>
      </c>
      <c r="AR236" s="67"/>
      <c r="AS236" s="67"/>
      <c r="AT236" s="67"/>
      <c r="AU236" s="67"/>
      <c r="AV236" s="67"/>
      <c r="AW236" s="66"/>
      <c r="AX236" s="66"/>
      <c r="AY236" s="66"/>
      <c r="AZ236" s="66"/>
      <c r="BA236" s="66"/>
      <c r="BB236" s="66"/>
      <c r="BC236" s="66"/>
      <c r="BD236" s="66"/>
      <c r="BE236" s="66"/>
    </row>
    <row r="237" spans="2:57" ht="102" x14ac:dyDescent="0.25">
      <c r="B237" s="11" t="s">
        <v>769</v>
      </c>
      <c r="C237" s="33" t="s">
        <v>921</v>
      </c>
      <c r="D237" s="11" t="s">
        <v>940</v>
      </c>
      <c r="E237" s="11" t="s">
        <v>923</v>
      </c>
      <c r="F237" s="11" t="s">
        <v>924</v>
      </c>
      <c r="G237" s="11" t="s">
        <v>774</v>
      </c>
      <c r="H237" s="11" t="s">
        <v>889</v>
      </c>
      <c r="I237" s="11" t="s">
        <v>430</v>
      </c>
      <c r="J237" s="54" t="s">
        <v>602</v>
      </c>
      <c r="K237" s="55" t="s">
        <v>946</v>
      </c>
      <c r="L237" s="11" t="s">
        <v>947</v>
      </c>
      <c r="M237" s="56">
        <v>0.25</v>
      </c>
      <c r="N237" s="57" t="s">
        <v>929</v>
      </c>
      <c r="O237" s="58">
        <v>34184673</v>
      </c>
      <c r="P237" s="58">
        <v>34884673</v>
      </c>
      <c r="Q237" s="58">
        <v>35584673</v>
      </c>
      <c r="R237" s="58">
        <v>36284673</v>
      </c>
      <c r="S237" s="58">
        <v>36984673</v>
      </c>
      <c r="T237" s="11" t="s">
        <v>710</v>
      </c>
      <c r="U237" s="163"/>
      <c r="V237" s="122" t="s">
        <v>948</v>
      </c>
      <c r="W237" s="10">
        <v>0.5</v>
      </c>
      <c r="X237" s="13" t="s">
        <v>949</v>
      </c>
      <c r="Y237" s="11">
        <v>4</v>
      </c>
      <c r="Z237" s="11" t="s">
        <v>710</v>
      </c>
      <c r="AA237" s="12">
        <v>43525</v>
      </c>
      <c r="AB237" s="12">
        <v>43814</v>
      </c>
      <c r="AC237" s="11"/>
      <c r="AD237" s="151"/>
      <c r="AE237" s="151"/>
      <c r="AF237" s="151"/>
      <c r="AG237" s="151"/>
      <c r="AH237" s="151"/>
      <c r="AI237" s="151"/>
      <c r="AJ237" s="154"/>
      <c r="AK237" s="119" t="s">
        <v>1309</v>
      </c>
      <c r="AL237" s="67"/>
      <c r="AM237" s="67"/>
      <c r="AN237" s="67"/>
      <c r="AO237" s="67"/>
      <c r="AP237" s="131">
        <v>1573000000</v>
      </c>
      <c r="AQ237" s="117">
        <f>(50000000+3453564426)/1000000</f>
        <v>3503.5644259999999</v>
      </c>
      <c r="AR237" s="67"/>
      <c r="AS237" s="67"/>
      <c r="AT237" s="67"/>
      <c r="AU237" s="67"/>
      <c r="AV237" s="67"/>
      <c r="AW237" s="66"/>
      <c r="AX237" s="66"/>
      <c r="AY237" s="66"/>
      <c r="AZ237" s="66"/>
      <c r="BA237" s="66"/>
      <c r="BB237" s="66"/>
      <c r="BC237" s="66"/>
      <c r="BD237" s="66"/>
      <c r="BE237" s="66"/>
    </row>
    <row r="238" spans="2:57" ht="54" customHeight="1" x14ac:dyDescent="0.25">
      <c r="B238" s="190" t="s">
        <v>769</v>
      </c>
      <c r="C238" s="160" t="s">
        <v>950</v>
      </c>
      <c r="D238" s="190" t="s">
        <v>951</v>
      </c>
      <c r="E238" s="190" t="s">
        <v>952</v>
      </c>
      <c r="F238" s="190" t="s">
        <v>953</v>
      </c>
      <c r="G238" s="190" t="s">
        <v>925</v>
      </c>
      <c r="H238" s="190" t="s">
        <v>889</v>
      </c>
      <c r="I238" s="190" t="s">
        <v>430</v>
      </c>
      <c r="J238" s="190" t="s">
        <v>602</v>
      </c>
      <c r="K238" s="190" t="s">
        <v>954</v>
      </c>
      <c r="L238" s="205" t="s">
        <v>955</v>
      </c>
      <c r="M238" s="205">
        <v>0.5</v>
      </c>
      <c r="N238" s="224" t="s">
        <v>929</v>
      </c>
      <c r="O238" s="225">
        <v>0</v>
      </c>
      <c r="P238" s="225">
        <v>248758</v>
      </c>
      <c r="Q238" s="225">
        <f>+P238+S238*0.3</f>
        <v>519473.8</v>
      </c>
      <c r="R238" s="225">
        <f>+(S238-Q238)/2+Q238</f>
        <v>710929.9</v>
      </c>
      <c r="S238" s="225">
        <v>902386</v>
      </c>
      <c r="T238" s="155" t="s">
        <v>780</v>
      </c>
      <c r="U238" s="190" t="s">
        <v>956</v>
      </c>
      <c r="V238" s="123" t="s">
        <v>957</v>
      </c>
      <c r="W238" s="24">
        <v>0.5</v>
      </c>
      <c r="X238" s="28" t="s">
        <v>958</v>
      </c>
      <c r="Y238" s="18">
        <v>3</v>
      </c>
      <c r="Z238" s="18" t="s">
        <v>780</v>
      </c>
      <c r="AA238" s="29">
        <v>43497</v>
      </c>
      <c r="AB238" s="29">
        <v>43814</v>
      </c>
      <c r="AC238" s="18"/>
      <c r="AD238" s="155"/>
      <c r="AE238" s="155" t="s">
        <v>171</v>
      </c>
      <c r="AF238" s="155" t="s">
        <v>933</v>
      </c>
      <c r="AG238" s="155" t="s">
        <v>52</v>
      </c>
      <c r="AH238" s="155"/>
      <c r="AI238" s="155"/>
      <c r="AJ238" s="158"/>
      <c r="AK238" s="119"/>
      <c r="AL238" s="67"/>
      <c r="AM238" s="67"/>
      <c r="AN238" s="67"/>
      <c r="AO238" s="71"/>
      <c r="AP238" s="67"/>
      <c r="AQ238" s="67"/>
      <c r="AR238" s="67"/>
      <c r="AS238" s="67"/>
      <c r="AT238" s="67"/>
      <c r="AU238" s="67"/>
      <c r="AV238" s="67"/>
      <c r="AW238" s="66"/>
      <c r="AX238" s="66"/>
      <c r="AY238" s="66"/>
      <c r="AZ238" s="66"/>
      <c r="BA238" s="66"/>
      <c r="BB238" s="66"/>
      <c r="BC238" s="66"/>
      <c r="BD238" s="66"/>
      <c r="BE238" s="66"/>
    </row>
    <row r="239" spans="2:57" ht="54" customHeight="1" x14ac:dyDescent="0.25">
      <c r="B239" s="190"/>
      <c r="C239" s="160"/>
      <c r="D239" s="190"/>
      <c r="E239" s="190"/>
      <c r="F239" s="190"/>
      <c r="G239" s="190"/>
      <c r="H239" s="190"/>
      <c r="I239" s="190"/>
      <c r="J239" s="190"/>
      <c r="K239" s="190"/>
      <c r="L239" s="205"/>
      <c r="M239" s="209"/>
      <c r="N239" s="224"/>
      <c r="O239" s="225"/>
      <c r="P239" s="225"/>
      <c r="Q239" s="225"/>
      <c r="R239" s="225"/>
      <c r="S239" s="225"/>
      <c r="T239" s="155"/>
      <c r="U239" s="190"/>
      <c r="V239" s="123" t="s">
        <v>959</v>
      </c>
      <c r="W239" s="24">
        <v>0.5</v>
      </c>
      <c r="X239" s="28" t="s">
        <v>960</v>
      </c>
      <c r="Y239" s="18">
        <v>3</v>
      </c>
      <c r="Z239" s="18" t="s">
        <v>780</v>
      </c>
      <c r="AA239" s="29">
        <v>43497</v>
      </c>
      <c r="AB239" s="29">
        <v>43814</v>
      </c>
      <c r="AC239" s="18"/>
      <c r="AD239" s="155"/>
      <c r="AE239" s="155"/>
      <c r="AF239" s="155"/>
      <c r="AG239" s="155"/>
      <c r="AH239" s="155"/>
      <c r="AI239" s="155"/>
      <c r="AJ239" s="158"/>
      <c r="AK239" s="119"/>
      <c r="AL239" s="67"/>
      <c r="AM239" s="67"/>
      <c r="AN239" s="67"/>
      <c r="AO239" s="71"/>
      <c r="AP239" s="67"/>
      <c r="AQ239" s="67"/>
      <c r="AR239" s="67"/>
      <c r="AS239" s="67"/>
      <c r="AT239" s="67"/>
      <c r="AU239" s="67"/>
      <c r="AV239" s="67"/>
      <c r="AW239" s="66"/>
      <c r="AX239" s="66"/>
      <c r="AY239" s="66"/>
      <c r="AZ239" s="66"/>
      <c r="BA239" s="66"/>
      <c r="BB239" s="66"/>
      <c r="BC239" s="66"/>
      <c r="BD239" s="66"/>
      <c r="BE239" s="66"/>
    </row>
    <row r="240" spans="2:57" ht="92.25" customHeight="1" x14ac:dyDescent="0.25">
      <c r="B240" s="163" t="s">
        <v>769</v>
      </c>
      <c r="C240" s="156" t="s">
        <v>950</v>
      </c>
      <c r="D240" s="163" t="s">
        <v>951</v>
      </c>
      <c r="E240" s="163" t="s">
        <v>952</v>
      </c>
      <c r="F240" s="163" t="s">
        <v>953</v>
      </c>
      <c r="G240" s="163" t="s">
        <v>925</v>
      </c>
      <c r="H240" s="163" t="s">
        <v>889</v>
      </c>
      <c r="I240" s="163" t="s">
        <v>430</v>
      </c>
      <c r="J240" s="163" t="s">
        <v>602</v>
      </c>
      <c r="K240" s="163" t="s">
        <v>961</v>
      </c>
      <c r="L240" s="200" t="s">
        <v>962</v>
      </c>
      <c r="M240" s="200">
        <v>0.5</v>
      </c>
      <c r="N240" s="226" t="s">
        <v>929</v>
      </c>
      <c r="O240" s="226">
        <v>0</v>
      </c>
      <c r="P240" s="227">
        <f>+S240/4</f>
        <v>2700000</v>
      </c>
      <c r="Q240" s="199">
        <f>+S240/4+P240</f>
        <v>5400000</v>
      </c>
      <c r="R240" s="199">
        <f>+S240/4+Q240</f>
        <v>8100000</v>
      </c>
      <c r="S240" s="198">
        <v>10800000</v>
      </c>
      <c r="T240" s="151" t="s">
        <v>710</v>
      </c>
      <c r="U240" s="163" t="s">
        <v>963</v>
      </c>
      <c r="V240" s="122" t="s">
        <v>964</v>
      </c>
      <c r="W240" s="10">
        <v>0.5</v>
      </c>
      <c r="X240" s="13" t="s">
        <v>945</v>
      </c>
      <c r="Y240" s="11">
        <v>4</v>
      </c>
      <c r="Z240" s="11" t="s">
        <v>710</v>
      </c>
      <c r="AA240" s="12">
        <v>43525</v>
      </c>
      <c r="AB240" s="12">
        <v>43814</v>
      </c>
      <c r="AC240" s="11"/>
      <c r="AD240" s="151"/>
      <c r="AE240" s="151" t="s">
        <v>171</v>
      </c>
      <c r="AF240" s="151" t="s">
        <v>933</v>
      </c>
      <c r="AG240" s="151" t="s">
        <v>52</v>
      </c>
      <c r="AH240" s="151"/>
      <c r="AI240" s="151"/>
      <c r="AJ240" s="154"/>
      <c r="AK240" s="119" t="s">
        <v>1310</v>
      </c>
      <c r="AL240" s="67"/>
      <c r="AM240" s="67"/>
      <c r="AN240" s="67"/>
      <c r="AO240" s="131">
        <f>832000000+828000000+1120000000</f>
        <v>2780000000</v>
      </c>
      <c r="AP240" s="67"/>
      <c r="AQ240" s="67"/>
      <c r="AR240" s="67"/>
      <c r="AS240" s="117">
        <f>(19600000000)/1000000</f>
        <v>19600</v>
      </c>
      <c r="AT240" s="117">
        <f>(86808400000)/1000000</f>
        <v>86808.4</v>
      </c>
      <c r="AU240" s="67"/>
      <c r="AV240" s="67"/>
      <c r="AW240" s="66"/>
      <c r="AX240" s="66"/>
      <c r="AY240" s="66"/>
      <c r="AZ240" s="66"/>
      <c r="BA240" s="66"/>
      <c r="BB240" s="66"/>
      <c r="BC240" s="66"/>
      <c r="BD240" s="66"/>
      <c r="BE240" s="66"/>
    </row>
    <row r="241" spans="2:57" ht="50.25" customHeight="1" x14ac:dyDescent="0.25">
      <c r="B241" s="163"/>
      <c r="C241" s="156"/>
      <c r="D241" s="163"/>
      <c r="E241" s="163"/>
      <c r="F241" s="163"/>
      <c r="G241" s="163"/>
      <c r="H241" s="163"/>
      <c r="I241" s="163"/>
      <c r="J241" s="163"/>
      <c r="K241" s="163"/>
      <c r="L241" s="200"/>
      <c r="M241" s="201"/>
      <c r="N241" s="226"/>
      <c r="O241" s="226"/>
      <c r="P241" s="227"/>
      <c r="Q241" s="199"/>
      <c r="R241" s="199"/>
      <c r="S241" s="198"/>
      <c r="T241" s="151"/>
      <c r="U241" s="163"/>
      <c r="V241" s="122" t="s">
        <v>965</v>
      </c>
      <c r="W241" s="10">
        <v>0.5</v>
      </c>
      <c r="X241" s="13" t="s">
        <v>949</v>
      </c>
      <c r="Y241" s="11">
        <v>4</v>
      </c>
      <c r="Z241" s="11" t="s">
        <v>710</v>
      </c>
      <c r="AA241" s="12">
        <v>43525</v>
      </c>
      <c r="AB241" s="12">
        <v>43814</v>
      </c>
      <c r="AC241" s="11"/>
      <c r="AD241" s="151"/>
      <c r="AE241" s="151"/>
      <c r="AF241" s="151"/>
      <c r="AG241" s="151"/>
      <c r="AH241" s="151"/>
      <c r="AI241" s="151"/>
      <c r="AJ241" s="154"/>
      <c r="AK241" s="119"/>
      <c r="AL241" s="67"/>
      <c r="AM241" s="67"/>
      <c r="AN241" s="67"/>
      <c r="AO241" s="67"/>
      <c r="AP241" s="67"/>
      <c r="AQ241" s="67"/>
      <c r="AR241" s="67"/>
      <c r="AS241" s="117">
        <f>(400000000)/100000</f>
        <v>4000</v>
      </c>
      <c r="AT241" s="117">
        <f>(1771600000)/100000</f>
        <v>17716</v>
      </c>
      <c r="AU241" s="67"/>
      <c r="AV241" s="67"/>
      <c r="AW241" s="66"/>
      <c r="AX241" s="66"/>
      <c r="AY241" s="66"/>
      <c r="AZ241" s="66"/>
      <c r="BA241" s="66"/>
      <c r="BB241" s="66"/>
      <c r="BC241" s="66"/>
      <c r="BD241" s="66"/>
      <c r="BE241" s="66"/>
    </row>
    <row r="242" spans="2:57" x14ac:dyDescent="0.25">
      <c r="B242" s="59"/>
      <c r="C242" s="60"/>
      <c r="U242" s="61"/>
      <c r="V242" s="62"/>
      <c r="AK242" s="6"/>
      <c r="AL242" s="6"/>
      <c r="AM242" s="6"/>
      <c r="AN242" s="6"/>
      <c r="AO242" s="6"/>
      <c r="AP242" s="6"/>
      <c r="AQ242" s="6"/>
      <c r="AR242" s="6"/>
      <c r="AS242" s="6"/>
      <c r="AT242" s="6"/>
      <c r="AU242" s="6"/>
      <c r="AV242" s="6"/>
    </row>
    <row r="245" spans="2:57" x14ac:dyDescent="0.25">
      <c r="AL245" s="133">
        <f t="shared" ref="AL245:AU245" si="10">SUM(AM5:AM242)</f>
        <v>25000000000</v>
      </c>
      <c r="AM245" s="133">
        <f t="shared" si="10"/>
        <v>1795710000</v>
      </c>
      <c r="AN245" s="133">
        <f t="shared" si="10"/>
        <v>2780000000</v>
      </c>
      <c r="AO245" s="133">
        <f t="shared" si="10"/>
        <v>194413522177</v>
      </c>
      <c r="AP245" s="133">
        <f t="shared" si="10"/>
        <v>14000</v>
      </c>
      <c r="AQ245" s="128">
        <f t="shared" si="10"/>
        <v>21000</v>
      </c>
      <c r="AR245" s="128">
        <f t="shared" si="10"/>
        <v>23600</v>
      </c>
      <c r="AS245" s="128">
        <f t="shared" si="10"/>
        <v>104524.4</v>
      </c>
      <c r="AT245" s="128">
        <f t="shared" si="10"/>
        <v>7760</v>
      </c>
      <c r="AU245" s="128">
        <f t="shared" si="10"/>
        <v>2211</v>
      </c>
      <c r="AV245" s="128">
        <f t="shared" ref="AV245:BE245" si="11">SUM(AW5:AW242)</f>
        <v>650</v>
      </c>
      <c r="AW245" s="128">
        <f t="shared" si="11"/>
        <v>36323</v>
      </c>
      <c r="AX245" s="128">
        <f t="shared" si="11"/>
        <v>0</v>
      </c>
      <c r="AY245" s="128">
        <f t="shared" si="11"/>
        <v>0</v>
      </c>
      <c r="AZ245" s="128">
        <f t="shared" si="11"/>
        <v>0</v>
      </c>
      <c r="BA245" s="128">
        <f t="shared" si="11"/>
        <v>0</v>
      </c>
      <c r="BB245" s="128">
        <f t="shared" si="11"/>
        <v>0</v>
      </c>
      <c r="BC245" s="128">
        <f t="shared" si="11"/>
        <v>0</v>
      </c>
      <c r="BD245" s="128">
        <f t="shared" si="11"/>
        <v>868.69717100000003</v>
      </c>
      <c r="BE245" s="128">
        <f t="shared" si="11"/>
        <v>0</v>
      </c>
    </row>
  </sheetData>
  <autoFilter ref="AL4:AP4" xr:uid="{48A8F1DF-9057-4185-AE9F-3CCFD364BF66}"/>
  <mergeCells count="1847">
    <mergeCell ref="AY1:BC1"/>
    <mergeCell ref="BD1:BE1"/>
    <mergeCell ref="AK2:BC2"/>
    <mergeCell ref="AK3:AK4"/>
    <mergeCell ref="AL1:AP1"/>
    <mergeCell ref="AQ1:AT1"/>
    <mergeCell ref="BD2:BD4"/>
    <mergeCell ref="BE2:BE4"/>
    <mergeCell ref="AU1:AX1"/>
    <mergeCell ref="BF5:BF7"/>
    <mergeCell ref="AI215:AI217"/>
    <mergeCell ref="AJ215:AJ217"/>
    <mergeCell ref="AJ218:AJ219"/>
    <mergeCell ref="AI202:AI205"/>
    <mergeCell ref="AJ202:AJ205"/>
    <mergeCell ref="AJ206:AJ208"/>
    <mergeCell ref="AI187:AI190"/>
    <mergeCell ref="AJ187:AJ190"/>
    <mergeCell ref="AJ191:AJ194"/>
    <mergeCell ref="AI172:AI174"/>
    <mergeCell ref="AJ172:AJ174"/>
    <mergeCell ref="AJ175:AJ177"/>
    <mergeCell ref="AK138:AK141"/>
    <mergeCell ref="AV138:AV141"/>
    <mergeCell ref="AK62:AK63"/>
    <mergeCell ref="AX173:AX174"/>
    <mergeCell ref="AX156:AX157"/>
    <mergeCell ref="AK173:AK174"/>
    <mergeCell ref="AK151:AK153"/>
    <mergeCell ref="AK154:AK155"/>
    <mergeCell ref="AK156:AK157"/>
    <mergeCell ref="AI156:AI157"/>
    <mergeCell ref="Q240:Q241"/>
    <mergeCell ref="R240:R241"/>
    <mergeCell ref="S240:S241"/>
    <mergeCell ref="T240:T241"/>
    <mergeCell ref="U240:U241"/>
    <mergeCell ref="AD240:AD241"/>
    <mergeCell ref="AE233:AE235"/>
    <mergeCell ref="AF233:AF235"/>
    <mergeCell ref="AG233:AG235"/>
    <mergeCell ref="AH233:AH235"/>
    <mergeCell ref="AI233:AI235"/>
    <mergeCell ref="AJ233:AJ235"/>
    <mergeCell ref="Q233:Q234"/>
    <mergeCell ref="R233:R234"/>
    <mergeCell ref="S233:S234"/>
    <mergeCell ref="T233:T234"/>
    <mergeCell ref="U233:U235"/>
    <mergeCell ref="AD233:AD235"/>
    <mergeCell ref="AE240:AE241"/>
    <mergeCell ref="AF240:AF241"/>
    <mergeCell ref="AG240:AG241"/>
    <mergeCell ref="AH240:AH241"/>
    <mergeCell ref="AI240:AI241"/>
    <mergeCell ref="AJ240:AJ241"/>
    <mergeCell ref="K240:K241"/>
    <mergeCell ref="L240:L241"/>
    <mergeCell ref="M240:M241"/>
    <mergeCell ref="N240:N241"/>
    <mergeCell ref="O240:O241"/>
    <mergeCell ref="P240:P241"/>
    <mergeCell ref="AJ238:AJ239"/>
    <mergeCell ref="B240:B241"/>
    <mergeCell ref="C240:C241"/>
    <mergeCell ref="D240:D241"/>
    <mergeCell ref="E240:E241"/>
    <mergeCell ref="F240:F241"/>
    <mergeCell ref="G240:G241"/>
    <mergeCell ref="H240:H241"/>
    <mergeCell ref="I240:I241"/>
    <mergeCell ref="J240:J241"/>
    <mergeCell ref="AD238:AD239"/>
    <mergeCell ref="AE238:AE239"/>
    <mergeCell ref="AF238:AF239"/>
    <mergeCell ref="AG238:AG239"/>
    <mergeCell ref="AH238:AH239"/>
    <mergeCell ref="AI238:AI239"/>
    <mergeCell ref="P238:P239"/>
    <mergeCell ref="Q238:Q239"/>
    <mergeCell ref="R238:R239"/>
    <mergeCell ref="S238:S239"/>
    <mergeCell ref="T238:T239"/>
    <mergeCell ref="U238:U239"/>
    <mergeCell ref="J238:J239"/>
    <mergeCell ref="K238:K239"/>
    <mergeCell ref="L238:L239"/>
    <mergeCell ref="M238:M239"/>
    <mergeCell ref="N238:N239"/>
    <mergeCell ref="O238:O239"/>
    <mergeCell ref="AI236:AI237"/>
    <mergeCell ref="AJ236:AJ237"/>
    <mergeCell ref="B238:B239"/>
    <mergeCell ref="C238:C239"/>
    <mergeCell ref="D238:D239"/>
    <mergeCell ref="E238:E239"/>
    <mergeCell ref="F238:F239"/>
    <mergeCell ref="G238:G239"/>
    <mergeCell ref="H238:H239"/>
    <mergeCell ref="I238:I239"/>
    <mergeCell ref="U236:U237"/>
    <mergeCell ref="AD236:AD237"/>
    <mergeCell ref="AE236:AE237"/>
    <mergeCell ref="AF236:AF237"/>
    <mergeCell ref="AG236:AG237"/>
    <mergeCell ref="AH236:AH237"/>
    <mergeCell ref="K233:K234"/>
    <mergeCell ref="L233:L234"/>
    <mergeCell ref="M233:M234"/>
    <mergeCell ref="N233:N234"/>
    <mergeCell ref="O233:O234"/>
    <mergeCell ref="P233:P234"/>
    <mergeCell ref="AJ230:AJ232"/>
    <mergeCell ref="B233:B234"/>
    <mergeCell ref="C233:C234"/>
    <mergeCell ref="D233:D234"/>
    <mergeCell ref="E233:E234"/>
    <mergeCell ref="F233:F234"/>
    <mergeCell ref="G233:G234"/>
    <mergeCell ref="H233:H234"/>
    <mergeCell ref="I233:I234"/>
    <mergeCell ref="J233:J234"/>
    <mergeCell ref="AD230:AD232"/>
    <mergeCell ref="AE230:AE232"/>
    <mergeCell ref="AF230:AF232"/>
    <mergeCell ref="AG230:AG232"/>
    <mergeCell ref="AH230:AH232"/>
    <mergeCell ref="AI230:AI232"/>
    <mergeCell ref="P230:P232"/>
    <mergeCell ref="Q230:Q232"/>
    <mergeCell ref="R230:R232"/>
    <mergeCell ref="S230:S232"/>
    <mergeCell ref="T230:T232"/>
    <mergeCell ref="U230:U232"/>
    <mergeCell ref="J230:J232"/>
    <mergeCell ref="K230:K232"/>
    <mergeCell ref="L230:L232"/>
    <mergeCell ref="M230:M232"/>
    <mergeCell ref="N230:N232"/>
    <mergeCell ref="O230:O232"/>
    <mergeCell ref="AI227:AI229"/>
    <mergeCell ref="AJ227:AJ229"/>
    <mergeCell ref="B230:B232"/>
    <mergeCell ref="C230:C232"/>
    <mergeCell ref="D230:D232"/>
    <mergeCell ref="E230:E232"/>
    <mergeCell ref="F230:F232"/>
    <mergeCell ref="G230:G232"/>
    <mergeCell ref="H230:H232"/>
    <mergeCell ref="I230:I232"/>
    <mergeCell ref="U227:U229"/>
    <mergeCell ref="AD227:AD229"/>
    <mergeCell ref="AE227:AE229"/>
    <mergeCell ref="AF227:AF229"/>
    <mergeCell ref="AG227:AG229"/>
    <mergeCell ref="AH227:AH229"/>
    <mergeCell ref="O227:O229"/>
    <mergeCell ref="P227:P229"/>
    <mergeCell ref="Q227:Q229"/>
    <mergeCell ref="R227:R229"/>
    <mergeCell ref="S227:S229"/>
    <mergeCell ref="T227:T229"/>
    <mergeCell ref="I227:I229"/>
    <mergeCell ref="J227:J229"/>
    <mergeCell ref="K227:K229"/>
    <mergeCell ref="L227:L229"/>
    <mergeCell ref="M227:M229"/>
    <mergeCell ref="N227:N229"/>
    <mergeCell ref="B227:B229"/>
    <mergeCell ref="C227:C229"/>
    <mergeCell ref="D227:D229"/>
    <mergeCell ref="E227:E229"/>
    <mergeCell ref="F227:F229"/>
    <mergeCell ref="G227:G229"/>
    <mergeCell ref="H227:H229"/>
    <mergeCell ref="T224:T226"/>
    <mergeCell ref="U224:U226"/>
    <mergeCell ref="AD224:AD226"/>
    <mergeCell ref="AE224:AE226"/>
    <mergeCell ref="AF224:AF226"/>
    <mergeCell ref="AG224:AG226"/>
    <mergeCell ref="N224:N226"/>
    <mergeCell ref="O224:O226"/>
    <mergeCell ref="P224:P226"/>
    <mergeCell ref="Q224:Q226"/>
    <mergeCell ref="R224:R226"/>
    <mergeCell ref="S224:S226"/>
    <mergeCell ref="H224:H226"/>
    <mergeCell ref="I224:I226"/>
    <mergeCell ref="J224:J226"/>
    <mergeCell ref="K224:K226"/>
    <mergeCell ref="L224:L226"/>
    <mergeCell ref="M224:M226"/>
    <mergeCell ref="B224:B226"/>
    <mergeCell ref="C224:C226"/>
    <mergeCell ref="D224:D226"/>
    <mergeCell ref="E224:E226"/>
    <mergeCell ref="F224:F226"/>
    <mergeCell ref="G224:G226"/>
    <mergeCell ref="AE220:AE223"/>
    <mergeCell ref="AF220:AF223"/>
    <mergeCell ref="AG220:AG223"/>
    <mergeCell ref="AH220:AH223"/>
    <mergeCell ref="AI220:AI223"/>
    <mergeCell ref="AJ220:AJ223"/>
    <mergeCell ref="Q220:Q223"/>
    <mergeCell ref="R220:R223"/>
    <mergeCell ref="S220:S223"/>
    <mergeCell ref="T220:T223"/>
    <mergeCell ref="U220:U223"/>
    <mergeCell ref="AD220:AD223"/>
    <mergeCell ref="K220:K223"/>
    <mergeCell ref="L220:L223"/>
    <mergeCell ref="M220:M223"/>
    <mergeCell ref="N220:N223"/>
    <mergeCell ref="O220:O223"/>
    <mergeCell ref="P220:P223"/>
    <mergeCell ref="AH224:AH226"/>
    <mergeCell ref="AI224:AI226"/>
    <mergeCell ref="AJ224:AJ226"/>
    <mergeCell ref="B220:B223"/>
    <mergeCell ref="C220:C223"/>
    <mergeCell ref="D220:D223"/>
    <mergeCell ref="E220:E223"/>
    <mergeCell ref="F220:F223"/>
    <mergeCell ref="G220:G223"/>
    <mergeCell ref="H220:H223"/>
    <mergeCell ref="I220:I223"/>
    <mergeCell ref="J220:J223"/>
    <mergeCell ref="AD218:AD219"/>
    <mergeCell ref="AE218:AE219"/>
    <mergeCell ref="AF218:AF219"/>
    <mergeCell ref="AG218:AG219"/>
    <mergeCell ref="AH218:AH219"/>
    <mergeCell ref="AI218:AI219"/>
    <mergeCell ref="P218:P219"/>
    <mergeCell ref="Q218:Q219"/>
    <mergeCell ref="R218:R219"/>
    <mergeCell ref="S218:S219"/>
    <mergeCell ref="T218:T219"/>
    <mergeCell ref="U218:U219"/>
    <mergeCell ref="J218:J219"/>
    <mergeCell ref="K218:K219"/>
    <mergeCell ref="L218:L219"/>
    <mergeCell ref="M218:M219"/>
    <mergeCell ref="N218:N219"/>
    <mergeCell ref="O218:O219"/>
    <mergeCell ref="B218:B219"/>
    <mergeCell ref="C218:C219"/>
    <mergeCell ref="D218:D219"/>
    <mergeCell ref="E218:E219"/>
    <mergeCell ref="F218:F219"/>
    <mergeCell ref="G218:G219"/>
    <mergeCell ref="H218:H219"/>
    <mergeCell ref="I218:I219"/>
    <mergeCell ref="U215:U217"/>
    <mergeCell ref="AD215:AD217"/>
    <mergeCell ref="AE215:AE217"/>
    <mergeCell ref="AF215:AF217"/>
    <mergeCell ref="AG215:AG217"/>
    <mergeCell ref="AH215:AH217"/>
    <mergeCell ref="O215:O217"/>
    <mergeCell ref="P215:P217"/>
    <mergeCell ref="Q215:Q217"/>
    <mergeCell ref="R215:R217"/>
    <mergeCell ref="S215:S217"/>
    <mergeCell ref="T215:T217"/>
    <mergeCell ref="I215:I217"/>
    <mergeCell ref="J215:J217"/>
    <mergeCell ref="K215:K217"/>
    <mergeCell ref="L215:L217"/>
    <mergeCell ref="M215:M217"/>
    <mergeCell ref="N215:N217"/>
    <mergeCell ref="B215:B217"/>
    <mergeCell ref="C215:C217"/>
    <mergeCell ref="D215:D217"/>
    <mergeCell ref="E215:E217"/>
    <mergeCell ref="F215:F217"/>
    <mergeCell ref="G215:G217"/>
    <mergeCell ref="H215:H217"/>
    <mergeCell ref="T212:T214"/>
    <mergeCell ref="U212:U214"/>
    <mergeCell ref="AD212:AD214"/>
    <mergeCell ref="AE212:AE214"/>
    <mergeCell ref="AF212:AF214"/>
    <mergeCell ref="AG212:AG214"/>
    <mergeCell ref="N212:N214"/>
    <mergeCell ref="O212:O214"/>
    <mergeCell ref="P212:P214"/>
    <mergeCell ref="Q212:Q214"/>
    <mergeCell ref="R212:R214"/>
    <mergeCell ref="S212:S214"/>
    <mergeCell ref="H212:H214"/>
    <mergeCell ref="I212:I214"/>
    <mergeCell ref="J212:J214"/>
    <mergeCell ref="K212:K214"/>
    <mergeCell ref="L212:L214"/>
    <mergeCell ref="M212:M214"/>
    <mergeCell ref="B212:B214"/>
    <mergeCell ref="C212:C214"/>
    <mergeCell ref="D212:D214"/>
    <mergeCell ref="E212:E214"/>
    <mergeCell ref="F212:F214"/>
    <mergeCell ref="G212:G214"/>
    <mergeCell ref="AE209:AE211"/>
    <mergeCell ref="AF209:AF211"/>
    <mergeCell ref="AG209:AG211"/>
    <mergeCell ref="AH209:AH211"/>
    <mergeCell ref="AI209:AI211"/>
    <mergeCell ref="AJ209:AJ211"/>
    <mergeCell ref="Q209:Q211"/>
    <mergeCell ref="R209:R211"/>
    <mergeCell ref="S209:S211"/>
    <mergeCell ref="T209:T211"/>
    <mergeCell ref="U209:U211"/>
    <mergeCell ref="AD209:AD211"/>
    <mergeCell ref="K209:K211"/>
    <mergeCell ref="L209:L211"/>
    <mergeCell ref="M209:M211"/>
    <mergeCell ref="N209:N211"/>
    <mergeCell ref="O209:O211"/>
    <mergeCell ref="P209:P211"/>
    <mergeCell ref="AH212:AH214"/>
    <mergeCell ref="AI212:AI214"/>
    <mergeCell ref="AJ212:AJ214"/>
    <mergeCell ref="B209:B211"/>
    <mergeCell ref="C209:C211"/>
    <mergeCell ref="D209:D211"/>
    <mergeCell ref="E209:E211"/>
    <mergeCell ref="F209:F211"/>
    <mergeCell ref="G209:G211"/>
    <mergeCell ref="H209:H211"/>
    <mergeCell ref="I209:I211"/>
    <mergeCell ref="J209:J211"/>
    <mergeCell ref="AD206:AD208"/>
    <mergeCell ref="AE206:AE208"/>
    <mergeCell ref="AF206:AF208"/>
    <mergeCell ref="AG206:AG208"/>
    <mergeCell ref="AH206:AH208"/>
    <mergeCell ref="AI206:AI208"/>
    <mergeCell ref="P206:P208"/>
    <mergeCell ref="Q206:Q208"/>
    <mergeCell ref="R206:R208"/>
    <mergeCell ref="S206:S208"/>
    <mergeCell ref="T206:T208"/>
    <mergeCell ref="U206:U208"/>
    <mergeCell ref="J206:J208"/>
    <mergeCell ref="K206:K208"/>
    <mergeCell ref="L206:L208"/>
    <mergeCell ref="M206:M208"/>
    <mergeCell ref="N206:N208"/>
    <mergeCell ref="O206:O208"/>
    <mergeCell ref="B206:B208"/>
    <mergeCell ref="C206:C208"/>
    <mergeCell ref="D206:D208"/>
    <mergeCell ref="E206:E208"/>
    <mergeCell ref="F206:F208"/>
    <mergeCell ref="G206:G208"/>
    <mergeCell ref="H206:H208"/>
    <mergeCell ref="I206:I208"/>
    <mergeCell ref="U202:U205"/>
    <mergeCell ref="AD202:AD205"/>
    <mergeCell ref="AE202:AE205"/>
    <mergeCell ref="AF202:AF205"/>
    <mergeCell ref="AG202:AG205"/>
    <mergeCell ref="AH202:AH205"/>
    <mergeCell ref="O202:O205"/>
    <mergeCell ref="P202:P205"/>
    <mergeCell ref="Q202:Q205"/>
    <mergeCell ref="R202:R205"/>
    <mergeCell ref="S202:S205"/>
    <mergeCell ref="T202:T205"/>
    <mergeCell ref="I202:I205"/>
    <mergeCell ref="J202:J205"/>
    <mergeCell ref="K202:K205"/>
    <mergeCell ref="L202:L205"/>
    <mergeCell ref="M202:M205"/>
    <mergeCell ref="N202:N205"/>
    <mergeCell ref="B202:B205"/>
    <mergeCell ref="C202:C205"/>
    <mergeCell ref="D202:D205"/>
    <mergeCell ref="E202:E205"/>
    <mergeCell ref="F202:F205"/>
    <mergeCell ref="G202:G205"/>
    <mergeCell ref="H202:H205"/>
    <mergeCell ref="T199:T201"/>
    <mergeCell ref="U199:U201"/>
    <mergeCell ref="AD199:AD201"/>
    <mergeCell ref="AE199:AE201"/>
    <mergeCell ref="AF199:AF201"/>
    <mergeCell ref="AG199:AG201"/>
    <mergeCell ref="N199:N201"/>
    <mergeCell ref="O199:O201"/>
    <mergeCell ref="P199:P201"/>
    <mergeCell ref="Q199:Q201"/>
    <mergeCell ref="R199:R201"/>
    <mergeCell ref="S199:S201"/>
    <mergeCell ref="H199:H201"/>
    <mergeCell ref="I199:I201"/>
    <mergeCell ref="J199:J201"/>
    <mergeCell ref="K199:K201"/>
    <mergeCell ref="L199:L201"/>
    <mergeCell ref="M199:M201"/>
    <mergeCell ref="B199:B201"/>
    <mergeCell ref="C199:C201"/>
    <mergeCell ref="D199:D201"/>
    <mergeCell ref="E199:E201"/>
    <mergeCell ref="F199:F201"/>
    <mergeCell ref="G199:G201"/>
    <mergeCell ref="AE195:AE198"/>
    <mergeCell ref="AF195:AF198"/>
    <mergeCell ref="AG195:AG198"/>
    <mergeCell ref="AH195:AH198"/>
    <mergeCell ref="AI195:AI198"/>
    <mergeCell ref="AJ195:AJ198"/>
    <mergeCell ref="Q195:Q198"/>
    <mergeCell ref="R195:R198"/>
    <mergeCell ref="S195:S198"/>
    <mergeCell ref="T195:T198"/>
    <mergeCell ref="U195:U198"/>
    <mergeCell ref="AD195:AD198"/>
    <mergeCell ref="K195:K198"/>
    <mergeCell ref="L195:L198"/>
    <mergeCell ref="M195:M198"/>
    <mergeCell ref="N195:N198"/>
    <mergeCell ref="O195:O198"/>
    <mergeCell ref="P195:P198"/>
    <mergeCell ref="AH199:AH201"/>
    <mergeCell ref="AI199:AI201"/>
    <mergeCell ref="AJ199:AJ201"/>
    <mergeCell ref="B195:B198"/>
    <mergeCell ref="C195:C198"/>
    <mergeCell ref="D195:D198"/>
    <mergeCell ref="E195:E198"/>
    <mergeCell ref="F195:F198"/>
    <mergeCell ref="G195:G198"/>
    <mergeCell ref="H195:H198"/>
    <mergeCell ref="I195:I198"/>
    <mergeCell ref="J195:J198"/>
    <mergeCell ref="AD191:AD194"/>
    <mergeCell ref="AE191:AE194"/>
    <mergeCell ref="AF191:AF194"/>
    <mergeCell ref="AG191:AG194"/>
    <mergeCell ref="AH191:AH194"/>
    <mergeCell ref="AI191:AI194"/>
    <mergeCell ref="P191:P194"/>
    <mergeCell ref="Q191:Q194"/>
    <mergeCell ref="R191:R194"/>
    <mergeCell ref="S191:S194"/>
    <mergeCell ref="T191:T194"/>
    <mergeCell ref="U191:U194"/>
    <mergeCell ref="J191:J194"/>
    <mergeCell ref="K191:K194"/>
    <mergeCell ref="L191:L194"/>
    <mergeCell ref="M191:M194"/>
    <mergeCell ref="N191:N194"/>
    <mergeCell ref="O191:O194"/>
    <mergeCell ref="B191:B194"/>
    <mergeCell ref="C191:C194"/>
    <mergeCell ref="D191:D194"/>
    <mergeCell ref="E191:E194"/>
    <mergeCell ref="F191:F194"/>
    <mergeCell ref="G191:G194"/>
    <mergeCell ref="H191:H194"/>
    <mergeCell ref="I191:I194"/>
    <mergeCell ref="U187:U190"/>
    <mergeCell ref="AD187:AD190"/>
    <mergeCell ref="AE187:AE190"/>
    <mergeCell ref="AF187:AF190"/>
    <mergeCell ref="AG187:AG190"/>
    <mergeCell ref="AH187:AH190"/>
    <mergeCell ref="O187:O190"/>
    <mergeCell ref="P187:P190"/>
    <mergeCell ref="Q187:Q190"/>
    <mergeCell ref="R187:R190"/>
    <mergeCell ref="S187:S190"/>
    <mergeCell ref="T187:T190"/>
    <mergeCell ref="I187:I190"/>
    <mergeCell ref="J187:J190"/>
    <mergeCell ref="K187:K190"/>
    <mergeCell ref="L187:L190"/>
    <mergeCell ref="M187:M190"/>
    <mergeCell ref="N187:N190"/>
    <mergeCell ref="B187:B190"/>
    <mergeCell ref="C187:C190"/>
    <mergeCell ref="D187:D190"/>
    <mergeCell ref="E187:E190"/>
    <mergeCell ref="F187:F190"/>
    <mergeCell ref="G187:G190"/>
    <mergeCell ref="H187:H190"/>
    <mergeCell ref="T183:T186"/>
    <mergeCell ref="U183:U186"/>
    <mergeCell ref="AD183:AD186"/>
    <mergeCell ref="AE183:AE186"/>
    <mergeCell ref="AF183:AF186"/>
    <mergeCell ref="AG183:AG186"/>
    <mergeCell ref="N183:N186"/>
    <mergeCell ref="O183:O186"/>
    <mergeCell ref="P183:P186"/>
    <mergeCell ref="Q183:Q186"/>
    <mergeCell ref="R183:R186"/>
    <mergeCell ref="S183:S186"/>
    <mergeCell ref="H183:H186"/>
    <mergeCell ref="I183:I186"/>
    <mergeCell ref="J183:J186"/>
    <mergeCell ref="K183:K186"/>
    <mergeCell ref="L183:L186"/>
    <mergeCell ref="M183:M186"/>
    <mergeCell ref="B183:B186"/>
    <mergeCell ref="C183:C186"/>
    <mergeCell ref="D183:D186"/>
    <mergeCell ref="E183:E186"/>
    <mergeCell ref="F183:F186"/>
    <mergeCell ref="G183:G186"/>
    <mergeCell ref="AE178:AE182"/>
    <mergeCell ref="AF178:AF182"/>
    <mergeCell ref="AG178:AG182"/>
    <mergeCell ref="AH178:AH182"/>
    <mergeCell ref="AI178:AI182"/>
    <mergeCell ref="AJ178:AJ182"/>
    <mergeCell ref="Q178:Q182"/>
    <mergeCell ref="R178:R182"/>
    <mergeCell ref="S178:S182"/>
    <mergeCell ref="T178:T182"/>
    <mergeCell ref="U178:U182"/>
    <mergeCell ref="AD178:AD182"/>
    <mergeCell ref="K178:K182"/>
    <mergeCell ref="L178:L182"/>
    <mergeCell ref="M178:M182"/>
    <mergeCell ref="N178:N182"/>
    <mergeCell ref="O178:O182"/>
    <mergeCell ref="P178:P182"/>
    <mergeCell ref="AH183:AH186"/>
    <mergeCell ref="AI183:AI186"/>
    <mergeCell ref="AJ183:AJ186"/>
    <mergeCell ref="B178:B182"/>
    <mergeCell ref="C178:C182"/>
    <mergeCell ref="D178:D182"/>
    <mergeCell ref="E178:E182"/>
    <mergeCell ref="F178:F182"/>
    <mergeCell ref="G178:G182"/>
    <mergeCell ref="H178:H182"/>
    <mergeCell ref="I178:I182"/>
    <mergeCell ref="J178:J182"/>
    <mergeCell ref="AD175:AD177"/>
    <mergeCell ref="AE175:AE177"/>
    <mergeCell ref="AF175:AF177"/>
    <mergeCell ref="AG175:AG177"/>
    <mergeCell ref="AH175:AH177"/>
    <mergeCell ref="AI175:AI177"/>
    <mergeCell ref="P175:P177"/>
    <mergeCell ref="Q175:Q177"/>
    <mergeCell ref="R175:R177"/>
    <mergeCell ref="S175:S177"/>
    <mergeCell ref="T175:T177"/>
    <mergeCell ref="U175:U177"/>
    <mergeCell ref="J175:J177"/>
    <mergeCell ref="K175:K177"/>
    <mergeCell ref="L175:L177"/>
    <mergeCell ref="M175:M177"/>
    <mergeCell ref="N175:N177"/>
    <mergeCell ref="O175:O177"/>
    <mergeCell ref="B175:B177"/>
    <mergeCell ref="C175:C177"/>
    <mergeCell ref="D175:D177"/>
    <mergeCell ref="E175:E177"/>
    <mergeCell ref="F175:F177"/>
    <mergeCell ref="G175:G177"/>
    <mergeCell ref="H175:H177"/>
    <mergeCell ref="I175:I177"/>
    <mergeCell ref="U172:U174"/>
    <mergeCell ref="AD172:AD174"/>
    <mergeCell ref="AE172:AE174"/>
    <mergeCell ref="AF172:AF174"/>
    <mergeCell ref="AG172:AG174"/>
    <mergeCell ref="AH172:AH174"/>
    <mergeCell ref="O172:O174"/>
    <mergeCell ref="P172:P174"/>
    <mergeCell ref="Q172:Q174"/>
    <mergeCell ref="R172:R174"/>
    <mergeCell ref="S172:S174"/>
    <mergeCell ref="T172:T174"/>
    <mergeCell ref="I172:I174"/>
    <mergeCell ref="J172:J174"/>
    <mergeCell ref="K172:K174"/>
    <mergeCell ref="L172:L174"/>
    <mergeCell ref="M172:M174"/>
    <mergeCell ref="N172:N174"/>
    <mergeCell ref="B172:B174"/>
    <mergeCell ref="C172:C174"/>
    <mergeCell ref="D172:D174"/>
    <mergeCell ref="E172:E174"/>
    <mergeCell ref="F172:F174"/>
    <mergeCell ref="G172:G174"/>
    <mergeCell ref="H172:H174"/>
    <mergeCell ref="T167:T171"/>
    <mergeCell ref="U167:U171"/>
    <mergeCell ref="AD167:AD171"/>
    <mergeCell ref="AE167:AE171"/>
    <mergeCell ref="AF167:AF171"/>
    <mergeCell ref="AG167:AG171"/>
    <mergeCell ref="N167:N171"/>
    <mergeCell ref="O167:O171"/>
    <mergeCell ref="P167:P171"/>
    <mergeCell ref="Q167:Q171"/>
    <mergeCell ref="R167:R171"/>
    <mergeCell ref="S167:S171"/>
    <mergeCell ref="H167:H171"/>
    <mergeCell ref="I167:I171"/>
    <mergeCell ref="J167:J171"/>
    <mergeCell ref="K167:K171"/>
    <mergeCell ref="L167:L171"/>
    <mergeCell ref="M167:M171"/>
    <mergeCell ref="B167:B171"/>
    <mergeCell ref="C167:C171"/>
    <mergeCell ref="D167:D171"/>
    <mergeCell ref="E167:E171"/>
    <mergeCell ref="F167:F171"/>
    <mergeCell ref="G167:G171"/>
    <mergeCell ref="AG162:AG166"/>
    <mergeCell ref="AH162:AH166"/>
    <mergeCell ref="AI162:AI166"/>
    <mergeCell ref="AJ162:AJ166"/>
    <mergeCell ref="Q162:Q166"/>
    <mergeCell ref="R162:R166"/>
    <mergeCell ref="S162:S166"/>
    <mergeCell ref="T162:T166"/>
    <mergeCell ref="U162:U166"/>
    <mergeCell ref="AD162:AD166"/>
    <mergeCell ref="K162:K166"/>
    <mergeCell ref="L162:L166"/>
    <mergeCell ref="M162:M166"/>
    <mergeCell ref="N162:N166"/>
    <mergeCell ref="O162:O166"/>
    <mergeCell ref="P162:P166"/>
    <mergeCell ref="AH167:AH171"/>
    <mergeCell ref="AI167:AI171"/>
    <mergeCell ref="AJ167:AJ171"/>
    <mergeCell ref="B162:B166"/>
    <mergeCell ref="C162:C166"/>
    <mergeCell ref="D162:D166"/>
    <mergeCell ref="E162:E166"/>
    <mergeCell ref="F162:F166"/>
    <mergeCell ref="G162:G166"/>
    <mergeCell ref="H162:H166"/>
    <mergeCell ref="I162:I166"/>
    <mergeCell ref="J162:J166"/>
    <mergeCell ref="AD158:AD161"/>
    <mergeCell ref="AE158:AE161"/>
    <mergeCell ref="AF158:AF161"/>
    <mergeCell ref="AG158:AG161"/>
    <mergeCell ref="AH158:AH161"/>
    <mergeCell ref="AI158:AI161"/>
    <mergeCell ref="P158:P161"/>
    <mergeCell ref="Q158:Q161"/>
    <mergeCell ref="R158:R161"/>
    <mergeCell ref="S158:S161"/>
    <mergeCell ref="T158:T161"/>
    <mergeCell ref="U158:U161"/>
    <mergeCell ref="J158:J161"/>
    <mergeCell ref="K158:K161"/>
    <mergeCell ref="L158:L161"/>
    <mergeCell ref="M158:M161"/>
    <mergeCell ref="N158:N161"/>
    <mergeCell ref="O158:O161"/>
    <mergeCell ref="AE162:AE166"/>
    <mergeCell ref="AF162:AF166"/>
    <mergeCell ref="AJ156:AJ157"/>
    <mergeCell ref="B158:B161"/>
    <mergeCell ref="C158:C161"/>
    <mergeCell ref="D158:D161"/>
    <mergeCell ref="E158:E161"/>
    <mergeCell ref="F158:F161"/>
    <mergeCell ref="G158:G161"/>
    <mergeCell ref="H158:H161"/>
    <mergeCell ref="I158:I161"/>
    <mergeCell ref="U156:U157"/>
    <mergeCell ref="AD156:AD157"/>
    <mergeCell ref="AE156:AE157"/>
    <mergeCell ref="AF156:AF157"/>
    <mergeCell ref="AG156:AG157"/>
    <mergeCell ref="AH156:AH157"/>
    <mergeCell ref="O156:O157"/>
    <mergeCell ref="P156:P157"/>
    <mergeCell ref="Q156:Q157"/>
    <mergeCell ref="R156:R157"/>
    <mergeCell ref="S156:S157"/>
    <mergeCell ref="T156:T157"/>
    <mergeCell ref="I156:I157"/>
    <mergeCell ref="J156:J157"/>
    <mergeCell ref="K156:K157"/>
    <mergeCell ref="L156:L157"/>
    <mergeCell ref="M156:M157"/>
    <mergeCell ref="N156:N157"/>
    <mergeCell ref="AJ158:AJ161"/>
    <mergeCell ref="B156:B157"/>
    <mergeCell ref="C156:C157"/>
    <mergeCell ref="D156:D157"/>
    <mergeCell ref="E156:E157"/>
    <mergeCell ref="F156:F157"/>
    <mergeCell ref="G156:G157"/>
    <mergeCell ref="H156:H157"/>
    <mergeCell ref="T154:T155"/>
    <mergeCell ref="U154:U155"/>
    <mergeCell ref="AD154:AD155"/>
    <mergeCell ref="AE154:AE155"/>
    <mergeCell ref="AF154:AF155"/>
    <mergeCell ref="AG154:AG155"/>
    <mergeCell ref="N154:N155"/>
    <mergeCell ref="O154:O155"/>
    <mergeCell ref="P154:P155"/>
    <mergeCell ref="Q154:Q155"/>
    <mergeCell ref="R154:R155"/>
    <mergeCell ref="S154:S155"/>
    <mergeCell ref="H154:H155"/>
    <mergeCell ref="I154:I155"/>
    <mergeCell ref="J154:J155"/>
    <mergeCell ref="K154:K155"/>
    <mergeCell ref="L154:L155"/>
    <mergeCell ref="M154:M155"/>
    <mergeCell ref="B154:B155"/>
    <mergeCell ref="C154:C155"/>
    <mergeCell ref="D154:D155"/>
    <mergeCell ref="E154:E155"/>
    <mergeCell ref="F154:F155"/>
    <mergeCell ref="G154:G155"/>
    <mergeCell ref="AE151:AE153"/>
    <mergeCell ref="AF151:AF153"/>
    <mergeCell ref="AG151:AG153"/>
    <mergeCell ref="AH151:AH153"/>
    <mergeCell ref="AI151:AI153"/>
    <mergeCell ref="AJ151:AJ153"/>
    <mergeCell ref="Q151:Q153"/>
    <mergeCell ref="R151:R153"/>
    <mergeCell ref="S151:S153"/>
    <mergeCell ref="T151:T153"/>
    <mergeCell ref="U151:U153"/>
    <mergeCell ref="AD151:AD153"/>
    <mergeCell ref="K151:K153"/>
    <mergeCell ref="L151:L153"/>
    <mergeCell ref="M151:M153"/>
    <mergeCell ref="N151:N153"/>
    <mergeCell ref="O151:O153"/>
    <mergeCell ref="P151:P153"/>
    <mergeCell ref="AH154:AH155"/>
    <mergeCell ref="AI154:AI155"/>
    <mergeCell ref="AJ154:AJ155"/>
    <mergeCell ref="B151:B153"/>
    <mergeCell ref="C151:C153"/>
    <mergeCell ref="D151:D153"/>
    <mergeCell ref="E151:E153"/>
    <mergeCell ref="F151:F153"/>
    <mergeCell ref="G151:G153"/>
    <mergeCell ref="H151:H153"/>
    <mergeCell ref="I151:I153"/>
    <mergeCell ref="J151:J153"/>
    <mergeCell ref="AD148:AD150"/>
    <mergeCell ref="AE148:AE150"/>
    <mergeCell ref="AF148:AF150"/>
    <mergeCell ref="AG148:AG150"/>
    <mergeCell ref="AH148:AH150"/>
    <mergeCell ref="AI148:AI150"/>
    <mergeCell ref="P148:P150"/>
    <mergeCell ref="Q148:Q150"/>
    <mergeCell ref="R148:R150"/>
    <mergeCell ref="S148:S150"/>
    <mergeCell ref="T148:T150"/>
    <mergeCell ref="U148:U150"/>
    <mergeCell ref="J148:J150"/>
    <mergeCell ref="K148:K150"/>
    <mergeCell ref="L148:L150"/>
    <mergeCell ref="M148:M150"/>
    <mergeCell ref="N148:N150"/>
    <mergeCell ref="O148:O150"/>
    <mergeCell ref="AI145:AI147"/>
    <mergeCell ref="AJ145:AJ147"/>
    <mergeCell ref="B148:B150"/>
    <mergeCell ref="C148:C150"/>
    <mergeCell ref="D148:D150"/>
    <mergeCell ref="E148:E150"/>
    <mergeCell ref="F148:F150"/>
    <mergeCell ref="G148:G150"/>
    <mergeCell ref="H148:H150"/>
    <mergeCell ref="I148:I150"/>
    <mergeCell ref="Y145:Y146"/>
    <mergeCell ref="AD145:AD147"/>
    <mergeCell ref="AE145:AE147"/>
    <mergeCell ref="AF145:AF147"/>
    <mergeCell ref="AG145:AG147"/>
    <mergeCell ref="AH145:AH147"/>
    <mergeCell ref="P145:P147"/>
    <mergeCell ref="Q145:Q147"/>
    <mergeCell ref="R145:R147"/>
    <mergeCell ref="S145:S147"/>
    <mergeCell ref="T145:T147"/>
    <mergeCell ref="U145:U147"/>
    <mergeCell ref="J145:J147"/>
    <mergeCell ref="K145:K147"/>
    <mergeCell ref="L145:L147"/>
    <mergeCell ref="M145:M147"/>
    <mergeCell ref="N145:N147"/>
    <mergeCell ref="O145:O147"/>
    <mergeCell ref="AJ148:AJ150"/>
    <mergeCell ref="B145:B147"/>
    <mergeCell ref="C145:C147"/>
    <mergeCell ref="D145:D147"/>
    <mergeCell ref="E145:E147"/>
    <mergeCell ref="F145:F147"/>
    <mergeCell ref="G145:G147"/>
    <mergeCell ref="H145:H147"/>
    <mergeCell ref="I145:I147"/>
    <mergeCell ref="U142:U144"/>
    <mergeCell ref="AD142:AD144"/>
    <mergeCell ref="AE142:AE144"/>
    <mergeCell ref="AF142:AF144"/>
    <mergeCell ref="AG142:AG144"/>
    <mergeCell ref="AH142:AH144"/>
    <mergeCell ref="O142:O144"/>
    <mergeCell ref="P142:P144"/>
    <mergeCell ref="Q142:Q144"/>
    <mergeCell ref="R142:R144"/>
    <mergeCell ref="S142:S144"/>
    <mergeCell ref="T142:T144"/>
    <mergeCell ref="I142:I144"/>
    <mergeCell ref="J142:J144"/>
    <mergeCell ref="K142:K144"/>
    <mergeCell ref="L142:L144"/>
    <mergeCell ref="M142:M144"/>
    <mergeCell ref="N142:N144"/>
    <mergeCell ref="AH138:AH141"/>
    <mergeCell ref="AI138:AI141"/>
    <mergeCell ref="AJ138:AJ141"/>
    <mergeCell ref="B142:B144"/>
    <mergeCell ref="C142:C144"/>
    <mergeCell ref="D142:D144"/>
    <mergeCell ref="E142:E144"/>
    <mergeCell ref="F142:F144"/>
    <mergeCell ref="G142:G144"/>
    <mergeCell ref="H142:H144"/>
    <mergeCell ref="T138:T141"/>
    <mergeCell ref="U138:U141"/>
    <mergeCell ref="AD138:AD141"/>
    <mergeCell ref="AE138:AE141"/>
    <mergeCell ref="AF138:AF141"/>
    <mergeCell ref="AG138:AG141"/>
    <mergeCell ref="N138:N141"/>
    <mergeCell ref="O138:O141"/>
    <mergeCell ref="P138:P141"/>
    <mergeCell ref="Q138:Q141"/>
    <mergeCell ref="R138:R141"/>
    <mergeCell ref="S138:S141"/>
    <mergeCell ref="H138:H141"/>
    <mergeCell ref="I138:I141"/>
    <mergeCell ref="J138:J141"/>
    <mergeCell ref="K138:K141"/>
    <mergeCell ref="L138:L141"/>
    <mergeCell ref="M138:M141"/>
    <mergeCell ref="AI142:AI144"/>
    <mergeCell ref="AJ142:AJ144"/>
    <mergeCell ref="AJ131:AJ137"/>
    <mergeCell ref="U133:U137"/>
    <mergeCell ref="V136:V137"/>
    <mergeCell ref="W136:W137"/>
    <mergeCell ref="B138:B141"/>
    <mergeCell ref="C138:C141"/>
    <mergeCell ref="D138:D141"/>
    <mergeCell ref="E138:E141"/>
    <mergeCell ref="F138:F141"/>
    <mergeCell ref="G138:G141"/>
    <mergeCell ref="AH128:AH130"/>
    <mergeCell ref="AI128:AI130"/>
    <mergeCell ref="AJ128:AJ130"/>
    <mergeCell ref="U131:U132"/>
    <mergeCell ref="AD131:AD137"/>
    <mergeCell ref="AE131:AE137"/>
    <mergeCell ref="AF131:AF137"/>
    <mergeCell ref="AG131:AG137"/>
    <mergeCell ref="AH131:AH137"/>
    <mergeCell ref="AI131:AI137"/>
    <mergeCell ref="T128:T137"/>
    <mergeCell ref="U128:U130"/>
    <mergeCell ref="AD128:AD130"/>
    <mergeCell ref="AE128:AE130"/>
    <mergeCell ref="AF128:AF130"/>
    <mergeCell ref="AG128:AG130"/>
    <mergeCell ref="N128:N137"/>
    <mergeCell ref="O128:O137"/>
    <mergeCell ref="P128:P137"/>
    <mergeCell ref="Q128:Q137"/>
    <mergeCell ref="R128:R137"/>
    <mergeCell ref="S128:S137"/>
    <mergeCell ref="H128:H137"/>
    <mergeCell ref="I128:I137"/>
    <mergeCell ref="J128:J137"/>
    <mergeCell ref="K128:K137"/>
    <mergeCell ref="L128:L137"/>
    <mergeCell ref="M128:M137"/>
    <mergeCell ref="B128:B137"/>
    <mergeCell ref="C128:C137"/>
    <mergeCell ref="D128:D137"/>
    <mergeCell ref="E128:E137"/>
    <mergeCell ref="F128:F137"/>
    <mergeCell ref="G128:G137"/>
    <mergeCell ref="K126:K127"/>
    <mergeCell ref="L126:L127"/>
    <mergeCell ref="M126:M127"/>
    <mergeCell ref="N126:N127"/>
    <mergeCell ref="O126:O127"/>
    <mergeCell ref="P126:P127"/>
    <mergeCell ref="AJ124:AJ127"/>
    <mergeCell ref="B126:B127"/>
    <mergeCell ref="C126:C127"/>
    <mergeCell ref="D126:D127"/>
    <mergeCell ref="E126:E127"/>
    <mergeCell ref="F126:F127"/>
    <mergeCell ref="G126:G127"/>
    <mergeCell ref="H126:H127"/>
    <mergeCell ref="I126:I127"/>
    <mergeCell ref="J126:J127"/>
    <mergeCell ref="AD124:AD127"/>
    <mergeCell ref="AE124:AE127"/>
    <mergeCell ref="AF124:AF127"/>
    <mergeCell ref="AG124:AG127"/>
    <mergeCell ref="AH124:AH127"/>
    <mergeCell ref="AI124:AI127"/>
    <mergeCell ref="P124:P125"/>
    <mergeCell ref="Q124:Q125"/>
    <mergeCell ref="R124:R125"/>
    <mergeCell ref="S124:S125"/>
    <mergeCell ref="T124:T125"/>
    <mergeCell ref="U124:U127"/>
    <mergeCell ref="Q126:Q127"/>
    <mergeCell ref="R126:R127"/>
    <mergeCell ref="S126:S127"/>
    <mergeCell ref="T126:T127"/>
    <mergeCell ref="J124:J125"/>
    <mergeCell ref="K124:K125"/>
    <mergeCell ref="L124:L125"/>
    <mergeCell ref="M124:M125"/>
    <mergeCell ref="N124:N125"/>
    <mergeCell ref="O124:O125"/>
    <mergeCell ref="AI120:AI123"/>
    <mergeCell ref="AJ120:AJ123"/>
    <mergeCell ref="B124:B125"/>
    <mergeCell ref="C124:C125"/>
    <mergeCell ref="D124:D125"/>
    <mergeCell ref="E124:E125"/>
    <mergeCell ref="F124:F125"/>
    <mergeCell ref="G124:G125"/>
    <mergeCell ref="H124:H125"/>
    <mergeCell ref="I124:I125"/>
    <mergeCell ref="U120:U123"/>
    <mergeCell ref="AD120:AD123"/>
    <mergeCell ref="AE120:AE123"/>
    <mergeCell ref="AF120:AF123"/>
    <mergeCell ref="AG120:AG123"/>
    <mergeCell ref="AH120:AH123"/>
    <mergeCell ref="O120:O123"/>
    <mergeCell ref="P120:P123"/>
    <mergeCell ref="Q120:Q123"/>
    <mergeCell ref="R120:R123"/>
    <mergeCell ref="S120:S123"/>
    <mergeCell ref="T120:T123"/>
    <mergeCell ref="I120:I123"/>
    <mergeCell ref="J120:J123"/>
    <mergeCell ref="K120:K123"/>
    <mergeCell ref="L120:L123"/>
    <mergeCell ref="M120:M123"/>
    <mergeCell ref="N120:N123"/>
    <mergeCell ref="B120:B123"/>
    <mergeCell ref="C120:C123"/>
    <mergeCell ref="D120:D123"/>
    <mergeCell ref="E120:E123"/>
    <mergeCell ref="F120:F123"/>
    <mergeCell ref="G120:G123"/>
    <mergeCell ref="H120:H123"/>
    <mergeCell ref="T114:T119"/>
    <mergeCell ref="U114:U119"/>
    <mergeCell ref="AD114:AD119"/>
    <mergeCell ref="AE114:AE119"/>
    <mergeCell ref="AF114:AF119"/>
    <mergeCell ref="AG114:AG119"/>
    <mergeCell ref="N114:N119"/>
    <mergeCell ref="O114:O119"/>
    <mergeCell ref="P114:P119"/>
    <mergeCell ref="Q114:Q119"/>
    <mergeCell ref="R114:R119"/>
    <mergeCell ref="S114:S119"/>
    <mergeCell ref="H114:H119"/>
    <mergeCell ref="I114:I119"/>
    <mergeCell ref="J114:J119"/>
    <mergeCell ref="K114:K119"/>
    <mergeCell ref="L114:L119"/>
    <mergeCell ref="M114:M119"/>
    <mergeCell ref="B114:B119"/>
    <mergeCell ref="C114:C119"/>
    <mergeCell ref="D114:D119"/>
    <mergeCell ref="E114:E119"/>
    <mergeCell ref="F114:F119"/>
    <mergeCell ref="G114:G119"/>
    <mergeCell ref="AE110:AE113"/>
    <mergeCell ref="AF110:AF113"/>
    <mergeCell ref="AG110:AG113"/>
    <mergeCell ref="AH110:AH113"/>
    <mergeCell ref="AI110:AI113"/>
    <mergeCell ref="AJ110:AJ113"/>
    <mergeCell ref="Q110:Q113"/>
    <mergeCell ref="R110:R113"/>
    <mergeCell ref="S110:S113"/>
    <mergeCell ref="T110:T113"/>
    <mergeCell ref="U110:U113"/>
    <mergeCell ref="AD110:AD113"/>
    <mergeCell ref="K110:K113"/>
    <mergeCell ref="L110:L113"/>
    <mergeCell ref="M110:M113"/>
    <mergeCell ref="N110:N113"/>
    <mergeCell ref="O110:O113"/>
    <mergeCell ref="P110:P113"/>
    <mergeCell ref="AH114:AH119"/>
    <mergeCell ref="AI114:AI119"/>
    <mergeCell ref="AJ114:AJ119"/>
    <mergeCell ref="B110:B113"/>
    <mergeCell ref="C110:C113"/>
    <mergeCell ref="D110:D113"/>
    <mergeCell ref="E110:E113"/>
    <mergeCell ref="F110:F113"/>
    <mergeCell ref="G110:G113"/>
    <mergeCell ref="H110:H113"/>
    <mergeCell ref="I110:I113"/>
    <mergeCell ref="J110:J113"/>
    <mergeCell ref="AD108:AD109"/>
    <mergeCell ref="AE108:AE109"/>
    <mergeCell ref="AF108:AF109"/>
    <mergeCell ref="AG108:AG109"/>
    <mergeCell ref="AH108:AH109"/>
    <mergeCell ref="AI108:AI109"/>
    <mergeCell ref="P108:P109"/>
    <mergeCell ref="Q108:Q109"/>
    <mergeCell ref="R108:R109"/>
    <mergeCell ref="S108:S109"/>
    <mergeCell ref="T108:T109"/>
    <mergeCell ref="U108:U109"/>
    <mergeCell ref="J108:J109"/>
    <mergeCell ref="K108:K109"/>
    <mergeCell ref="L108:L109"/>
    <mergeCell ref="M108:M109"/>
    <mergeCell ref="N108:N109"/>
    <mergeCell ref="O108:O109"/>
    <mergeCell ref="AI105:AI107"/>
    <mergeCell ref="AJ105:AJ107"/>
    <mergeCell ref="B108:B109"/>
    <mergeCell ref="C108:C109"/>
    <mergeCell ref="D108:D109"/>
    <mergeCell ref="E108:E109"/>
    <mergeCell ref="F108:F109"/>
    <mergeCell ref="G108:G109"/>
    <mergeCell ref="H108:H109"/>
    <mergeCell ref="I108:I109"/>
    <mergeCell ref="U105:U107"/>
    <mergeCell ref="AD105:AD107"/>
    <mergeCell ref="AE105:AE107"/>
    <mergeCell ref="AF105:AF107"/>
    <mergeCell ref="AG105:AG107"/>
    <mergeCell ref="AH105:AH107"/>
    <mergeCell ref="O105:O107"/>
    <mergeCell ref="P105:P107"/>
    <mergeCell ref="Q105:Q107"/>
    <mergeCell ref="R105:R107"/>
    <mergeCell ref="S105:S107"/>
    <mergeCell ref="T105:T107"/>
    <mergeCell ref="I105:I107"/>
    <mergeCell ref="J105:J107"/>
    <mergeCell ref="K105:K107"/>
    <mergeCell ref="L105:L107"/>
    <mergeCell ref="M105:M107"/>
    <mergeCell ref="N105:N107"/>
    <mergeCell ref="AJ108:AJ109"/>
    <mergeCell ref="B105:B107"/>
    <mergeCell ref="C105:C107"/>
    <mergeCell ref="D105:D107"/>
    <mergeCell ref="E105:E107"/>
    <mergeCell ref="F105:F107"/>
    <mergeCell ref="G105:G107"/>
    <mergeCell ref="H105:H107"/>
    <mergeCell ref="T103:T104"/>
    <mergeCell ref="U103:U104"/>
    <mergeCell ref="AD103:AD104"/>
    <mergeCell ref="AE103:AE104"/>
    <mergeCell ref="AF103:AF104"/>
    <mergeCell ref="AG103:AG104"/>
    <mergeCell ref="N103:N104"/>
    <mergeCell ref="O103:O104"/>
    <mergeCell ref="P103:P104"/>
    <mergeCell ref="Q103:Q104"/>
    <mergeCell ref="R103:R104"/>
    <mergeCell ref="S103:S104"/>
    <mergeCell ref="H103:H104"/>
    <mergeCell ref="I103:I104"/>
    <mergeCell ref="J103:J104"/>
    <mergeCell ref="K103:K104"/>
    <mergeCell ref="L103:L104"/>
    <mergeCell ref="M103:M104"/>
    <mergeCell ref="B103:B104"/>
    <mergeCell ref="C103:C104"/>
    <mergeCell ref="D103:D104"/>
    <mergeCell ref="E103:E104"/>
    <mergeCell ref="F103:F104"/>
    <mergeCell ref="G103:G104"/>
    <mergeCell ref="AE100:AE102"/>
    <mergeCell ref="AF100:AF102"/>
    <mergeCell ref="AG100:AG102"/>
    <mergeCell ref="AH100:AH102"/>
    <mergeCell ref="AI100:AI102"/>
    <mergeCell ref="AJ100:AJ102"/>
    <mergeCell ref="Q100:Q102"/>
    <mergeCell ref="R100:R102"/>
    <mergeCell ref="S100:S102"/>
    <mergeCell ref="T100:T102"/>
    <mergeCell ref="U100:U102"/>
    <mergeCell ref="AD100:AD102"/>
    <mergeCell ref="K100:K102"/>
    <mergeCell ref="L100:L102"/>
    <mergeCell ref="M100:M102"/>
    <mergeCell ref="N100:N102"/>
    <mergeCell ref="O100:O102"/>
    <mergeCell ref="P100:P102"/>
    <mergeCell ref="AH103:AH104"/>
    <mergeCell ref="AI103:AI104"/>
    <mergeCell ref="AJ103:AJ104"/>
    <mergeCell ref="B100:B102"/>
    <mergeCell ref="C100:C102"/>
    <mergeCell ref="D100:D102"/>
    <mergeCell ref="E100:E102"/>
    <mergeCell ref="F100:F102"/>
    <mergeCell ref="G100:G102"/>
    <mergeCell ref="H100:H102"/>
    <mergeCell ref="I100:I102"/>
    <mergeCell ref="J100:J102"/>
    <mergeCell ref="AD96:AD99"/>
    <mergeCell ref="AE96:AE99"/>
    <mergeCell ref="AF96:AF99"/>
    <mergeCell ref="AG96:AG99"/>
    <mergeCell ref="AH96:AH99"/>
    <mergeCell ref="AI96:AI99"/>
    <mergeCell ref="P96:P99"/>
    <mergeCell ref="Q96:Q99"/>
    <mergeCell ref="R96:R99"/>
    <mergeCell ref="S96:S99"/>
    <mergeCell ref="T96:T99"/>
    <mergeCell ref="U96:U99"/>
    <mergeCell ref="J96:J99"/>
    <mergeCell ref="K96:K99"/>
    <mergeCell ref="L96:L99"/>
    <mergeCell ref="M96:M99"/>
    <mergeCell ref="N96:N99"/>
    <mergeCell ref="O96:O99"/>
    <mergeCell ref="AJ93:AJ95"/>
    <mergeCell ref="B96:B99"/>
    <mergeCell ref="C96:C99"/>
    <mergeCell ref="D96:D99"/>
    <mergeCell ref="E96:E99"/>
    <mergeCell ref="F96:F99"/>
    <mergeCell ref="G96:G99"/>
    <mergeCell ref="H96:H99"/>
    <mergeCell ref="I96:I99"/>
    <mergeCell ref="U93:U95"/>
    <mergeCell ref="AD93:AD95"/>
    <mergeCell ref="AE93:AE95"/>
    <mergeCell ref="AF93:AF95"/>
    <mergeCell ref="AG93:AG95"/>
    <mergeCell ref="AH93:AH95"/>
    <mergeCell ref="O93:O95"/>
    <mergeCell ref="P93:P95"/>
    <mergeCell ref="Q93:Q95"/>
    <mergeCell ref="R93:R95"/>
    <mergeCell ref="S93:S95"/>
    <mergeCell ref="T93:T95"/>
    <mergeCell ref="I93:I95"/>
    <mergeCell ref="J93:J95"/>
    <mergeCell ref="K93:K95"/>
    <mergeCell ref="L93:L95"/>
    <mergeCell ref="M93:M95"/>
    <mergeCell ref="N93:N95"/>
    <mergeCell ref="AJ96:AJ99"/>
    <mergeCell ref="AI90:AI92"/>
    <mergeCell ref="AJ90:AJ92"/>
    <mergeCell ref="B93:B95"/>
    <mergeCell ref="C93:C95"/>
    <mergeCell ref="D93:D95"/>
    <mergeCell ref="E93:E95"/>
    <mergeCell ref="F93:F95"/>
    <mergeCell ref="G93:G95"/>
    <mergeCell ref="H93:H95"/>
    <mergeCell ref="T90:T92"/>
    <mergeCell ref="U90:U92"/>
    <mergeCell ref="AD90:AD92"/>
    <mergeCell ref="AE90:AE92"/>
    <mergeCell ref="AF90:AF92"/>
    <mergeCell ref="AG90:AG92"/>
    <mergeCell ref="N90:N92"/>
    <mergeCell ref="O90:O92"/>
    <mergeCell ref="P90:P92"/>
    <mergeCell ref="Q90:Q92"/>
    <mergeCell ref="R90:R92"/>
    <mergeCell ref="S90:S92"/>
    <mergeCell ref="H90:H92"/>
    <mergeCell ref="I90:I92"/>
    <mergeCell ref="J90:J92"/>
    <mergeCell ref="K90:K92"/>
    <mergeCell ref="L90:L92"/>
    <mergeCell ref="M90:M92"/>
    <mergeCell ref="B90:B92"/>
    <mergeCell ref="C90:C92"/>
    <mergeCell ref="D90:D92"/>
    <mergeCell ref="E90:E92"/>
    <mergeCell ref="AI93:AI95"/>
    <mergeCell ref="F90:F92"/>
    <mergeCell ref="G90:G92"/>
    <mergeCell ref="AJ80:AJ81"/>
    <mergeCell ref="U82:U84"/>
    <mergeCell ref="AD82:AD89"/>
    <mergeCell ref="AE82:AE89"/>
    <mergeCell ref="AF82:AF89"/>
    <mergeCell ref="AG82:AG89"/>
    <mergeCell ref="AH82:AH89"/>
    <mergeCell ref="AI82:AI89"/>
    <mergeCell ref="AJ82:AJ89"/>
    <mergeCell ref="U85:U87"/>
    <mergeCell ref="AD80:AD81"/>
    <mergeCell ref="AE80:AE81"/>
    <mergeCell ref="AF80:AF81"/>
    <mergeCell ref="AG80:AG81"/>
    <mergeCell ref="AH80:AH81"/>
    <mergeCell ref="AI80:AI81"/>
    <mergeCell ref="P80:P89"/>
    <mergeCell ref="Q80:Q89"/>
    <mergeCell ref="R80:R89"/>
    <mergeCell ref="S80:S89"/>
    <mergeCell ref="T80:T89"/>
    <mergeCell ref="U80:U81"/>
    <mergeCell ref="U88:U89"/>
    <mergeCell ref="J80:J89"/>
    <mergeCell ref="K80:K89"/>
    <mergeCell ref="L80:L89"/>
    <mergeCell ref="M80:M89"/>
    <mergeCell ref="N80:N89"/>
    <mergeCell ref="O80:O89"/>
    <mergeCell ref="AH90:AH92"/>
    <mergeCell ref="AJ75:AJ79"/>
    <mergeCell ref="B80:B89"/>
    <mergeCell ref="C80:C89"/>
    <mergeCell ref="D80:D89"/>
    <mergeCell ref="E80:E89"/>
    <mergeCell ref="F80:F89"/>
    <mergeCell ref="G80:G89"/>
    <mergeCell ref="H80:H89"/>
    <mergeCell ref="I80:I89"/>
    <mergeCell ref="U75:U79"/>
    <mergeCell ref="AD75:AD79"/>
    <mergeCell ref="AE75:AE79"/>
    <mergeCell ref="AF75:AF79"/>
    <mergeCell ref="AG75:AG79"/>
    <mergeCell ref="AH75:AH79"/>
    <mergeCell ref="O75:O79"/>
    <mergeCell ref="P75:P79"/>
    <mergeCell ref="Q75:Q79"/>
    <mergeCell ref="R75:R79"/>
    <mergeCell ref="S75:S79"/>
    <mergeCell ref="T75:T79"/>
    <mergeCell ref="I75:I79"/>
    <mergeCell ref="J75:J79"/>
    <mergeCell ref="K75:K79"/>
    <mergeCell ref="L75:L79"/>
    <mergeCell ref="M75:M79"/>
    <mergeCell ref="N75:N79"/>
    <mergeCell ref="B75:B79"/>
    <mergeCell ref="C75:C79"/>
    <mergeCell ref="D75:D79"/>
    <mergeCell ref="E75:E79"/>
    <mergeCell ref="F75:F79"/>
    <mergeCell ref="G75:G79"/>
    <mergeCell ref="H75:H79"/>
    <mergeCell ref="AD66:AD74"/>
    <mergeCell ref="AE66:AE74"/>
    <mergeCell ref="AF66:AF74"/>
    <mergeCell ref="AG66:AG74"/>
    <mergeCell ref="AH66:AH74"/>
    <mergeCell ref="AI66:AI74"/>
    <mergeCell ref="P66:P74"/>
    <mergeCell ref="Q66:Q74"/>
    <mergeCell ref="R66:R74"/>
    <mergeCell ref="S66:S74"/>
    <mergeCell ref="T66:T74"/>
    <mergeCell ref="U66:U68"/>
    <mergeCell ref="J66:J74"/>
    <mergeCell ref="K66:K74"/>
    <mergeCell ref="L66:L74"/>
    <mergeCell ref="M66:M74"/>
    <mergeCell ref="N66:N74"/>
    <mergeCell ref="O66:O74"/>
    <mergeCell ref="AI75:AI79"/>
    <mergeCell ref="AI64:AI65"/>
    <mergeCell ref="AJ64:AJ65"/>
    <mergeCell ref="B66:B74"/>
    <mergeCell ref="C66:C74"/>
    <mergeCell ref="D66:D74"/>
    <mergeCell ref="E66:E74"/>
    <mergeCell ref="F66:F74"/>
    <mergeCell ref="G66:G74"/>
    <mergeCell ref="H66:H74"/>
    <mergeCell ref="I66:I74"/>
    <mergeCell ref="U64:U65"/>
    <mergeCell ref="AD64:AD65"/>
    <mergeCell ref="AE64:AE65"/>
    <mergeCell ref="AF64:AF65"/>
    <mergeCell ref="AG64:AG65"/>
    <mergeCell ref="AH64:AH65"/>
    <mergeCell ref="O64:O65"/>
    <mergeCell ref="P64:P65"/>
    <mergeCell ref="Q64:Q65"/>
    <mergeCell ref="R64:R65"/>
    <mergeCell ref="S64:S65"/>
    <mergeCell ref="T64:T65"/>
    <mergeCell ref="I64:I65"/>
    <mergeCell ref="J64:J65"/>
    <mergeCell ref="K64:K65"/>
    <mergeCell ref="L64:L65"/>
    <mergeCell ref="M64:M65"/>
    <mergeCell ref="N64:N65"/>
    <mergeCell ref="AJ66:AJ74"/>
    <mergeCell ref="U69:U71"/>
    <mergeCell ref="U72:U74"/>
    <mergeCell ref="B64:B65"/>
    <mergeCell ref="C64:C65"/>
    <mergeCell ref="D64:D65"/>
    <mergeCell ref="E64:E65"/>
    <mergeCell ref="F64:F65"/>
    <mergeCell ref="G64:G65"/>
    <mergeCell ref="H64:H65"/>
    <mergeCell ref="T60:T63"/>
    <mergeCell ref="U60:U63"/>
    <mergeCell ref="AD60:AD63"/>
    <mergeCell ref="AE60:AE63"/>
    <mergeCell ref="AF60:AF63"/>
    <mergeCell ref="AG60:AG63"/>
    <mergeCell ref="N60:N63"/>
    <mergeCell ref="O60:O63"/>
    <mergeCell ref="P60:P63"/>
    <mergeCell ref="Q60:Q63"/>
    <mergeCell ref="R60:R63"/>
    <mergeCell ref="S60:S63"/>
    <mergeCell ref="H60:H63"/>
    <mergeCell ref="I60:I63"/>
    <mergeCell ref="J60:J63"/>
    <mergeCell ref="K60:K63"/>
    <mergeCell ref="L60:L63"/>
    <mergeCell ref="M60:M63"/>
    <mergeCell ref="B60:B63"/>
    <mergeCell ref="C60:C63"/>
    <mergeCell ref="D60:D63"/>
    <mergeCell ref="E60:E63"/>
    <mergeCell ref="F60:F63"/>
    <mergeCell ref="G60:G63"/>
    <mergeCell ref="AE57:AE59"/>
    <mergeCell ref="AF57:AF59"/>
    <mergeCell ref="AG57:AG59"/>
    <mergeCell ref="AH57:AH59"/>
    <mergeCell ref="AI57:AI59"/>
    <mergeCell ref="AJ57:AJ59"/>
    <mergeCell ref="Q57:Q59"/>
    <mergeCell ref="R57:R59"/>
    <mergeCell ref="S57:S59"/>
    <mergeCell ref="T57:T59"/>
    <mergeCell ref="U57:U59"/>
    <mergeCell ref="AD57:AD59"/>
    <mergeCell ref="K57:K59"/>
    <mergeCell ref="L57:L59"/>
    <mergeCell ref="M57:M59"/>
    <mergeCell ref="N57:N59"/>
    <mergeCell ref="O57:O59"/>
    <mergeCell ref="P57:P59"/>
    <mergeCell ref="AH60:AH63"/>
    <mergeCell ref="AI60:AI63"/>
    <mergeCell ref="AJ60:AJ63"/>
    <mergeCell ref="B57:B59"/>
    <mergeCell ref="C57:C59"/>
    <mergeCell ref="D57:D59"/>
    <mergeCell ref="E57:E59"/>
    <mergeCell ref="F57:F59"/>
    <mergeCell ref="G57:G59"/>
    <mergeCell ref="H57:H59"/>
    <mergeCell ref="I57:I59"/>
    <mergeCell ref="J57:J59"/>
    <mergeCell ref="AD54:AD56"/>
    <mergeCell ref="AE54:AE56"/>
    <mergeCell ref="AF54:AF56"/>
    <mergeCell ref="AG54:AG56"/>
    <mergeCell ref="AH54:AH56"/>
    <mergeCell ref="AI54:AI56"/>
    <mergeCell ref="P54:P56"/>
    <mergeCell ref="Q54:Q56"/>
    <mergeCell ref="R54:R56"/>
    <mergeCell ref="S54:S56"/>
    <mergeCell ref="T54:T56"/>
    <mergeCell ref="U54:U56"/>
    <mergeCell ref="J54:J56"/>
    <mergeCell ref="K54:K56"/>
    <mergeCell ref="L54:L56"/>
    <mergeCell ref="M54:M56"/>
    <mergeCell ref="N54:N56"/>
    <mergeCell ref="O54:O56"/>
    <mergeCell ref="AI51:AI53"/>
    <mergeCell ref="AJ51:AJ53"/>
    <mergeCell ref="B54:B56"/>
    <mergeCell ref="C54:C56"/>
    <mergeCell ref="D54:D56"/>
    <mergeCell ref="E54:E56"/>
    <mergeCell ref="F54:F56"/>
    <mergeCell ref="G54:G56"/>
    <mergeCell ref="H54:H56"/>
    <mergeCell ref="I54:I56"/>
    <mergeCell ref="U51:U53"/>
    <mergeCell ref="AD51:AD53"/>
    <mergeCell ref="AE51:AE53"/>
    <mergeCell ref="AF51:AF53"/>
    <mergeCell ref="AG51:AG53"/>
    <mergeCell ref="AH51:AH53"/>
    <mergeCell ref="O51:O53"/>
    <mergeCell ref="P51:P53"/>
    <mergeCell ref="Q51:Q53"/>
    <mergeCell ref="R51:R53"/>
    <mergeCell ref="S51:S53"/>
    <mergeCell ref="T51:T53"/>
    <mergeCell ref="I51:I53"/>
    <mergeCell ref="J51:J53"/>
    <mergeCell ref="K51:K53"/>
    <mergeCell ref="L51:L53"/>
    <mergeCell ref="M51:M53"/>
    <mergeCell ref="N51:N53"/>
    <mergeCell ref="AJ54:AJ56"/>
    <mergeCell ref="B51:B53"/>
    <mergeCell ref="C51:C53"/>
    <mergeCell ref="D51:D53"/>
    <mergeCell ref="E51:E53"/>
    <mergeCell ref="F51:F53"/>
    <mergeCell ref="G51:G53"/>
    <mergeCell ref="H51:H53"/>
    <mergeCell ref="T47:T50"/>
    <mergeCell ref="U47:U50"/>
    <mergeCell ref="AD47:AD50"/>
    <mergeCell ref="AE47:AE50"/>
    <mergeCell ref="AF47:AF50"/>
    <mergeCell ref="AG47:AG50"/>
    <mergeCell ref="N47:N50"/>
    <mergeCell ref="O47:O50"/>
    <mergeCell ref="P47:P50"/>
    <mergeCell ref="Q47:Q50"/>
    <mergeCell ref="R47:R50"/>
    <mergeCell ref="S47:S50"/>
    <mergeCell ref="H47:H50"/>
    <mergeCell ref="I47:I50"/>
    <mergeCell ref="J47:J50"/>
    <mergeCell ref="K47:K50"/>
    <mergeCell ref="L47:L50"/>
    <mergeCell ref="M47:M50"/>
    <mergeCell ref="B47:B50"/>
    <mergeCell ref="C47:C50"/>
    <mergeCell ref="D47:D50"/>
    <mergeCell ref="E47:E50"/>
    <mergeCell ref="F47:F50"/>
    <mergeCell ref="G47:G50"/>
    <mergeCell ref="AE44:AE46"/>
    <mergeCell ref="AF44:AF46"/>
    <mergeCell ref="AG44:AG46"/>
    <mergeCell ref="AH44:AH46"/>
    <mergeCell ref="AI44:AI46"/>
    <mergeCell ref="AJ44:AJ46"/>
    <mergeCell ref="Q44:Q46"/>
    <mergeCell ref="R44:R46"/>
    <mergeCell ref="S44:S46"/>
    <mergeCell ref="T44:T46"/>
    <mergeCell ref="U44:U46"/>
    <mergeCell ref="AD44:AD46"/>
    <mergeCell ref="K44:K46"/>
    <mergeCell ref="L44:L46"/>
    <mergeCell ref="M44:M46"/>
    <mergeCell ref="N44:N46"/>
    <mergeCell ref="O44:O46"/>
    <mergeCell ref="P44:P46"/>
    <mergeCell ref="AH47:AH50"/>
    <mergeCell ref="AI47:AI50"/>
    <mergeCell ref="AJ47:AJ50"/>
    <mergeCell ref="B44:B46"/>
    <mergeCell ref="C44:C46"/>
    <mergeCell ref="D44:D46"/>
    <mergeCell ref="E44:E46"/>
    <mergeCell ref="F44:F46"/>
    <mergeCell ref="G44:G46"/>
    <mergeCell ref="H44:H46"/>
    <mergeCell ref="I44:I46"/>
    <mergeCell ref="J44:J46"/>
    <mergeCell ref="AD42:AD43"/>
    <mergeCell ref="AE42:AE43"/>
    <mergeCell ref="AF42:AF43"/>
    <mergeCell ref="AG42:AG43"/>
    <mergeCell ref="AH42:AH43"/>
    <mergeCell ref="AI42:AI43"/>
    <mergeCell ref="P42:P43"/>
    <mergeCell ref="Q42:Q43"/>
    <mergeCell ref="R42:R43"/>
    <mergeCell ref="S42:S43"/>
    <mergeCell ref="T42:T43"/>
    <mergeCell ref="U42:U43"/>
    <mergeCell ref="J42:J43"/>
    <mergeCell ref="K42:K43"/>
    <mergeCell ref="L42:L43"/>
    <mergeCell ref="M42:M43"/>
    <mergeCell ref="N42:N43"/>
    <mergeCell ref="O42:O43"/>
    <mergeCell ref="AI40:AI41"/>
    <mergeCell ref="AJ40:AJ41"/>
    <mergeCell ref="B42:B43"/>
    <mergeCell ref="C42:C43"/>
    <mergeCell ref="D42:D43"/>
    <mergeCell ref="E42:E43"/>
    <mergeCell ref="F42:F43"/>
    <mergeCell ref="G42:G43"/>
    <mergeCell ref="H42:H43"/>
    <mergeCell ref="I42:I43"/>
    <mergeCell ref="U40:U41"/>
    <mergeCell ref="AD40:AD41"/>
    <mergeCell ref="AE40:AE41"/>
    <mergeCell ref="AF40:AF41"/>
    <mergeCell ref="AG40:AG41"/>
    <mergeCell ref="AH40:AH41"/>
    <mergeCell ref="O40:O41"/>
    <mergeCell ref="P40:P41"/>
    <mergeCell ref="Q40:Q41"/>
    <mergeCell ref="R40:R41"/>
    <mergeCell ref="S40:S41"/>
    <mergeCell ref="T40:T41"/>
    <mergeCell ref="I40:I41"/>
    <mergeCell ref="J40:J41"/>
    <mergeCell ref="K40:K41"/>
    <mergeCell ref="L40:L41"/>
    <mergeCell ref="M40:M41"/>
    <mergeCell ref="N40:N41"/>
    <mergeCell ref="AJ42:AJ43"/>
    <mergeCell ref="B40:B41"/>
    <mergeCell ref="C40:C41"/>
    <mergeCell ref="D40:D41"/>
    <mergeCell ref="E40:E41"/>
    <mergeCell ref="F40:F41"/>
    <mergeCell ref="G40:G41"/>
    <mergeCell ref="H40:H41"/>
    <mergeCell ref="T38:T39"/>
    <mergeCell ref="U38:U39"/>
    <mergeCell ref="AD38:AD39"/>
    <mergeCell ref="AE38:AE39"/>
    <mergeCell ref="AF38:AF39"/>
    <mergeCell ref="AG38:AG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AE34:AE37"/>
    <mergeCell ref="AF34:AF37"/>
    <mergeCell ref="AG34:AG37"/>
    <mergeCell ref="AH34:AH37"/>
    <mergeCell ref="AI34:AI37"/>
    <mergeCell ref="AJ34:AJ37"/>
    <mergeCell ref="Q34:Q37"/>
    <mergeCell ref="R34:R37"/>
    <mergeCell ref="S34:S37"/>
    <mergeCell ref="T34:T37"/>
    <mergeCell ref="U34:U37"/>
    <mergeCell ref="AD34:AD37"/>
    <mergeCell ref="K34:K37"/>
    <mergeCell ref="L34:L37"/>
    <mergeCell ref="M34:M37"/>
    <mergeCell ref="N34:N37"/>
    <mergeCell ref="O34:O37"/>
    <mergeCell ref="P34:P37"/>
    <mergeCell ref="AH38:AH39"/>
    <mergeCell ref="AI38:AI39"/>
    <mergeCell ref="AJ38:AJ39"/>
    <mergeCell ref="AJ31:AJ33"/>
    <mergeCell ref="B34:B37"/>
    <mergeCell ref="C34:C37"/>
    <mergeCell ref="D34:D37"/>
    <mergeCell ref="E34:E37"/>
    <mergeCell ref="F34:F37"/>
    <mergeCell ref="G34:G37"/>
    <mergeCell ref="H34:H37"/>
    <mergeCell ref="I34:I37"/>
    <mergeCell ref="J34:J37"/>
    <mergeCell ref="AH28:AH30"/>
    <mergeCell ref="AI28:AI30"/>
    <mergeCell ref="AJ28:AJ30"/>
    <mergeCell ref="U31:U33"/>
    <mergeCell ref="AD31:AD33"/>
    <mergeCell ref="AE31:AE33"/>
    <mergeCell ref="AF31:AF33"/>
    <mergeCell ref="AG31:AG33"/>
    <mergeCell ref="AH31:AH33"/>
    <mergeCell ref="AI31:AI33"/>
    <mergeCell ref="T28:T33"/>
    <mergeCell ref="U28:U30"/>
    <mergeCell ref="AD28:AD30"/>
    <mergeCell ref="AE28:AE30"/>
    <mergeCell ref="AF28:AF30"/>
    <mergeCell ref="AG28:AG30"/>
    <mergeCell ref="N28:N33"/>
    <mergeCell ref="O28:O33"/>
    <mergeCell ref="P28:P33"/>
    <mergeCell ref="Q28:Q33"/>
    <mergeCell ref="R28:R33"/>
    <mergeCell ref="S28:S33"/>
    <mergeCell ref="H28:H33"/>
    <mergeCell ref="I28:I33"/>
    <mergeCell ref="J28:J33"/>
    <mergeCell ref="K28:K33"/>
    <mergeCell ref="L28:L33"/>
    <mergeCell ref="M28:M33"/>
    <mergeCell ref="B28:B33"/>
    <mergeCell ref="C28:C33"/>
    <mergeCell ref="D28:D33"/>
    <mergeCell ref="E28:E33"/>
    <mergeCell ref="F28:F33"/>
    <mergeCell ref="G28:G33"/>
    <mergeCell ref="AJ21:AJ23"/>
    <mergeCell ref="U24:U27"/>
    <mergeCell ref="AD24:AD27"/>
    <mergeCell ref="AE24:AE27"/>
    <mergeCell ref="AF24:AF27"/>
    <mergeCell ref="AG24:AG27"/>
    <mergeCell ref="AH24:AH27"/>
    <mergeCell ref="AI24:AI27"/>
    <mergeCell ref="AJ24:AJ27"/>
    <mergeCell ref="AD21:AD23"/>
    <mergeCell ref="AE21:AE23"/>
    <mergeCell ref="AF21:AF23"/>
    <mergeCell ref="AG21:AG23"/>
    <mergeCell ref="AH21:AH23"/>
    <mergeCell ref="AI21:AI23"/>
    <mergeCell ref="P21:P27"/>
    <mergeCell ref="Q21:Q27"/>
    <mergeCell ref="R21:R27"/>
    <mergeCell ref="S21:S27"/>
    <mergeCell ref="T21:T27"/>
    <mergeCell ref="U21:U23"/>
    <mergeCell ref="J21:J27"/>
    <mergeCell ref="K21:K27"/>
    <mergeCell ref="L21:L27"/>
    <mergeCell ref="M21:M27"/>
    <mergeCell ref="N21:N27"/>
    <mergeCell ref="O21:O27"/>
    <mergeCell ref="AI17:AI20"/>
    <mergeCell ref="AJ17:AJ20"/>
    <mergeCell ref="B21:B27"/>
    <mergeCell ref="C21:C27"/>
    <mergeCell ref="D21:D27"/>
    <mergeCell ref="E21:E27"/>
    <mergeCell ref="F21:F27"/>
    <mergeCell ref="G21:G27"/>
    <mergeCell ref="H21:H27"/>
    <mergeCell ref="I21:I27"/>
    <mergeCell ref="U17:U20"/>
    <mergeCell ref="AD17:AD20"/>
    <mergeCell ref="AE17:AE20"/>
    <mergeCell ref="AF17:AF20"/>
    <mergeCell ref="AG17:AG20"/>
    <mergeCell ref="AH17:AH20"/>
    <mergeCell ref="O17:O20"/>
    <mergeCell ref="P17:P20"/>
    <mergeCell ref="Q17:Q20"/>
    <mergeCell ref="R17:R20"/>
    <mergeCell ref="S17:S20"/>
    <mergeCell ref="T17:T20"/>
    <mergeCell ref="I17:I20"/>
    <mergeCell ref="J17:J20"/>
    <mergeCell ref="K17:K20"/>
    <mergeCell ref="L17:L20"/>
    <mergeCell ref="M17:M20"/>
    <mergeCell ref="N17:N20"/>
    <mergeCell ref="AH14:AH16"/>
    <mergeCell ref="AI14:AI16"/>
    <mergeCell ref="AJ14:AJ16"/>
    <mergeCell ref="B17:B20"/>
    <mergeCell ref="C17:C20"/>
    <mergeCell ref="D17:D20"/>
    <mergeCell ref="E17:E20"/>
    <mergeCell ref="F17:F20"/>
    <mergeCell ref="G17:G20"/>
    <mergeCell ref="H17:H20"/>
    <mergeCell ref="T14:T16"/>
    <mergeCell ref="U14:U16"/>
    <mergeCell ref="AD14:AD16"/>
    <mergeCell ref="AE14:AE16"/>
    <mergeCell ref="AF14:AF16"/>
    <mergeCell ref="AG14:AG16"/>
    <mergeCell ref="N14:N16"/>
    <mergeCell ref="O14:O16"/>
    <mergeCell ref="P14:P16"/>
    <mergeCell ref="Q14:Q16"/>
    <mergeCell ref="R14:R16"/>
    <mergeCell ref="S14:S16"/>
    <mergeCell ref="H14:H16"/>
    <mergeCell ref="I14:I16"/>
    <mergeCell ref="J14:J16"/>
    <mergeCell ref="K14:K16"/>
    <mergeCell ref="L14:L16"/>
    <mergeCell ref="M14:M16"/>
    <mergeCell ref="B14:B16"/>
    <mergeCell ref="C14:C16"/>
    <mergeCell ref="D14:D16"/>
    <mergeCell ref="E14:E16"/>
    <mergeCell ref="F14:F16"/>
    <mergeCell ref="G14:G16"/>
    <mergeCell ref="AE11:AE13"/>
    <mergeCell ref="AF11:AF13"/>
    <mergeCell ref="AG11:AG13"/>
    <mergeCell ref="AH11:AH13"/>
    <mergeCell ref="AI11:AI13"/>
    <mergeCell ref="AJ11:AJ13"/>
    <mergeCell ref="Q11:Q13"/>
    <mergeCell ref="R11:R13"/>
    <mergeCell ref="S11:S13"/>
    <mergeCell ref="T11:T13"/>
    <mergeCell ref="U11:U13"/>
    <mergeCell ref="AD11:AD13"/>
    <mergeCell ref="K11:K13"/>
    <mergeCell ref="L11:L13"/>
    <mergeCell ref="M11:M13"/>
    <mergeCell ref="N11:N13"/>
    <mergeCell ref="O11:O13"/>
    <mergeCell ref="P11:P13"/>
    <mergeCell ref="K5:K7"/>
    <mergeCell ref="L5:L7"/>
    <mergeCell ref="M5:M7"/>
    <mergeCell ref="N5:N7"/>
    <mergeCell ref="AJ8:AJ10"/>
    <mergeCell ref="B11:B13"/>
    <mergeCell ref="C11:C13"/>
    <mergeCell ref="D11:D13"/>
    <mergeCell ref="E11:E13"/>
    <mergeCell ref="F11:F13"/>
    <mergeCell ref="G11:G13"/>
    <mergeCell ref="H11:H13"/>
    <mergeCell ref="I11:I13"/>
    <mergeCell ref="J11:J13"/>
    <mergeCell ref="AD8:AD10"/>
    <mergeCell ref="AE8:AE10"/>
    <mergeCell ref="AF8:AF10"/>
    <mergeCell ref="AG8:AG10"/>
    <mergeCell ref="AH8:AH10"/>
    <mergeCell ref="AI8:AI10"/>
    <mergeCell ref="P8:P10"/>
    <mergeCell ref="Q8:Q10"/>
    <mergeCell ref="R8:R10"/>
    <mergeCell ref="S8:S10"/>
    <mergeCell ref="T8:T10"/>
    <mergeCell ref="U8:U10"/>
    <mergeCell ref="J8:J10"/>
    <mergeCell ref="K8:K10"/>
    <mergeCell ref="L8:L10"/>
    <mergeCell ref="M8:M10"/>
    <mergeCell ref="N8:N10"/>
    <mergeCell ref="O8:O10"/>
    <mergeCell ref="Z3:Z4"/>
    <mergeCell ref="AA3:AA4"/>
    <mergeCell ref="M3:M4"/>
    <mergeCell ref="N3:N4"/>
    <mergeCell ref="O3:O4"/>
    <mergeCell ref="P3:S3"/>
    <mergeCell ref="T3:T4"/>
    <mergeCell ref="U3:U4"/>
    <mergeCell ref="AI5:AI7"/>
    <mergeCell ref="AJ5:AJ7"/>
    <mergeCell ref="B8:B10"/>
    <mergeCell ref="C8:C10"/>
    <mergeCell ref="D8:D10"/>
    <mergeCell ref="E8:E10"/>
    <mergeCell ref="F8:F10"/>
    <mergeCell ref="G8:G10"/>
    <mergeCell ref="H8:H10"/>
    <mergeCell ref="I8:I10"/>
    <mergeCell ref="U5:U7"/>
    <mergeCell ref="AD5:AD7"/>
    <mergeCell ref="AE5:AE7"/>
    <mergeCell ref="AF5:AF7"/>
    <mergeCell ref="AG5:AG7"/>
    <mergeCell ref="AH5:AH7"/>
    <mergeCell ref="O5:O7"/>
    <mergeCell ref="P5:P7"/>
    <mergeCell ref="Q5:Q7"/>
    <mergeCell ref="R5:R7"/>
    <mergeCell ref="S5:S7"/>
    <mergeCell ref="T5:T7"/>
    <mergeCell ref="I5:I7"/>
    <mergeCell ref="J5:J7"/>
    <mergeCell ref="B2:T2"/>
    <mergeCell ref="U2:AJ2"/>
    <mergeCell ref="B3:B4"/>
    <mergeCell ref="C3:C4"/>
    <mergeCell ref="D3:F3"/>
    <mergeCell ref="G3:H3"/>
    <mergeCell ref="I3:I4"/>
    <mergeCell ref="J3:J4"/>
    <mergeCell ref="K3:K4"/>
    <mergeCell ref="L3:L4"/>
    <mergeCell ref="BF195:BF197"/>
    <mergeCell ref="BE11:BE13"/>
    <mergeCell ref="AU162:AU163"/>
    <mergeCell ref="AU165:AU166"/>
    <mergeCell ref="AK148:AK150"/>
    <mergeCell ref="AX148:AX150"/>
    <mergeCell ref="AX151:AX153"/>
    <mergeCell ref="AX154:AX155"/>
    <mergeCell ref="AB3:AB4"/>
    <mergeCell ref="AC3:AC4"/>
    <mergeCell ref="AD3:AJ3"/>
    <mergeCell ref="B5:B7"/>
    <mergeCell ref="C5:C7"/>
    <mergeCell ref="D5:D7"/>
    <mergeCell ref="E5:E7"/>
    <mergeCell ref="F5:F7"/>
    <mergeCell ref="G5:G7"/>
    <mergeCell ref="H5:H7"/>
    <mergeCell ref="V3:V4"/>
    <mergeCell ref="W3:W4"/>
    <mergeCell ref="X3:X4"/>
    <mergeCell ref="Y3:Y4"/>
  </mergeCells>
  <conditionalFormatting sqref="C158:C161">
    <cfRule type="duplicateValues" dxfId="0" priority="1"/>
  </conditionalFormatting>
  <printOptions horizontalCentered="1" verticalCentered="1"/>
  <pageMargins left="0.23622047244094491" right="0.23622047244094491" top="0.35433070866141736" bottom="0.35433070866141736" header="0" footer="0"/>
  <pageSetup paperSize="14" scale="5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filterMode="1"/>
  <dimension ref="A2:M737"/>
  <sheetViews>
    <sheetView showGridLines="0" zoomScale="70" zoomScaleNormal="70" workbookViewId="0">
      <pane xSplit="2" ySplit="7" topLeftCell="C8" activePane="bottomRight" state="frozen"/>
      <selection pane="topRight" activeCell="D1" sqref="D1"/>
      <selection pane="bottomLeft" activeCell="A8" sqref="A8"/>
      <selection pane="bottomRight" activeCell="H20" sqref="H20"/>
    </sheetView>
  </sheetViews>
  <sheetFormatPr baseColWidth="10" defaultRowHeight="15" x14ac:dyDescent="0.25"/>
  <cols>
    <col min="1" max="1" width="9" bestFit="1" customWidth="1"/>
    <col min="2" max="2" width="24.28515625" bestFit="1" customWidth="1"/>
    <col min="3" max="3" width="9.7109375" bestFit="1" customWidth="1"/>
    <col min="4" max="4" width="13.42578125" bestFit="1" customWidth="1"/>
    <col min="5" max="5" width="15.7109375" customWidth="1"/>
    <col min="6" max="6" width="15.7109375" style="76" customWidth="1"/>
    <col min="7" max="7" width="20.85546875" style="77" customWidth="1"/>
    <col min="8" max="8" width="47.28515625" customWidth="1"/>
    <col min="9" max="11" width="45.7109375" style="76" bestFit="1" customWidth="1"/>
    <col min="12" max="12" width="18.85546875" style="78" customWidth="1"/>
    <col min="13" max="13" width="20.42578125" style="79" hidden="1" customWidth="1"/>
  </cols>
  <sheetData>
    <row r="2" spans="1:13" x14ac:dyDescent="0.25">
      <c r="A2" t="s">
        <v>1009</v>
      </c>
    </row>
    <row r="3" spans="1:13" x14ac:dyDescent="0.25">
      <c r="A3" s="80" t="s">
        <v>1010</v>
      </c>
    </row>
    <row r="7" spans="1:13" s="84" customFormat="1" ht="33" customHeight="1" x14ac:dyDescent="0.2">
      <c r="A7" s="81" t="s">
        <v>1011</v>
      </c>
      <c r="B7" s="81" t="s">
        <v>1012</v>
      </c>
      <c r="C7" s="81" t="s">
        <v>1013</v>
      </c>
      <c r="D7" s="81" t="s">
        <v>1014</v>
      </c>
      <c r="E7" s="81" t="s">
        <v>1015</v>
      </c>
      <c r="F7" s="81" t="s">
        <v>1016</v>
      </c>
      <c r="G7" s="82" t="s">
        <v>1017</v>
      </c>
      <c r="H7" s="81" t="s">
        <v>1018</v>
      </c>
      <c r="I7" s="81" t="s">
        <v>1019</v>
      </c>
      <c r="J7" s="81" t="s">
        <v>1020</v>
      </c>
      <c r="K7" s="81" t="s">
        <v>1021</v>
      </c>
      <c r="L7" s="83" t="s">
        <v>1022</v>
      </c>
      <c r="M7" s="83" t="s">
        <v>1023</v>
      </c>
    </row>
    <row r="8" spans="1:13" s="84" customFormat="1" ht="38.25" hidden="1" x14ac:dyDescent="0.2">
      <c r="A8" s="85">
        <v>2019</v>
      </c>
      <c r="B8" s="85" t="s">
        <v>1024</v>
      </c>
      <c r="C8" s="85">
        <v>400101</v>
      </c>
      <c r="D8" s="85" t="s">
        <v>1025</v>
      </c>
      <c r="E8" s="86">
        <v>2017011000049</v>
      </c>
      <c r="F8" s="87" t="s">
        <v>1026</v>
      </c>
      <c r="G8" s="88" t="s">
        <v>966</v>
      </c>
      <c r="H8" s="89" t="s">
        <v>1027</v>
      </c>
      <c r="I8" s="90" t="s">
        <v>1028</v>
      </c>
      <c r="J8" s="90" t="s">
        <v>1029</v>
      </c>
      <c r="K8" s="90" t="s">
        <v>1030</v>
      </c>
      <c r="L8" s="91">
        <v>121696218421</v>
      </c>
      <c r="M8" s="92">
        <v>0</v>
      </c>
    </row>
    <row r="9" spans="1:13" s="84" customFormat="1" ht="38.25" hidden="1" x14ac:dyDescent="0.2">
      <c r="A9" s="85">
        <v>2019</v>
      </c>
      <c r="B9" s="85" t="s">
        <v>1024</v>
      </c>
      <c r="C9" s="85">
        <v>400101</v>
      </c>
      <c r="D9" s="85" t="s">
        <v>1025</v>
      </c>
      <c r="E9" s="86">
        <v>2017011000049</v>
      </c>
      <c r="F9" s="87" t="s">
        <v>1026</v>
      </c>
      <c r="G9" s="88" t="s">
        <v>966</v>
      </c>
      <c r="H9" s="89" t="s">
        <v>1027</v>
      </c>
      <c r="I9" s="90" t="s">
        <v>1028</v>
      </c>
      <c r="J9" s="90" t="s">
        <v>1029</v>
      </c>
      <c r="K9" s="90" t="s">
        <v>1031</v>
      </c>
      <c r="L9" s="91">
        <v>2696090444</v>
      </c>
      <c r="M9" s="92">
        <v>0</v>
      </c>
    </row>
    <row r="10" spans="1:13" s="84" customFormat="1" ht="38.25" hidden="1" x14ac:dyDescent="0.2">
      <c r="A10" s="85">
        <v>2019</v>
      </c>
      <c r="B10" s="85" t="s">
        <v>1024</v>
      </c>
      <c r="C10" s="85">
        <v>400101</v>
      </c>
      <c r="D10" s="85" t="s">
        <v>1025</v>
      </c>
      <c r="E10" s="86">
        <v>2017011000049</v>
      </c>
      <c r="F10" s="87" t="s">
        <v>1026</v>
      </c>
      <c r="G10" s="88" t="s">
        <v>966</v>
      </c>
      <c r="H10" s="89" t="s">
        <v>1027</v>
      </c>
      <c r="I10" s="90" t="s">
        <v>1032</v>
      </c>
      <c r="J10" s="90" t="s">
        <v>1033</v>
      </c>
      <c r="K10" s="90" t="s">
        <v>1034</v>
      </c>
      <c r="L10" s="91">
        <v>47427000000</v>
      </c>
      <c r="M10" s="92">
        <v>0</v>
      </c>
    </row>
    <row r="11" spans="1:13" s="84" customFormat="1" ht="38.25" hidden="1" x14ac:dyDescent="0.2">
      <c r="A11" s="85">
        <v>2019</v>
      </c>
      <c r="B11" s="85" t="s">
        <v>1024</v>
      </c>
      <c r="C11" s="85">
        <v>400101</v>
      </c>
      <c r="D11" s="85" t="s">
        <v>1025</v>
      </c>
      <c r="E11" s="86">
        <v>2017011000049</v>
      </c>
      <c r="F11" s="87" t="s">
        <v>1026</v>
      </c>
      <c r="G11" s="88" t="s">
        <v>966</v>
      </c>
      <c r="H11" s="89" t="s">
        <v>1027</v>
      </c>
      <c r="I11" s="90" t="s">
        <v>1032</v>
      </c>
      <c r="J11" s="90" t="s">
        <v>1033</v>
      </c>
      <c r="K11" s="90" t="s">
        <v>1035</v>
      </c>
      <c r="L11" s="91">
        <v>1573000000</v>
      </c>
      <c r="M11" s="92">
        <v>116221560</v>
      </c>
    </row>
    <row r="12" spans="1:13" s="84" customFormat="1" ht="38.25" hidden="1" x14ac:dyDescent="0.2">
      <c r="A12" s="85">
        <v>2019</v>
      </c>
      <c r="B12" s="85" t="s">
        <v>1024</v>
      </c>
      <c r="C12" s="85">
        <v>400101</v>
      </c>
      <c r="D12" s="85" t="s">
        <v>1025</v>
      </c>
      <c r="E12" s="86">
        <v>2017011000049</v>
      </c>
      <c r="F12" s="87" t="s">
        <v>1026</v>
      </c>
      <c r="G12" s="88" t="s">
        <v>966</v>
      </c>
      <c r="H12" s="89" t="s">
        <v>1027</v>
      </c>
      <c r="I12" s="90" t="s">
        <v>1036</v>
      </c>
      <c r="J12" s="90" t="s">
        <v>1037</v>
      </c>
      <c r="K12" s="90" t="s">
        <v>1038</v>
      </c>
      <c r="L12" s="91">
        <v>20600789046</v>
      </c>
      <c r="M12" s="92">
        <v>0</v>
      </c>
    </row>
    <row r="13" spans="1:13" s="84" customFormat="1" ht="38.25" hidden="1" x14ac:dyDescent="0.2">
      <c r="A13" s="85">
        <v>2019</v>
      </c>
      <c r="B13" s="85" t="s">
        <v>1024</v>
      </c>
      <c r="C13" s="85">
        <v>400101</v>
      </c>
      <c r="D13" s="85" t="s">
        <v>1025</v>
      </c>
      <c r="E13" s="86">
        <v>2017011000049</v>
      </c>
      <c r="F13" s="87" t="s">
        <v>1026</v>
      </c>
      <c r="G13" s="88" t="s">
        <v>966</v>
      </c>
      <c r="H13" s="89" t="s">
        <v>1027</v>
      </c>
      <c r="I13" s="90" t="s">
        <v>1036</v>
      </c>
      <c r="J13" s="90" t="s">
        <v>1037</v>
      </c>
      <c r="K13" s="90" t="s">
        <v>1039</v>
      </c>
      <c r="L13" s="91">
        <v>420424266</v>
      </c>
      <c r="M13" s="92">
        <v>0</v>
      </c>
    </row>
    <row r="14" spans="1:13" s="84" customFormat="1" ht="60" customHeight="1" x14ac:dyDescent="0.2">
      <c r="A14" s="85">
        <v>2019</v>
      </c>
      <c r="B14" s="85" t="s">
        <v>1024</v>
      </c>
      <c r="C14" s="85">
        <v>400101</v>
      </c>
      <c r="D14" s="85" t="s">
        <v>1025</v>
      </c>
      <c r="E14" s="86">
        <v>2017011000088</v>
      </c>
      <c r="F14" s="87" t="s">
        <v>996</v>
      </c>
      <c r="G14" s="88" t="s">
        <v>988</v>
      </c>
      <c r="H14" s="93" t="s">
        <v>1040</v>
      </c>
      <c r="I14" s="90" t="s">
        <v>1041</v>
      </c>
      <c r="J14" s="90" t="s">
        <v>1042</v>
      </c>
      <c r="K14" s="90" t="s">
        <v>1043</v>
      </c>
      <c r="L14" s="91">
        <v>2200000000</v>
      </c>
      <c r="M14" s="92">
        <v>41724705</v>
      </c>
    </row>
    <row r="15" spans="1:13" s="84" customFormat="1" ht="51" x14ac:dyDescent="0.2">
      <c r="A15" s="85">
        <v>2019</v>
      </c>
      <c r="B15" s="85" t="s">
        <v>1024</v>
      </c>
      <c r="C15" s="85">
        <v>400101</v>
      </c>
      <c r="D15" s="85" t="s">
        <v>1025</v>
      </c>
      <c r="E15" s="86">
        <v>2017011000088</v>
      </c>
      <c r="F15" s="87" t="s">
        <v>996</v>
      </c>
      <c r="G15" s="88" t="s">
        <v>988</v>
      </c>
      <c r="H15" s="93" t="s">
        <v>1040</v>
      </c>
      <c r="I15" s="90" t="s">
        <v>1041</v>
      </c>
      <c r="J15" s="90" t="s">
        <v>1042</v>
      </c>
      <c r="K15" s="90" t="s">
        <v>1044</v>
      </c>
      <c r="L15" s="91">
        <v>6700000000</v>
      </c>
      <c r="M15" s="92">
        <v>744478568.10000002</v>
      </c>
    </row>
    <row r="16" spans="1:13" s="84" customFormat="1" ht="38.25" x14ac:dyDescent="0.2">
      <c r="A16" s="85">
        <v>2019</v>
      </c>
      <c r="B16" s="85" t="s">
        <v>1024</v>
      </c>
      <c r="C16" s="85">
        <v>400101</v>
      </c>
      <c r="D16" s="85" t="s">
        <v>1025</v>
      </c>
      <c r="E16" s="86">
        <v>2017011000088</v>
      </c>
      <c r="F16" s="87" t="s">
        <v>996</v>
      </c>
      <c r="G16" s="88" t="s">
        <v>988</v>
      </c>
      <c r="H16" s="93" t="s">
        <v>1040</v>
      </c>
      <c r="I16" s="90" t="s">
        <v>1045</v>
      </c>
      <c r="J16" s="90" t="s">
        <v>1046</v>
      </c>
      <c r="K16" s="90" t="s">
        <v>1047</v>
      </c>
      <c r="L16" s="91">
        <v>0</v>
      </c>
      <c r="M16" s="92">
        <v>0</v>
      </c>
    </row>
    <row r="17" spans="1:13" s="84" customFormat="1" ht="38.25" x14ac:dyDescent="0.2">
      <c r="A17" s="85">
        <v>2019</v>
      </c>
      <c r="B17" s="85" t="s">
        <v>1024</v>
      </c>
      <c r="C17" s="85">
        <v>400101</v>
      </c>
      <c r="D17" s="85" t="s">
        <v>1025</v>
      </c>
      <c r="E17" s="86">
        <v>2017011000088</v>
      </c>
      <c r="F17" s="87" t="s">
        <v>996</v>
      </c>
      <c r="G17" s="88" t="s">
        <v>988</v>
      </c>
      <c r="H17" s="93" t="s">
        <v>1040</v>
      </c>
      <c r="I17" s="90" t="s">
        <v>1045</v>
      </c>
      <c r="J17" s="90" t="s">
        <v>1046</v>
      </c>
      <c r="K17" s="90" t="s">
        <v>1048</v>
      </c>
      <c r="L17" s="91">
        <v>0</v>
      </c>
      <c r="M17" s="92">
        <v>0</v>
      </c>
    </row>
    <row r="18" spans="1:13" s="84" customFormat="1" ht="38.25" x14ac:dyDescent="0.2">
      <c r="A18" s="85">
        <v>2019</v>
      </c>
      <c r="B18" s="85" t="s">
        <v>1024</v>
      </c>
      <c r="C18" s="85">
        <v>400101</v>
      </c>
      <c r="D18" s="85" t="s">
        <v>1025</v>
      </c>
      <c r="E18" s="86">
        <v>2017011000088</v>
      </c>
      <c r="F18" s="87" t="s">
        <v>996</v>
      </c>
      <c r="G18" s="88" t="s">
        <v>988</v>
      </c>
      <c r="H18" s="93" t="s">
        <v>1040</v>
      </c>
      <c r="I18" s="90" t="s">
        <v>1045</v>
      </c>
      <c r="J18" s="90" t="s">
        <v>1046</v>
      </c>
      <c r="K18" s="90" t="s">
        <v>1049</v>
      </c>
      <c r="L18" s="91">
        <v>0</v>
      </c>
      <c r="M18" s="92">
        <v>0</v>
      </c>
    </row>
    <row r="19" spans="1:13" s="84" customFormat="1" ht="38.25" x14ac:dyDescent="0.2">
      <c r="A19" s="85">
        <v>2019</v>
      </c>
      <c r="B19" s="85" t="s">
        <v>1024</v>
      </c>
      <c r="C19" s="85">
        <v>400101</v>
      </c>
      <c r="D19" s="85" t="s">
        <v>1025</v>
      </c>
      <c r="E19" s="86">
        <v>2017011000088</v>
      </c>
      <c r="F19" s="87" t="s">
        <v>996</v>
      </c>
      <c r="G19" s="88" t="s">
        <v>988</v>
      </c>
      <c r="H19" s="93" t="s">
        <v>1040</v>
      </c>
      <c r="I19" s="90" t="s">
        <v>1050</v>
      </c>
      <c r="J19" s="90" t="s">
        <v>1051</v>
      </c>
      <c r="K19" s="90" t="s">
        <v>1052</v>
      </c>
      <c r="L19" s="91">
        <v>1100000000</v>
      </c>
      <c r="M19" s="92">
        <v>0</v>
      </c>
    </row>
    <row r="20" spans="1:13" s="84" customFormat="1" ht="38.25" x14ac:dyDescent="0.2">
      <c r="A20" s="85">
        <v>2019</v>
      </c>
      <c r="B20" s="85" t="s">
        <v>1024</v>
      </c>
      <c r="C20" s="85">
        <v>400101</v>
      </c>
      <c r="D20" s="85" t="s">
        <v>1025</v>
      </c>
      <c r="E20" s="86">
        <v>2017011000088</v>
      </c>
      <c r="F20" s="87" t="s">
        <v>996</v>
      </c>
      <c r="G20" s="88" t="s">
        <v>988</v>
      </c>
      <c r="H20" s="93" t="s">
        <v>1040</v>
      </c>
      <c r="I20" s="90" t="s">
        <v>1050</v>
      </c>
      <c r="J20" s="90" t="s">
        <v>1051</v>
      </c>
      <c r="K20" s="90" t="s">
        <v>1053</v>
      </c>
      <c r="L20" s="91">
        <v>0</v>
      </c>
      <c r="M20" s="92">
        <v>0</v>
      </c>
    </row>
    <row r="21" spans="1:13" s="84" customFormat="1" ht="51" hidden="1" x14ac:dyDescent="0.2">
      <c r="A21" s="85">
        <v>2019</v>
      </c>
      <c r="B21" s="85" t="s">
        <v>1024</v>
      </c>
      <c r="C21" s="85">
        <v>400101</v>
      </c>
      <c r="D21" s="85" t="s">
        <v>1025</v>
      </c>
      <c r="E21" s="86">
        <v>2017011000091</v>
      </c>
      <c r="F21" s="87" t="s">
        <v>1004</v>
      </c>
      <c r="G21" s="88" t="s">
        <v>967</v>
      </c>
      <c r="H21" s="85" t="s">
        <v>1054</v>
      </c>
      <c r="I21" s="90" t="s">
        <v>1055</v>
      </c>
      <c r="J21" s="90" t="s">
        <v>1056</v>
      </c>
      <c r="K21" s="90" t="s">
        <v>1057</v>
      </c>
      <c r="L21" s="91">
        <v>357000000</v>
      </c>
      <c r="M21" s="92">
        <v>24511962</v>
      </c>
    </row>
    <row r="22" spans="1:13" s="84" customFormat="1" ht="51" hidden="1" x14ac:dyDescent="0.2">
      <c r="A22" s="85">
        <v>2019</v>
      </c>
      <c r="B22" s="85" t="s">
        <v>1024</v>
      </c>
      <c r="C22" s="85">
        <v>400101</v>
      </c>
      <c r="D22" s="85" t="s">
        <v>1025</v>
      </c>
      <c r="E22" s="86">
        <v>2017011000091</v>
      </c>
      <c r="F22" s="87" t="s">
        <v>1004</v>
      </c>
      <c r="G22" s="88" t="s">
        <v>967</v>
      </c>
      <c r="H22" s="85" t="s">
        <v>1054</v>
      </c>
      <c r="I22" s="90" t="s">
        <v>1055</v>
      </c>
      <c r="J22" s="90" t="s">
        <v>1056</v>
      </c>
      <c r="K22" s="90" t="s">
        <v>1058</v>
      </c>
      <c r="L22" s="91">
        <v>1218000000</v>
      </c>
      <c r="M22" s="92">
        <v>204871155</v>
      </c>
    </row>
    <row r="23" spans="1:13" s="84" customFormat="1" ht="38.25" hidden="1" x14ac:dyDescent="0.2">
      <c r="A23" s="85">
        <v>2019</v>
      </c>
      <c r="B23" s="85" t="s">
        <v>1024</v>
      </c>
      <c r="C23" s="85">
        <v>400101</v>
      </c>
      <c r="D23" s="85" t="s">
        <v>1025</v>
      </c>
      <c r="E23" s="86">
        <v>2017011000091</v>
      </c>
      <c r="F23" s="87" t="s">
        <v>1004</v>
      </c>
      <c r="G23" s="88" t="s">
        <v>967</v>
      </c>
      <c r="H23" s="85" t="s">
        <v>1054</v>
      </c>
      <c r="I23" s="90" t="s">
        <v>1059</v>
      </c>
      <c r="J23" s="90" t="s">
        <v>1060</v>
      </c>
      <c r="K23" s="90" t="s">
        <v>1061</v>
      </c>
      <c r="L23" s="91">
        <v>6185000000</v>
      </c>
      <c r="M23" s="92">
        <v>0</v>
      </c>
    </row>
    <row r="24" spans="1:13" s="84" customFormat="1" ht="38.25" hidden="1" x14ac:dyDescent="0.2">
      <c r="A24" s="85">
        <v>2019</v>
      </c>
      <c r="B24" s="85" t="s">
        <v>1024</v>
      </c>
      <c r="C24" s="85">
        <v>400101</v>
      </c>
      <c r="D24" s="85" t="s">
        <v>1025</v>
      </c>
      <c r="E24" s="86">
        <v>2017011000091</v>
      </c>
      <c r="F24" s="87" t="s">
        <v>1004</v>
      </c>
      <c r="G24" s="88" t="s">
        <v>967</v>
      </c>
      <c r="H24" s="85" t="s">
        <v>1054</v>
      </c>
      <c r="I24" s="90" t="s">
        <v>1059</v>
      </c>
      <c r="J24" s="90" t="s">
        <v>1060</v>
      </c>
      <c r="K24" s="90" t="s">
        <v>1062</v>
      </c>
      <c r="L24" s="91">
        <v>0</v>
      </c>
      <c r="M24" s="92">
        <v>0</v>
      </c>
    </row>
    <row r="25" spans="1:13" s="84" customFormat="1" ht="51" hidden="1" x14ac:dyDescent="0.2">
      <c r="A25" s="85">
        <v>2019</v>
      </c>
      <c r="B25" s="85" t="s">
        <v>1024</v>
      </c>
      <c r="C25" s="85">
        <v>400101</v>
      </c>
      <c r="D25" s="85" t="s">
        <v>1025</v>
      </c>
      <c r="E25" s="86">
        <v>2017011000092</v>
      </c>
      <c r="F25" s="87" t="s">
        <v>1003</v>
      </c>
      <c r="G25" s="88" t="s">
        <v>968</v>
      </c>
      <c r="H25" s="94" t="s">
        <v>1063</v>
      </c>
      <c r="I25" s="90" t="s">
        <v>1064</v>
      </c>
      <c r="J25" s="90" t="s">
        <v>1065</v>
      </c>
      <c r="K25" s="90" t="s">
        <v>1066</v>
      </c>
      <c r="L25" s="91">
        <v>1600000000</v>
      </c>
      <c r="M25" s="92">
        <v>0</v>
      </c>
    </row>
    <row r="26" spans="1:13" s="84" customFormat="1" ht="51" hidden="1" x14ac:dyDescent="0.2">
      <c r="A26" s="85">
        <v>2019</v>
      </c>
      <c r="B26" s="85" t="s">
        <v>1024</v>
      </c>
      <c r="C26" s="85">
        <v>400101</v>
      </c>
      <c r="D26" s="85" t="s">
        <v>1025</v>
      </c>
      <c r="E26" s="86">
        <v>2017011000092</v>
      </c>
      <c r="F26" s="87" t="s">
        <v>1003</v>
      </c>
      <c r="G26" s="88" t="s">
        <v>968</v>
      </c>
      <c r="H26" s="94" t="s">
        <v>1063</v>
      </c>
      <c r="I26" s="90" t="s">
        <v>1064</v>
      </c>
      <c r="J26" s="90" t="s">
        <v>1065</v>
      </c>
      <c r="K26" s="90" t="s">
        <v>1067</v>
      </c>
      <c r="L26" s="91">
        <v>2391387000</v>
      </c>
      <c r="M26" s="92">
        <v>411680702</v>
      </c>
    </row>
    <row r="27" spans="1:13" s="84" customFormat="1" ht="51" hidden="1" x14ac:dyDescent="0.2">
      <c r="A27" s="85">
        <v>2019</v>
      </c>
      <c r="B27" s="85" t="s">
        <v>1024</v>
      </c>
      <c r="C27" s="85">
        <v>400101</v>
      </c>
      <c r="D27" s="85" t="s">
        <v>1025</v>
      </c>
      <c r="E27" s="86">
        <v>2017011000092</v>
      </c>
      <c r="F27" s="87" t="s">
        <v>1003</v>
      </c>
      <c r="G27" s="88" t="s">
        <v>968</v>
      </c>
      <c r="H27" s="94" t="s">
        <v>1063</v>
      </c>
      <c r="I27" s="90" t="s">
        <v>1064</v>
      </c>
      <c r="J27" s="90" t="s">
        <v>1065</v>
      </c>
      <c r="K27" s="90" t="s">
        <v>1068</v>
      </c>
      <c r="L27" s="91">
        <v>2794750000</v>
      </c>
      <c r="M27" s="92">
        <v>0</v>
      </c>
    </row>
    <row r="28" spans="1:13" s="84" customFormat="1" ht="51" hidden="1" x14ac:dyDescent="0.2">
      <c r="A28" s="85">
        <v>2019</v>
      </c>
      <c r="B28" s="85" t="s">
        <v>1024</v>
      </c>
      <c r="C28" s="85">
        <v>400101</v>
      </c>
      <c r="D28" s="85" t="s">
        <v>1025</v>
      </c>
      <c r="E28" s="86">
        <v>2017011000092</v>
      </c>
      <c r="F28" s="87" t="s">
        <v>1003</v>
      </c>
      <c r="G28" s="88" t="s">
        <v>968</v>
      </c>
      <c r="H28" s="94" t="s">
        <v>1063</v>
      </c>
      <c r="I28" s="90" t="s">
        <v>1069</v>
      </c>
      <c r="J28" s="90" t="s">
        <v>1070</v>
      </c>
      <c r="K28" s="90" t="s">
        <v>1071</v>
      </c>
      <c r="L28" s="91">
        <v>1524033000</v>
      </c>
      <c r="M28" s="92">
        <v>99048806</v>
      </c>
    </row>
    <row r="29" spans="1:13" s="84" customFormat="1" ht="51" hidden="1" x14ac:dyDescent="0.2">
      <c r="A29" s="85">
        <v>2019</v>
      </c>
      <c r="B29" s="85" t="s">
        <v>1024</v>
      </c>
      <c r="C29" s="85">
        <v>400101</v>
      </c>
      <c r="D29" s="85" t="s">
        <v>1025</v>
      </c>
      <c r="E29" s="86">
        <v>2017011000092</v>
      </c>
      <c r="F29" s="87" t="s">
        <v>1003</v>
      </c>
      <c r="G29" s="88" t="s">
        <v>968</v>
      </c>
      <c r="H29" s="94" t="s">
        <v>1063</v>
      </c>
      <c r="I29" s="90" t="s">
        <v>1069</v>
      </c>
      <c r="J29" s="90" t="s">
        <v>1070</v>
      </c>
      <c r="K29" s="90" t="s">
        <v>1072</v>
      </c>
      <c r="L29" s="91">
        <v>3012830000</v>
      </c>
      <c r="M29" s="92">
        <v>498853238</v>
      </c>
    </row>
    <row r="30" spans="1:13" s="84" customFormat="1" ht="51" hidden="1" x14ac:dyDescent="0.2">
      <c r="A30" s="85">
        <v>2019</v>
      </c>
      <c r="B30" s="85" t="s">
        <v>1024</v>
      </c>
      <c r="C30" s="85">
        <v>400101</v>
      </c>
      <c r="D30" s="85" t="s">
        <v>1025</v>
      </c>
      <c r="E30" s="86">
        <v>2017011000092</v>
      </c>
      <c r="F30" s="87" t="s">
        <v>1003</v>
      </c>
      <c r="G30" s="88" t="s">
        <v>968</v>
      </c>
      <c r="H30" s="94" t="s">
        <v>1063</v>
      </c>
      <c r="I30" s="90" t="s">
        <v>1069</v>
      </c>
      <c r="J30" s="90" t="s">
        <v>1070</v>
      </c>
      <c r="K30" s="90" t="s">
        <v>1073</v>
      </c>
      <c r="L30" s="91">
        <v>5000000000</v>
      </c>
      <c r="M30" s="92">
        <v>0</v>
      </c>
    </row>
    <row r="31" spans="1:13" s="84" customFormat="1" ht="51" hidden="1" x14ac:dyDescent="0.2">
      <c r="A31" s="85">
        <v>2019</v>
      </c>
      <c r="B31" s="85" t="s">
        <v>1024</v>
      </c>
      <c r="C31" s="85">
        <v>400101</v>
      </c>
      <c r="D31" s="85" t="s">
        <v>1025</v>
      </c>
      <c r="E31" s="86">
        <v>2017011000092</v>
      </c>
      <c r="F31" s="87" t="s">
        <v>1003</v>
      </c>
      <c r="G31" s="88" t="s">
        <v>968</v>
      </c>
      <c r="H31" s="94" t="s">
        <v>1063</v>
      </c>
      <c r="I31" s="90" t="s">
        <v>1069</v>
      </c>
      <c r="J31" s="90" t="s">
        <v>1070</v>
      </c>
      <c r="K31" s="90" t="s">
        <v>1074</v>
      </c>
      <c r="L31" s="91">
        <v>0</v>
      </c>
      <c r="M31" s="92">
        <v>0</v>
      </c>
    </row>
    <row r="32" spans="1:13" s="84" customFormat="1" ht="51" hidden="1" x14ac:dyDescent="0.2">
      <c r="A32" s="85">
        <v>2019</v>
      </c>
      <c r="B32" s="85" t="s">
        <v>1024</v>
      </c>
      <c r="C32" s="85">
        <v>400101</v>
      </c>
      <c r="D32" s="85" t="s">
        <v>1025</v>
      </c>
      <c r="E32" s="86">
        <v>2017011000092</v>
      </c>
      <c r="F32" s="87" t="s">
        <v>1003</v>
      </c>
      <c r="G32" s="88" t="s">
        <v>968</v>
      </c>
      <c r="H32" s="94" t="s">
        <v>1063</v>
      </c>
      <c r="I32" s="90" t="s">
        <v>1069</v>
      </c>
      <c r="J32" s="90" t="s">
        <v>1075</v>
      </c>
      <c r="K32" s="90" t="s">
        <v>1076</v>
      </c>
      <c r="L32" s="91">
        <v>20000000000</v>
      </c>
      <c r="M32" s="92">
        <v>0</v>
      </c>
    </row>
    <row r="33" spans="1:13" s="84" customFormat="1" ht="51" hidden="1" x14ac:dyDescent="0.2">
      <c r="A33" s="85">
        <v>2019</v>
      </c>
      <c r="B33" s="85" t="s">
        <v>1024</v>
      </c>
      <c r="C33" s="85">
        <v>400101</v>
      </c>
      <c r="D33" s="85" t="s">
        <v>1025</v>
      </c>
      <c r="E33" s="86">
        <v>2017011000092</v>
      </c>
      <c r="F33" s="87" t="s">
        <v>1003</v>
      </c>
      <c r="G33" s="88" t="s">
        <v>968</v>
      </c>
      <c r="H33" s="94" t="s">
        <v>1063</v>
      </c>
      <c r="I33" s="90" t="s">
        <v>1069</v>
      </c>
      <c r="J33" s="90" t="s">
        <v>1075</v>
      </c>
      <c r="K33" s="90" t="s">
        <v>1077</v>
      </c>
      <c r="L33" s="91">
        <v>0</v>
      </c>
      <c r="M33" s="92">
        <v>0</v>
      </c>
    </row>
    <row r="34" spans="1:13" s="84" customFormat="1" ht="51" hidden="1" x14ac:dyDescent="0.2">
      <c r="A34" s="85">
        <v>2019</v>
      </c>
      <c r="B34" s="85" t="s">
        <v>1024</v>
      </c>
      <c r="C34" s="85">
        <v>400101</v>
      </c>
      <c r="D34" s="85" t="s">
        <v>1025</v>
      </c>
      <c r="E34" s="86">
        <v>2017011000096</v>
      </c>
      <c r="F34" s="87" t="s">
        <v>1007</v>
      </c>
      <c r="G34" s="88" t="s">
        <v>990</v>
      </c>
      <c r="H34" s="85" t="s">
        <v>1078</v>
      </c>
      <c r="I34" s="90" t="s">
        <v>1079</v>
      </c>
      <c r="J34" s="90" t="s">
        <v>1080</v>
      </c>
      <c r="K34" s="90" t="s">
        <v>1081</v>
      </c>
      <c r="L34" s="91">
        <v>0</v>
      </c>
      <c r="M34" s="92">
        <v>0</v>
      </c>
    </row>
    <row r="35" spans="1:13" s="84" customFormat="1" ht="63.75" hidden="1" x14ac:dyDescent="0.2">
      <c r="A35" s="85">
        <v>2019</v>
      </c>
      <c r="B35" s="85" t="s">
        <v>1024</v>
      </c>
      <c r="C35" s="85">
        <v>400101</v>
      </c>
      <c r="D35" s="85" t="s">
        <v>1025</v>
      </c>
      <c r="E35" s="86">
        <v>2017011000096</v>
      </c>
      <c r="F35" s="87" t="s">
        <v>1007</v>
      </c>
      <c r="G35" s="88" t="s">
        <v>990</v>
      </c>
      <c r="H35" s="85" t="s">
        <v>1078</v>
      </c>
      <c r="I35" s="90" t="s">
        <v>1079</v>
      </c>
      <c r="J35" s="90" t="s">
        <v>1080</v>
      </c>
      <c r="K35" s="90" t="s">
        <v>1082</v>
      </c>
      <c r="L35" s="91">
        <v>578448000</v>
      </c>
      <c r="M35" s="92">
        <v>84986649</v>
      </c>
    </row>
    <row r="36" spans="1:13" s="84" customFormat="1" ht="38.25" hidden="1" x14ac:dyDescent="0.2">
      <c r="A36" s="85">
        <v>2019</v>
      </c>
      <c r="B36" s="85" t="s">
        <v>1024</v>
      </c>
      <c r="C36" s="85">
        <v>400101</v>
      </c>
      <c r="D36" s="85" t="s">
        <v>1025</v>
      </c>
      <c r="E36" s="86">
        <v>2017011000096</v>
      </c>
      <c r="F36" s="87" t="s">
        <v>1007</v>
      </c>
      <c r="G36" s="88" t="s">
        <v>990</v>
      </c>
      <c r="H36" s="85" t="s">
        <v>1078</v>
      </c>
      <c r="I36" s="90" t="s">
        <v>1079</v>
      </c>
      <c r="J36" s="90" t="s">
        <v>1080</v>
      </c>
      <c r="K36" s="90" t="s">
        <v>1083</v>
      </c>
      <c r="L36" s="91">
        <v>750000000</v>
      </c>
      <c r="M36" s="92">
        <v>0</v>
      </c>
    </row>
    <row r="37" spans="1:13" s="84" customFormat="1" ht="38.25" hidden="1" x14ac:dyDescent="0.2">
      <c r="A37" s="85">
        <v>2019</v>
      </c>
      <c r="B37" s="85" t="s">
        <v>1024</v>
      </c>
      <c r="C37" s="85">
        <v>400101</v>
      </c>
      <c r="D37" s="85" t="s">
        <v>1025</v>
      </c>
      <c r="E37" s="86">
        <v>2017011000096</v>
      </c>
      <c r="F37" s="87" t="s">
        <v>1007</v>
      </c>
      <c r="G37" s="88" t="s">
        <v>990</v>
      </c>
      <c r="H37" s="85" t="s">
        <v>1078</v>
      </c>
      <c r="I37" s="90" t="s">
        <v>1084</v>
      </c>
      <c r="J37" s="90" t="s">
        <v>1085</v>
      </c>
      <c r="K37" s="90" t="s">
        <v>1086</v>
      </c>
      <c r="L37" s="91">
        <v>572084000</v>
      </c>
      <c r="M37" s="92">
        <v>43661210</v>
      </c>
    </row>
    <row r="38" spans="1:13" s="84" customFormat="1" ht="38.25" hidden="1" x14ac:dyDescent="0.2">
      <c r="A38" s="85">
        <v>2019</v>
      </c>
      <c r="B38" s="85" t="s">
        <v>1024</v>
      </c>
      <c r="C38" s="85">
        <v>400101</v>
      </c>
      <c r="D38" s="85" t="s">
        <v>1025</v>
      </c>
      <c r="E38" s="86">
        <v>2017011000096</v>
      </c>
      <c r="F38" s="87" t="s">
        <v>1007</v>
      </c>
      <c r="G38" s="88" t="s">
        <v>990</v>
      </c>
      <c r="H38" s="85" t="s">
        <v>1078</v>
      </c>
      <c r="I38" s="90" t="s">
        <v>1084</v>
      </c>
      <c r="J38" s="90" t="s">
        <v>1085</v>
      </c>
      <c r="K38" s="90" t="s">
        <v>1087</v>
      </c>
      <c r="L38" s="91">
        <v>2109945000</v>
      </c>
      <c r="M38" s="92">
        <v>229064800</v>
      </c>
    </row>
    <row r="39" spans="1:13" s="84" customFormat="1" ht="38.25" hidden="1" x14ac:dyDescent="0.2">
      <c r="A39" s="85">
        <v>2019</v>
      </c>
      <c r="B39" s="85" t="s">
        <v>1024</v>
      </c>
      <c r="C39" s="85">
        <v>400101</v>
      </c>
      <c r="D39" s="85" t="s">
        <v>1025</v>
      </c>
      <c r="E39" s="86">
        <v>2017011000096</v>
      </c>
      <c r="F39" s="87" t="s">
        <v>1007</v>
      </c>
      <c r="G39" s="88" t="s">
        <v>990</v>
      </c>
      <c r="H39" s="85" t="s">
        <v>1078</v>
      </c>
      <c r="I39" s="90" t="s">
        <v>1084</v>
      </c>
      <c r="J39" s="90" t="s">
        <v>1085</v>
      </c>
      <c r="K39" s="90" t="s">
        <v>1088</v>
      </c>
      <c r="L39" s="91">
        <v>951341000</v>
      </c>
      <c r="M39" s="92">
        <v>63896627</v>
      </c>
    </row>
    <row r="40" spans="1:13" s="84" customFormat="1" ht="38.25" hidden="1" x14ac:dyDescent="0.2">
      <c r="A40" s="85">
        <v>2019</v>
      </c>
      <c r="B40" s="85" t="s">
        <v>1024</v>
      </c>
      <c r="C40" s="85">
        <v>400101</v>
      </c>
      <c r="D40" s="85" t="s">
        <v>1025</v>
      </c>
      <c r="E40" s="86">
        <v>2017011000096</v>
      </c>
      <c r="F40" s="87" t="s">
        <v>1007</v>
      </c>
      <c r="G40" s="88" t="s">
        <v>990</v>
      </c>
      <c r="H40" s="85" t="s">
        <v>1078</v>
      </c>
      <c r="I40" s="90" t="s">
        <v>1089</v>
      </c>
      <c r="J40" s="90" t="s">
        <v>1090</v>
      </c>
      <c r="K40" s="90" t="s">
        <v>1091</v>
      </c>
      <c r="L40" s="91">
        <v>273399000</v>
      </c>
      <c r="M40" s="92">
        <v>40491389</v>
      </c>
    </row>
    <row r="41" spans="1:13" s="84" customFormat="1" ht="38.25" hidden="1" x14ac:dyDescent="0.2">
      <c r="A41" s="85">
        <v>2019</v>
      </c>
      <c r="B41" s="85" t="s">
        <v>1024</v>
      </c>
      <c r="C41" s="85">
        <v>400101</v>
      </c>
      <c r="D41" s="85" t="s">
        <v>1025</v>
      </c>
      <c r="E41" s="86">
        <v>2017011000096</v>
      </c>
      <c r="F41" s="87" t="s">
        <v>1007</v>
      </c>
      <c r="G41" s="88" t="s">
        <v>990</v>
      </c>
      <c r="H41" s="85" t="s">
        <v>1078</v>
      </c>
      <c r="I41" s="90" t="s">
        <v>1089</v>
      </c>
      <c r="J41" s="90" t="s">
        <v>1090</v>
      </c>
      <c r="K41" s="90" t="s">
        <v>1092</v>
      </c>
      <c r="L41" s="91">
        <v>609153000</v>
      </c>
      <c r="M41" s="92">
        <v>98307979</v>
      </c>
    </row>
    <row r="42" spans="1:13" s="84" customFormat="1" ht="38.25" hidden="1" x14ac:dyDescent="0.2">
      <c r="A42" s="85">
        <v>2019</v>
      </c>
      <c r="B42" s="85" t="s">
        <v>1024</v>
      </c>
      <c r="C42" s="85">
        <v>400101</v>
      </c>
      <c r="D42" s="85" t="s">
        <v>1025</v>
      </c>
      <c r="E42" s="86">
        <v>2017011000096</v>
      </c>
      <c r="F42" s="87" t="s">
        <v>1007</v>
      </c>
      <c r="G42" s="88" t="s">
        <v>990</v>
      </c>
      <c r="H42" s="85" t="s">
        <v>1078</v>
      </c>
      <c r="I42" s="90" t="s">
        <v>1089</v>
      </c>
      <c r="J42" s="90" t="s">
        <v>1090</v>
      </c>
      <c r="K42" s="90" t="s">
        <v>1093</v>
      </c>
      <c r="L42" s="91">
        <v>0</v>
      </c>
      <c r="M42" s="92">
        <v>0</v>
      </c>
    </row>
    <row r="43" spans="1:13" s="84" customFormat="1" ht="63.75" hidden="1" x14ac:dyDescent="0.2">
      <c r="A43" s="85">
        <v>2019</v>
      </c>
      <c r="B43" s="85" t="s">
        <v>1024</v>
      </c>
      <c r="C43" s="85">
        <v>400101</v>
      </c>
      <c r="D43" s="85" t="s">
        <v>1025</v>
      </c>
      <c r="E43" s="86">
        <v>2017011000096</v>
      </c>
      <c r="F43" s="95" t="s">
        <v>1007</v>
      </c>
      <c r="G43" s="88" t="s">
        <v>990</v>
      </c>
      <c r="H43" s="96" t="s">
        <v>1078</v>
      </c>
      <c r="I43" s="90" t="s">
        <v>1089</v>
      </c>
      <c r="J43" s="90" t="s">
        <v>1094</v>
      </c>
      <c r="K43" s="90" t="s">
        <v>1095</v>
      </c>
      <c r="L43" s="91">
        <v>0</v>
      </c>
      <c r="M43" s="92">
        <v>0</v>
      </c>
    </row>
    <row r="44" spans="1:13" s="84" customFormat="1" ht="63.75" hidden="1" x14ac:dyDescent="0.2">
      <c r="A44" s="85">
        <v>2019</v>
      </c>
      <c r="B44" s="85" t="s">
        <v>1024</v>
      </c>
      <c r="C44" s="85">
        <v>400101</v>
      </c>
      <c r="D44" s="85" t="s">
        <v>1025</v>
      </c>
      <c r="E44" s="86">
        <v>2017011000096</v>
      </c>
      <c r="F44" s="95" t="s">
        <v>1007</v>
      </c>
      <c r="G44" s="88" t="s">
        <v>990</v>
      </c>
      <c r="H44" s="96" t="s">
        <v>1078</v>
      </c>
      <c r="I44" s="90" t="s">
        <v>1089</v>
      </c>
      <c r="J44" s="90" t="s">
        <v>1094</v>
      </c>
      <c r="K44" s="90" t="s">
        <v>1096</v>
      </c>
      <c r="L44" s="91">
        <v>0</v>
      </c>
      <c r="M44" s="92">
        <v>0</v>
      </c>
    </row>
    <row r="45" spans="1:13" s="84" customFormat="1" ht="38.25" hidden="1" x14ac:dyDescent="0.2">
      <c r="A45" s="85">
        <v>2019</v>
      </c>
      <c r="B45" s="85" t="s">
        <v>1024</v>
      </c>
      <c r="C45" s="85">
        <v>400101</v>
      </c>
      <c r="D45" s="85" t="s">
        <v>1025</v>
      </c>
      <c r="E45" s="86">
        <v>2017011000096</v>
      </c>
      <c r="F45" s="95" t="s">
        <v>1007</v>
      </c>
      <c r="G45" s="88" t="s">
        <v>990</v>
      </c>
      <c r="H45" s="96" t="s">
        <v>1078</v>
      </c>
      <c r="I45" s="90" t="s">
        <v>1097</v>
      </c>
      <c r="J45" s="90" t="s">
        <v>1098</v>
      </c>
      <c r="K45" s="90" t="s">
        <v>1099</v>
      </c>
      <c r="L45" s="91">
        <v>122491000</v>
      </c>
      <c r="M45" s="92">
        <v>2466048</v>
      </c>
    </row>
    <row r="46" spans="1:13" s="84" customFormat="1" ht="38.25" hidden="1" x14ac:dyDescent="0.2">
      <c r="A46" s="85">
        <v>2019</v>
      </c>
      <c r="B46" s="85" t="s">
        <v>1024</v>
      </c>
      <c r="C46" s="85">
        <v>400101</v>
      </c>
      <c r="D46" s="85" t="s">
        <v>1025</v>
      </c>
      <c r="E46" s="86">
        <v>2017011000096</v>
      </c>
      <c r="F46" s="95" t="s">
        <v>1007</v>
      </c>
      <c r="G46" s="88" t="s">
        <v>990</v>
      </c>
      <c r="H46" s="96" t="s">
        <v>1078</v>
      </c>
      <c r="I46" s="90" t="s">
        <v>1097</v>
      </c>
      <c r="J46" s="90" t="s">
        <v>1098</v>
      </c>
      <c r="K46" s="90" t="s">
        <v>1100</v>
      </c>
      <c r="L46" s="91">
        <v>1634302000</v>
      </c>
      <c r="M46" s="92">
        <v>144265529</v>
      </c>
    </row>
    <row r="47" spans="1:13" s="84" customFormat="1" ht="38.25" hidden="1" x14ac:dyDescent="0.2">
      <c r="A47" s="85">
        <v>2019</v>
      </c>
      <c r="B47" s="85" t="s">
        <v>1024</v>
      </c>
      <c r="C47" s="85">
        <v>400101</v>
      </c>
      <c r="D47" s="85" t="s">
        <v>1025</v>
      </c>
      <c r="E47" s="86">
        <v>2017011000096</v>
      </c>
      <c r="F47" s="95" t="s">
        <v>1007</v>
      </c>
      <c r="G47" s="88" t="s">
        <v>990</v>
      </c>
      <c r="H47" s="96" t="s">
        <v>1078</v>
      </c>
      <c r="I47" s="90" t="s">
        <v>1097</v>
      </c>
      <c r="J47" s="90" t="s">
        <v>1098</v>
      </c>
      <c r="K47" s="90" t="s">
        <v>1101</v>
      </c>
      <c r="L47" s="91">
        <v>609837000</v>
      </c>
      <c r="M47" s="92">
        <v>76172869</v>
      </c>
    </row>
    <row r="48" spans="1:13" s="84" customFormat="1" ht="38.25" hidden="1" x14ac:dyDescent="0.2">
      <c r="A48" s="85">
        <v>2019</v>
      </c>
      <c r="B48" s="85" t="s">
        <v>1024</v>
      </c>
      <c r="C48" s="85">
        <v>400101</v>
      </c>
      <c r="D48" s="85" t="s">
        <v>1025</v>
      </c>
      <c r="E48" s="86">
        <v>2017011000106</v>
      </c>
      <c r="F48" s="87" t="s">
        <v>1006</v>
      </c>
      <c r="G48" s="88" t="s">
        <v>978</v>
      </c>
      <c r="H48" s="97" t="s">
        <v>1102</v>
      </c>
      <c r="I48" s="90" t="s">
        <v>1103</v>
      </c>
      <c r="J48" s="90" t="s">
        <v>1104</v>
      </c>
      <c r="K48" s="90" t="s">
        <v>1105</v>
      </c>
      <c r="L48" s="91">
        <v>0</v>
      </c>
      <c r="M48" s="92">
        <v>0</v>
      </c>
    </row>
    <row r="49" spans="1:13" s="84" customFormat="1" ht="38.25" hidden="1" x14ac:dyDescent="0.2">
      <c r="A49" s="85">
        <v>2019</v>
      </c>
      <c r="B49" s="85" t="s">
        <v>1024</v>
      </c>
      <c r="C49" s="85">
        <v>400101</v>
      </c>
      <c r="D49" s="85" t="s">
        <v>1025</v>
      </c>
      <c r="E49" s="86">
        <v>2017011000106</v>
      </c>
      <c r="F49" s="87" t="s">
        <v>1006</v>
      </c>
      <c r="G49" s="88" t="s">
        <v>978</v>
      </c>
      <c r="H49" s="97" t="s">
        <v>1102</v>
      </c>
      <c r="I49" s="90" t="s">
        <v>1103</v>
      </c>
      <c r="J49" s="90" t="s">
        <v>1104</v>
      </c>
      <c r="K49" s="90" t="s">
        <v>1106</v>
      </c>
      <c r="L49" s="91">
        <v>0</v>
      </c>
      <c r="M49" s="92">
        <v>0</v>
      </c>
    </row>
    <row r="50" spans="1:13" s="84" customFormat="1" ht="51" hidden="1" x14ac:dyDescent="0.2">
      <c r="A50" s="85">
        <v>2019</v>
      </c>
      <c r="B50" s="85" t="s">
        <v>1024</v>
      </c>
      <c r="C50" s="85">
        <v>400101</v>
      </c>
      <c r="D50" s="85" t="s">
        <v>1025</v>
      </c>
      <c r="E50" s="86">
        <v>2017011000106</v>
      </c>
      <c r="F50" s="87" t="s">
        <v>1006</v>
      </c>
      <c r="G50" s="88" t="s">
        <v>978</v>
      </c>
      <c r="H50" s="97" t="s">
        <v>1102</v>
      </c>
      <c r="I50" s="90" t="s">
        <v>1107</v>
      </c>
      <c r="J50" s="90" t="s">
        <v>1108</v>
      </c>
      <c r="K50" s="90" t="s">
        <v>1109</v>
      </c>
      <c r="L50" s="91">
        <v>527000000</v>
      </c>
      <c r="M50" s="92">
        <v>30953299</v>
      </c>
    </row>
    <row r="51" spans="1:13" s="84" customFormat="1" ht="103.9" hidden="1" customHeight="1" x14ac:dyDescent="0.2">
      <c r="A51" s="85">
        <v>2019</v>
      </c>
      <c r="B51" s="85" t="s">
        <v>1024</v>
      </c>
      <c r="C51" s="85">
        <v>400101</v>
      </c>
      <c r="D51" s="85" t="s">
        <v>1025</v>
      </c>
      <c r="E51" s="86">
        <v>2017011000106</v>
      </c>
      <c r="F51" s="87" t="s">
        <v>1006</v>
      </c>
      <c r="G51" s="88" t="s">
        <v>978</v>
      </c>
      <c r="H51" s="97" t="s">
        <v>1102</v>
      </c>
      <c r="I51" s="90" t="s">
        <v>1107</v>
      </c>
      <c r="J51" s="90" t="s">
        <v>1108</v>
      </c>
      <c r="K51" s="90" t="s">
        <v>1110</v>
      </c>
      <c r="L51" s="91">
        <v>370000000</v>
      </c>
      <c r="M51" s="92">
        <v>4593333</v>
      </c>
    </row>
    <row r="52" spans="1:13" s="84" customFormat="1" ht="51" hidden="1" x14ac:dyDescent="0.2">
      <c r="A52" s="85">
        <v>2019</v>
      </c>
      <c r="B52" s="85" t="s">
        <v>1024</v>
      </c>
      <c r="C52" s="85">
        <v>400101</v>
      </c>
      <c r="D52" s="85" t="s">
        <v>1025</v>
      </c>
      <c r="E52" s="86">
        <v>2017011000106</v>
      </c>
      <c r="F52" s="87" t="s">
        <v>1006</v>
      </c>
      <c r="G52" s="88" t="s">
        <v>978</v>
      </c>
      <c r="H52" s="97" t="s">
        <v>1102</v>
      </c>
      <c r="I52" s="90" t="s">
        <v>1107</v>
      </c>
      <c r="J52" s="90" t="s">
        <v>1108</v>
      </c>
      <c r="K52" s="90" t="s">
        <v>1111</v>
      </c>
      <c r="L52" s="91">
        <v>2479000000</v>
      </c>
      <c r="M52" s="92">
        <v>94602024</v>
      </c>
    </row>
    <row r="53" spans="1:13" s="84" customFormat="1" ht="51" hidden="1" x14ac:dyDescent="0.2">
      <c r="A53" s="85">
        <v>2019</v>
      </c>
      <c r="B53" s="85" t="s">
        <v>1024</v>
      </c>
      <c r="C53" s="85">
        <v>400101</v>
      </c>
      <c r="D53" s="85" t="s">
        <v>1025</v>
      </c>
      <c r="E53" s="86">
        <v>2017011000106</v>
      </c>
      <c r="F53" s="87" t="s">
        <v>1006</v>
      </c>
      <c r="G53" s="88" t="s">
        <v>978</v>
      </c>
      <c r="H53" s="97" t="s">
        <v>1102</v>
      </c>
      <c r="I53" s="90" t="s">
        <v>1112</v>
      </c>
      <c r="J53" s="90" t="s">
        <v>1113</v>
      </c>
      <c r="K53" s="90" t="s">
        <v>1114</v>
      </c>
      <c r="L53" s="91">
        <v>604000000</v>
      </c>
      <c r="M53" s="92">
        <v>0</v>
      </c>
    </row>
    <row r="54" spans="1:13" s="84" customFormat="1" ht="38.25" hidden="1" x14ac:dyDescent="0.2">
      <c r="A54" s="85">
        <v>2019</v>
      </c>
      <c r="B54" s="85" t="s">
        <v>1024</v>
      </c>
      <c r="C54" s="85">
        <v>400101</v>
      </c>
      <c r="D54" s="85" t="s">
        <v>1025</v>
      </c>
      <c r="E54" s="86">
        <v>2017011000106</v>
      </c>
      <c r="F54" s="87" t="s">
        <v>1006</v>
      </c>
      <c r="G54" s="88" t="s">
        <v>978</v>
      </c>
      <c r="H54" s="97" t="s">
        <v>1102</v>
      </c>
      <c r="I54" s="90" t="s">
        <v>1112</v>
      </c>
      <c r="J54" s="90" t="s">
        <v>1113</v>
      </c>
      <c r="K54" s="90" t="s">
        <v>1115</v>
      </c>
      <c r="L54" s="91">
        <v>0</v>
      </c>
      <c r="M54" s="92">
        <v>0</v>
      </c>
    </row>
    <row r="55" spans="1:13" s="84" customFormat="1" ht="38.25" hidden="1" x14ac:dyDescent="0.2">
      <c r="A55" s="85">
        <v>2019</v>
      </c>
      <c r="B55" s="85" t="s">
        <v>1024</v>
      </c>
      <c r="C55" s="85">
        <v>400101</v>
      </c>
      <c r="D55" s="85" t="s">
        <v>1025</v>
      </c>
      <c r="E55" s="86">
        <v>2017011000106</v>
      </c>
      <c r="F55" s="87" t="s">
        <v>1006</v>
      </c>
      <c r="G55" s="88" t="s">
        <v>978</v>
      </c>
      <c r="H55" s="97" t="s">
        <v>1102</v>
      </c>
      <c r="I55" s="90" t="s">
        <v>1112</v>
      </c>
      <c r="J55" s="90" t="s">
        <v>1113</v>
      </c>
      <c r="K55" s="90" t="s">
        <v>1116</v>
      </c>
      <c r="L55" s="91">
        <v>50000000</v>
      </c>
      <c r="M55" s="92">
        <v>0</v>
      </c>
    </row>
    <row r="56" spans="1:13" s="84" customFormat="1" ht="38.25" hidden="1" x14ac:dyDescent="0.2">
      <c r="A56" s="85">
        <v>2019</v>
      </c>
      <c r="B56" s="85" t="s">
        <v>1024</v>
      </c>
      <c r="C56" s="85">
        <v>400101</v>
      </c>
      <c r="D56" s="85" t="s">
        <v>1025</v>
      </c>
      <c r="E56" s="86">
        <v>2017011000106</v>
      </c>
      <c r="F56" s="87" t="s">
        <v>1006</v>
      </c>
      <c r="G56" s="88" t="s">
        <v>978</v>
      </c>
      <c r="H56" s="97" t="s">
        <v>1102</v>
      </c>
      <c r="I56" s="90" t="s">
        <v>1112</v>
      </c>
      <c r="J56" s="90" t="s">
        <v>1113</v>
      </c>
      <c r="K56" s="90" t="s">
        <v>1117</v>
      </c>
      <c r="L56" s="91">
        <v>100000000</v>
      </c>
      <c r="M56" s="92">
        <v>0</v>
      </c>
    </row>
    <row r="57" spans="1:13" s="84" customFormat="1" ht="51" hidden="1" x14ac:dyDescent="0.2">
      <c r="A57" s="85">
        <v>2019</v>
      </c>
      <c r="B57" s="85" t="s">
        <v>1024</v>
      </c>
      <c r="C57" s="85">
        <v>400101</v>
      </c>
      <c r="D57" s="85" t="s">
        <v>1025</v>
      </c>
      <c r="E57" s="86">
        <v>2017011000134</v>
      </c>
      <c r="F57" s="87" t="s">
        <v>1118</v>
      </c>
      <c r="G57" s="88" t="s">
        <v>980</v>
      </c>
      <c r="H57" s="96" t="s">
        <v>1119</v>
      </c>
      <c r="I57" s="90" t="s">
        <v>1120</v>
      </c>
      <c r="J57" s="90" t="s">
        <v>1121</v>
      </c>
      <c r="K57" s="90" t="s">
        <v>1122</v>
      </c>
      <c r="L57" s="91">
        <v>1562815503</v>
      </c>
      <c r="M57" s="92">
        <v>0</v>
      </c>
    </row>
    <row r="58" spans="1:13" s="84" customFormat="1" ht="51" hidden="1" x14ac:dyDescent="0.2">
      <c r="A58" s="85">
        <v>2019</v>
      </c>
      <c r="B58" s="85" t="s">
        <v>1024</v>
      </c>
      <c r="C58" s="85">
        <v>400101</v>
      </c>
      <c r="D58" s="85" t="s">
        <v>1025</v>
      </c>
      <c r="E58" s="86">
        <v>2017011000134</v>
      </c>
      <c r="F58" s="87" t="s">
        <v>1118</v>
      </c>
      <c r="G58" s="88" t="s">
        <v>980</v>
      </c>
      <c r="H58" s="96" t="s">
        <v>1119</v>
      </c>
      <c r="I58" s="90" t="s">
        <v>1120</v>
      </c>
      <c r="J58" s="90" t="s">
        <v>1121</v>
      </c>
      <c r="K58" s="90" t="s">
        <v>1123</v>
      </c>
      <c r="L58" s="91">
        <v>173177623</v>
      </c>
      <c r="M58" s="92">
        <v>0</v>
      </c>
    </row>
    <row r="59" spans="1:13" s="84" customFormat="1" ht="51" hidden="1" x14ac:dyDescent="0.2">
      <c r="A59" s="85">
        <v>2019</v>
      </c>
      <c r="B59" s="85" t="s">
        <v>1024</v>
      </c>
      <c r="C59" s="85">
        <v>400101</v>
      </c>
      <c r="D59" s="85" t="s">
        <v>1025</v>
      </c>
      <c r="E59" s="86">
        <v>2017011000134</v>
      </c>
      <c r="F59" s="87" t="s">
        <v>1118</v>
      </c>
      <c r="G59" s="88" t="s">
        <v>980</v>
      </c>
      <c r="H59" s="96" t="s">
        <v>1119</v>
      </c>
      <c r="I59" s="90" t="s">
        <v>1120</v>
      </c>
      <c r="J59" s="90" t="s">
        <v>1121</v>
      </c>
      <c r="K59" s="90" t="s">
        <v>1124</v>
      </c>
      <c r="L59" s="91">
        <v>0</v>
      </c>
      <c r="M59" s="92">
        <v>0</v>
      </c>
    </row>
    <row r="60" spans="1:13" s="84" customFormat="1" ht="51" hidden="1" x14ac:dyDescent="0.2">
      <c r="A60" s="85">
        <v>2019</v>
      </c>
      <c r="B60" s="85" t="s">
        <v>1024</v>
      </c>
      <c r="C60" s="85">
        <v>400101</v>
      </c>
      <c r="D60" s="85" t="s">
        <v>1025</v>
      </c>
      <c r="E60" s="86">
        <v>2017011000134</v>
      </c>
      <c r="F60" s="87" t="s">
        <v>1118</v>
      </c>
      <c r="G60" s="88" t="s">
        <v>980</v>
      </c>
      <c r="H60" s="96" t="s">
        <v>1119</v>
      </c>
      <c r="I60" s="90" t="s">
        <v>1125</v>
      </c>
      <c r="J60" s="90" t="s">
        <v>1126</v>
      </c>
      <c r="K60" s="90" t="s">
        <v>1127</v>
      </c>
      <c r="L60" s="91">
        <v>0</v>
      </c>
      <c r="M60" s="92">
        <v>0</v>
      </c>
    </row>
    <row r="61" spans="1:13" s="84" customFormat="1" ht="51" hidden="1" x14ac:dyDescent="0.2">
      <c r="A61" s="85">
        <v>2019</v>
      </c>
      <c r="B61" s="85" t="s">
        <v>1024</v>
      </c>
      <c r="C61" s="85">
        <v>400101</v>
      </c>
      <c r="D61" s="85" t="s">
        <v>1025</v>
      </c>
      <c r="E61" s="86">
        <v>2017011000134</v>
      </c>
      <c r="F61" s="87" t="s">
        <v>1118</v>
      </c>
      <c r="G61" s="88" t="s">
        <v>980</v>
      </c>
      <c r="H61" s="96" t="s">
        <v>1119</v>
      </c>
      <c r="I61" s="90" t="s">
        <v>1125</v>
      </c>
      <c r="J61" s="90" t="s">
        <v>1126</v>
      </c>
      <c r="K61" s="90" t="s">
        <v>1128</v>
      </c>
      <c r="L61" s="91">
        <v>210000000</v>
      </c>
      <c r="M61" s="92">
        <v>0</v>
      </c>
    </row>
    <row r="62" spans="1:13" s="84" customFormat="1" ht="51" hidden="1" x14ac:dyDescent="0.2">
      <c r="A62" s="85">
        <v>2019</v>
      </c>
      <c r="B62" s="85" t="s">
        <v>1024</v>
      </c>
      <c r="C62" s="85">
        <v>400101</v>
      </c>
      <c r="D62" s="85" t="s">
        <v>1025</v>
      </c>
      <c r="E62" s="86">
        <v>2017011000134</v>
      </c>
      <c r="F62" s="87" t="s">
        <v>1118</v>
      </c>
      <c r="G62" s="88" t="s">
        <v>980</v>
      </c>
      <c r="H62" s="96" t="s">
        <v>1119</v>
      </c>
      <c r="I62" s="90" t="s">
        <v>1129</v>
      </c>
      <c r="J62" s="90" t="s">
        <v>1130</v>
      </c>
      <c r="K62" s="90" t="s">
        <v>1131</v>
      </c>
      <c r="L62" s="91">
        <v>473983512</v>
      </c>
      <c r="M62" s="92">
        <v>3359014</v>
      </c>
    </row>
    <row r="63" spans="1:13" s="84" customFormat="1" ht="51" hidden="1" x14ac:dyDescent="0.2">
      <c r="A63" s="85">
        <v>2019</v>
      </c>
      <c r="B63" s="85" t="s">
        <v>1024</v>
      </c>
      <c r="C63" s="85">
        <v>400101</v>
      </c>
      <c r="D63" s="85" t="s">
        <v>1025</v>
      </c>
      <c r="E63" s="86">
        <v>2017011000134</v>
      </c>
      <c r="F63" s="87" t="s">
        <v>1118</v>
      </c>
      <c r="G63" s="88" t="s">
        <v>980</v>
      </c>
      <c r="H63" s="96" t="s">
        <v>1119</v>
      </c>
      <c r="I63" s="90" t="s">
        <v>1129</v>
      </c>
      <c r="J63" s="90" t="s">
        <v>1130</v>
      </c>
      <c r="K63" s="90" t="s">
        <v>1132</v>
      </c>
      <c r="L63" s="91">
        <v>568229488</v>
      </c>
      <c r="M63" s="92">
        <v>71535442</v>
      </c>
    </row>
    <row r="64" spans="1:13" s="84" customFormat="1" ht="51" hidden="1" x14ac:dyDescent="0.2">
      <c r="A64" s="85">
        <v>2019</v>
      </c>
      <c r="B64" s="85" t="s">
        <v>1024</v>
      </c>
      <c r="C64" s="85">
        <v>400101</v>
      </c>
      <c r="D64" s="85" t="s">
        <v>1025</v>
      </c>
      <c r="E64" s="86">
        <v>2017011000134</v>
      </c>
      <c r="F64" s="87" t="s">
        <v>1118</v>
      </c>
      <c r="G64" s="88" t="s">
        <v>980</v>
      </c>
      <c r="H64" s="96" t="s">
        <v>1119</v>
      </c>
      <c r="I64" s="90" t="s">
        <v>1129</v>
      </c>
      <c r="J64" s="90" t="s">
        <v>1133</v>
      </c>
      <c r="K64" s="90" t="s">
        <v>1134</v>
      </c>
      <c r="L64" s="91">
        <v>71760000</v>
      </c>
      <c r="M64" s="92">
        <v>9256000</v>
      </c>
    </row>
    <row r="65" spans="1:13" s="84" customFormat="1" ht="51" hidden="1" x14ac:dyDescent="0.2">
      <c r="A65" s="85">
        <v>2019</v>
      </c>
      <c r="B65" s="85" t="s">
        <v>1024</v>
      </c>
      <c r="C65" s="85">
        <v>400101</v>
      </c>
      <c r="D65" s="85" t="s">
        <v>1025</v>
      </c>
      <c r="E65" s="86">
        <v>2017011000134</v>
      </c>
      <c r="F65" s="87" t="s">
        <v>1118</v>
      </c>
      <c r="G65" s="88" t="s">
        <v>980</v>
      </c>
      <c r="H65" s="96" t="s">
        <v>1119</v>
      </c>
      <c r="I65" s="90" t="s">
        <v>1129</v>
      </c>
      <c r="J65" s="90" t="s">
        <v>1133</v>
      </c>
      <c r="K65" s="90" t="s">
        <v>1135</v>
      </c>
      <c r="L65" s="91">
        <v>371904000</v>
      </c>
      <c r="M65" s="92">
        <v>72079466.670000002</v>
      </c>
    </row>
    <row r="66" spans="1:13" s="84" customFormat="1" ht="51" hidden="1" x14ac:dyDescent="0.2">
      <c r="A66" s="85">
        <v>2019</v>
      </c>
      <c r="B66" s="85" t="s">
        <v>1024</v>
      </c>
      <c r="C66" s="85">
        <v>400101</v>
      </c>
      <c r="D66" s="85" t="s">
        <v>1025</v>
      </c>
      <c r="E66" s="86">
        <v>2017011000134</v>
      </c>
      <c r="F66" s="87" t="s">
        <v>1118</v>
      </c>
      <c r="G66" s="88" t="s">
        <v>980</v>
      </c>
      <c r="H66" s="96" t="s">
        <v>1119</v>
      </c>
      <c r="I66" s="90" t="s">
        <v>1129</v>
      </c>
      <c r="J66" s="90" t="s">
        <v>1136</v>
      </c>
      <c r="K66" s="90" t="s">
        <v>1137</v>
      </c>
      <c r="L66" s="91">
        <v>675256256</v>
      </c>
      <c r="M66" s="92">
        <v>67751854</v>
      </c>
    </row>
    <row r="67" spans="1:13" s="84" customFormat="1" ht="51" hidden="1" x14ac:dyDescent="0.2">
      <c r="A67" s="85">
        <v>2019</v>
      </c>
      <c r="B67" s="85" t="s">
        <v>1024</v>
      </c>
      <c r="C67" s="85">
        <v>400101</v>
      </c>
      <c r="D67" s="85" t="s">
        <v>1025</v>
      </c>
      <c r="E67" s="86">
        <v>2017011000134</v>
      </c>
      <c r="F67" s="87" t="s">
        <v>1118</v>
      </c>
      <c r="G67" s="88" t="s">
        <v>980</v>
      </c>
      <c r="H67" s="96" t="s">
        <v>1119</v>
      </c>
      <c r="I67" s="90" t="s">
        <v>1129</v>
      </c>
      <c r="J67" s="90" t="s">
        <v>1136</v>
      </c>
      <c r="K67" s="90" t="s">
        <v>1138</v>
      </c>
      <c r="L67" s="91">
        <v>2000000000</v>
      </c>
      <c r="M67" s="92">
        <v>0</v>
      </c>
    </row>
    <row r="68" spans="1:13" s="84" customFormat="1" ht="51" hidden="1" x14ac:dyDescent="0.2">
      <c r="A68" s="85">
        <v>2019</v>
      </c>
      <c r="B68" s="85" t="s">
        <v>1024</v>
      </c>
      <c r="C68" s="85">
        <v>400101</v>
      </c>
      <c r="D68" s="85" t="s">
        <v>1025</v>
      </c>
      <c r="E68" s="86">
        <v>2017011000134</v>
      </c>
      <c r="F68" s="87" t="s">
        <v>1118</v>
      </c>
      <c r="G68" s="88" t="s">
        <v>980</v>
      </c>
      <c r="H68" s="96" t="s">
        <v>1119</v>
      </c>
      <c r="I68" s="90" t="s">
        <v>1139</v>
      </c>
      <c r="J68" s="90" t="s">
        <v>1140</v>
      </c>
      <c r="K68" s="90" t="s">
        <v>1141</v>
      </c>
      <c r="L68" s="91">
        <v>1206648327</v>
      </c>
      <c r="M68" s="92">
        <v>121988414</v>
      </c>
    </row>
    <row r="69" spans="1:13" s="84" customFormat="1" ht="51" hidden="1" x14ac:dyDescent="0.2">
      <c r="A69" s="85">
        <v>2019</v>
      </c>
      <c r="B69" s="85" t="s">
        <v>1024</v>
      </c>
      <c r="C69" s="85">
        <v>400101</v>
      </c>
      <c r="D69" s="85" t="s">
        <v>1025</v>
      </c>
      <c r="E69" s="86">
        <v>2017011000134</v>
      </c>
      <c r="F69" s="87" t="s">
        <v>1118</v>
      </c>
      <c r="G69" s="88" t="s">
        <v>980</v>
      </c>
      <c r="H69" s="96" t="s">
        <v>1119</v>
      </c>
      <c r="I69" s="90" t="s">
        <v>1139</v>
      </c>
      <c r="J69" s="90" t="s">
        <v>1140</v>
      </c>
      <c r="K69" s="90" t="s">
        <v>1142</v>
      </c>
      <c r="L69" s="91">
        <v>4713214472</v>
      </c>
      <c r="M69" s="92">
        <v>745678417</v>
      </c>
    </row>
    <row r="70" spans="1:13" s="84" customFormat="1" ht="51" hidden="1" x14ac:dyDescent="0.2">
      <c r="A70" s="85">
        <v>2019</v>
      </c>
      <c r="B70" s="85" t="s">
        <v>1024</v>
      </c>
      <c r="C70" s="85">
        <v>400101</v>
      </c>
      <c r="D70" s="85" t="s">
        <v>1025</v>
      </c>
      <c r="E70" s="86">
        <v>2017011000134</v>
      </c>
      <c r="F70" s="87" t="s">
        <v>1118</v>
      </c>
      <c r="G70" s="88" t="s">
        <v>980</v>
      </c>
      <c r="H70" s="96" t="s">
        <v>1119</v>
      </c>
      <c r="I70" s="90" t="s">
        <v>1139</v>
      </c>
      <c r="J70" s="90" t="s">
        <v>1140</v>
      </c>
      <c r="K70" s="90" t="s">
        <v>1143</v>
      </c>
      <c r="L70" s="91">
        <v>568811600</v>
      </c>
      <c r="M70" s="92">
        <v>160023678</v>
      </c>
    </row>
    <row r="71" spans="1:13" s="84" customFormat="1" ht="51" hidden="1" x14ac:dyDescent="0.2">
      <c r="A71" s="85">
        <v>2019</v>
      </c>
      <c r="B71" s="85" t="s">
        <v>1024</v>
      </c>
      <c r="C71" s="85">
        <v>400101</v>
      </c>
      <c r="D71" s="85" t="s">
        <v>1025</v>
      </c>
      <c r="E71" s="86">
        <v>2017011000134</v>
      </c>
      <c r="F71" s="87" t="s">
        <v>1118</v>
      </c>
      <c r="G71" s="88" t="s">
        <v>980</v>
      </c>
      <c r="H71" s="96" t="s">
        <v>1119</v>
      </c>
      <c r="I71" s="90" t="s">
        <v>1139</v>
      </c>
      <c r="J71" s="90" t="s">
        <v>1140</v>
      </c>
      <c r="K71" s="90" t="s">
        <v>1144</v>
      </c>
      <c r="L71" s="91">
        <v>265902000</v>
      </c>
      <c r="M71" s="92">
        <v>40141634</v>
      </c>
    </row>
    <row r="72" spans="1:13" s="84" customFormat="1" ht="51" hidden="1" x14ac:dyDescent="0.2">
      <c r="A72" s="85">
        <v>2019</v>
      </c>
      <c r="B72" s="85" t="s">
        <v>1024</v>
      </c>
      <c r="C72" s="85">
        <v>400101</v>
      </c>
      <c r="D72" s="85" t="s">
        <v>1025</v>
      </c>
      <c r="E72" s="86">
        <v>2017011000134</v>
      </c>
      <c r="F72" s="87" t="s">
        <v>1118</v>
      </c>
      <c r="G72" s="88" t="s">
        <v>980</v>
      </c>
      <c r="H72" s="96" t="s">
        <v>1119</v>
      </c>
      <c r="I72" s="90" t="s">
        <v>1139</v>
      </c>
      <c r="J72" s="90" t="s">
        <v>1140</v>
      </c>
      <c r="K72" s="90" t="s">
        <v>1145</v>
      </c>
      <c r="L72" s="91">
        <v>338297219</v>
      </c>
      <c r="M72" s="92">
        <v>40636051</v>
      </c>
    </row>
    <row r="73" spans="1:13" s="84" customFormat="1" ht="51" hidden="1" x14ac:dyDescent="0.2">
      <c r="A73" s="85">
        <v>2019</v>
      </c>
      <c r="B73" s="85" t="s">
        <v>1024</v>
      </c>
      <c r="C73" s="85">
        <v>400101</v>
      </c>
      <c r="D73" s="85" t="s">
        <v>1025</v>
      </c>
      <c r="E73" s="86">
        <v>2017011000140</v>
      </c>
      <c r="F73" s="87" t="s">
        <v>997</v>
      </c>
      <c r="G73" s="88" t="s">
        <v>969</v>
      </c>
      <c r="H73" s="85" t="s">
        <v>1146</v>
      </c>
      <c r="I73" s="90" t="s">
        <v>1147</v>
      </c>
      <c r="J73" s="90" t="s">
        <v>1148</v>
      </c>
      <c r="K73" s="90" t="s">
        <v>1149</v>
      </c>
      <c r="L73" s="91">
        <v>832000000</v>
      </c>
      <c r="M73" s="92">
        <v>152469892</v>
      </c>
    </row>
    <row r="74" spans="1:13" s="84" customFormat="1" ht="51" hidden="1" x14ac:dyDescent="0.2">
      <c r="A74" s="85">
        <v>2019</v>
      </c>
      <c r="B74" s="85" t="s">
        <v>1024</v>
      </c>
      <c r="C74" s="85">
        <v>400101</v>
      </c>
      <c r="D74" s="85" t="s">
        <v>1025</v>
      </c>
      <c r="E74" s="86">
        <v>2017011000140</v>
      </c>
      <c r="F74" s="87" t="s">
        <v>997</v>
      </c>
      <c r="G74" s="88" t="s">
        <v>969</v>
      </c>
      <c r="H74" s="85" t="s">
        <v>1146</v>
      </c>
      <c r="I74" s="90" t="s">
        <v>1147</v>
      </c>
      <c r="J74" s="90" t="s">
        <v>1148</v>
      </c>
      <c r="K74" s="90" t="s">
        <v>1150</v>
      </c>
      <c r="L74" s="91">
        <v>828000000</v>
      </c>
      <c r="M74" s="92">
        <v>90916413</v>
      </c>
    </row>
    <row r="75" spans="1:13" s="84" customFormat="1" ht="51" hidden="1" x14ac:dyDescent="0.2">
      <c r="A75" s="85">
        <v>2019</v>
      </c>
      <c r="B75" s="85" t="s">
        <v>1024</v>
      </c>
      <c r="C75" s="85">
        <v>400101</v>
      </c>
      <c r="D75" s="85" t="s">
        <v>1025</v>
      </c>
      <c r="E75" s="86">
        <v>2017011000140</v>
      </c>
      <c r="F75" s="87" t="s">
        <v>997</v>
      </c>
      <c r="G75" s="88" t="s">
        <v>969</v>
      </c>
      <c r="H75" s="85" t="s">
        <v>1146</v>
      </c>
      <c r="I75" s="90" t="s">
        <v>1147</v>
      </c>
      <c r="J75" s="90" t="s">
        <v>1148</v>
      </c>
      <c r="K75" s="90" t="s">
        <v>1151</v>
      </c>
      <c r="L75" s="91">
        <v>1120000000</v>
      </c>
      <c r="M75" s="92">
        <v>183314357</v>
      </c>
    </row>
    <row r="76" spans="1:13" s="84" customFormat="1" ht="51" hidden="1" x14ac:dyDescent="0.2">
      <c r="A76" s="85">
        <v>2019</v>
      </c>
      <c r="B76" s="85" t="s">
        <v>1024</v>
      </c>
      <c r="C76" s="85">
        <v>400101</v>
      </c>
      <c r="D76" s="85" t="s">
        <v>1025</v>
      </c>
      <c r="E76" s="86">
        <v>2017011000140</v>
      </c>
      <c r="F76" s="87" t="s">
        <v>997</v>
      </c>
      <c r="G76" s="88" t="s">
        <v>969</v>
      </c>
      <c r="H76" s="85" t="s">
        <v>1146</v>
      </c>
      <c r="I76" s="90" t="s">
        <v>1152</v>
      </c>
      <c r="J76" s="90" t="s">
        <v>1153</v>
      </c>
      <c r="K76" s="90" t="s">
        <v>1154</v>
      </c>
      <c r="L76" s="91">
        <v>0</v>
      </c>
      <c r="M76" s="92">
        <v>0</v>
      </c>
    </row>
    <row r="77" spans="1:13" s="84" customFormat="1" ht="51" hidden="1" x14ac:dyDescent="0.2">
      <c r="A77" s="85">
        <v>2019</v>
      </c>
      <c r="B77" s="85" t="s">
        <v>1024</v>
      </c>
      <c r="C77" s="85">
        <v>400101</v>
      </c>
      <c r="D77" s="85" t="s">
        <v>1025</v>
      </c>
      <c r="E77" s="86">
        <v>2017011000140</v>
      </c>
      <c r="F77" s="87" t="s">
        <v>997</v>
      </c>
      <c r="G77" s="88" t="s">
        <v>969</v>
      </c>
      <c r="H77" s="85" t="s">
        <v>1146</v>
      </c>
      <c r="I77" s="90" t="s">
        <v>1152</v>
      </c>
      <c r="J77" s="90" t="s">
        <v>1153</v>
      </c>
      <c r="K77" s="90" t="s">
        <v>1155</v>
      </c>
      <c r="L77" s="91">
        <v>0</v>
      </c>
      <c r="M77" s="92">
        <v>0</v>
      </c>
    </row>
    <row r="78" spans="1:13" s="84" customFormat="1" ht="25.5" hidden="1" x14ac:dyDescent="0.2">
      <c r="A78" s="85">
        <v>2019</v>
      </c>
      <c r="B78" s="85" t="s">
        <v>1024</v>
      </c>
      <c r="C78" s="85">
        <v>400101</v>
      </c>
      <c r="D78" s="85" t="s">
        <v>1025</v>
      </c>
      <c r="E78" s="86">
        <v>2017011000170</v>
      </c>
      <c r="F78" s="87" t="s">
        <v>1005</v>
      </c>
      <c r="G78" s="88" t="s">
        <v>974</v>
      </c>
      <c r="H78" s="97" t="s">
        <v>1156</v>
      </c>
      <c r="I78" s="90" t="s">
        <v>1157</v>
      </c>
      <c r="J78" s="90" t="s">
        <v>1158</v>
      </c>
      <c r="K78" s="90" t="s">
        <v>1159</v>
      </c>
      <c r="L78" s="91">
        <v>0</v>
      </c>
      <c r="M78" s="92">
        <v>0</v>
      </c>
    </row>
    <row r="79" spans="1:13" s="84" customFormat="1" ht="38.25" hidden="1" x14ac:dyDescent="0.2">
      <c r="A79" s="85">
        <v>2019</v>
      </c>
      <c r="B79" s="85" t="s">
        <v>1024</v>
      </c>
      <c r="C79" s="85">
        <v>400101</v>
      </c>
      <c r="D79" s="85" t="s">
        <v>1025</v>
      </c>
      <c r="E79" s="86">
        <v>2017011000170</v>
      </c>
      <c r="F79" s="87" t="s">
        <v>1005</v>
      </c>
      <c r="G79" s="88" t="s">
        <v>974</v>
      </c>
      <c r="H79" s="97" t="s">
        <v>1156</v>
      </c>
      <c r="I79" s="90" t="s">
        <v>1157</v>
      </c>
      <c r="J79" s="90" t="s">
        <v>1158</v>
      </c>
      <c r="K79" s="90" t="s">
        <v>1160</v>
      </c>
      <c r="L79" s="91">
        <v>0</v>
      </c>
      <c r="M79" s="92">
        <v>0</v>
      </c>
    </row>
    <row r="80" spans="1:13" s="84" customFormat="1" ht="25.5" hidden="1" x14ac:dyDescent="0.2">
      <c r="A80" s="85">
        <v>2019</v>
      </c>
      <c r="B80" s="85" t="s">
        <v>1024</v>
      </c>
      <c r="C80" s="85">
        <v>400101</v>
      </c>
      <c r="D80" s="85" t="s">
        <v>1025</v>
      </c>
      <c r="E80" s="86">
        <v>2017011000170</v>
      </c>
      <c r="F80" s="87" t="s">
        <v>1005</v>
      </c>
      <c r="G80" s="88" t="s">
        <v>974</v>
      </c>
      <c r="H80" s="97" t="s">
        <v>1156</v>
      </c>
      <c r="I80" s="90" t="s">
        <v>1157</v>
      </c>
      <c r="J80" s="90" t="s">
        <v>1158</v>
      </c>
      <c r="K80" s="90" t="s">
        <v>1161</v>
      </c>
      <c r="L80" s="91">
        <v>0</v>
      </c>
      <c r="M80" s="92">
        <v>0</v>
      </c>
    </row>
    <row r="81" spans="1:13" s="84" customFormat="1" ht="38.25" hidden="1" x14ac:dyDescent="0.2">
      <c r="A81" s="85">
        <v>2019</v>
      </c>
      <c r="B81" s="85" t="s">
        <v>1024</v>
      </c>
      <c r="C81" s="85">
        <v>400101</v>
      </c>
      <c r="D81" s="85" t="s">
        <v>1025</v>
      </c>
      <c r="E81" s="86">
        <v>2017011000170</v>
      </c>
      <c r="F81" s="87" t="s">
        <v>1005</v>
      </c>
      <c r="G81" s="88" t="s">
        <v>974</v>
      </c>
      <c r="H81" s="97" t="s">
        <v>1156</v>
      </c>
      <c r="I81" s="90" t="s">
        <v>1162</v>
      </c>
      <c r="J81" s="90" t="s">
        <v>1163</v>
      </c>
      <c r="K81" s="90" t="s">
        <v>1164</v>
      </c>
      <c r="L81" s="91">
        <v>19350000000</v>
      </c>
      <c r="M81" s="92">
        <v>0</v>
      </c>
    </row>
    <row r="82" spans="1:13" s="84" customFormat="1" ht="25.5" hidden="1" x14ac:dyDescent="0.2">
      <c r="A82" s="85">
        <v>2019</v>
      </c>
      <c r="B82" s="85" t="s">
        <v>1024</v>
      </c>
      <c r="C82" s="85">
        <v>400101</v>
      </c>
      <c r="D82" s="85" t="s">
        <v>1025</v>
      </c>
      <c r="E82" s="86">
        <v>2017011000170</v>
      </c>
      <c r="F82" s="87" t="s">
        <v>1005</v>
      </c>
      <c r="G82" s="88" t="s">
        <v>974</v>
      </c>
      <c r="H82" s="97" t="s">
        <v>1156</v>
      </c>
      <c r="I82" s="90" t="s">
        <v>1162</v>
      </c>
      <c r="J82" s="90" t="s">
        <v>1163</v>
      </c>
      <c r="K82" s="90" t="s">
        <v>1165</v>
      </c>
      <c r="L82" s="91">
        <v>1650000000</v>
      </c>
      <c r="M82" s="92">
        <v>0</v>
      </c>
    </row>
    <row r="83" spans="1:13" s="84" customFormat="1" ht="51" hidden="1" x14ac:dyDescent="0.2">
      <c r="A83" s="85">
        <v>2019</v>
      </c>
      <c r="B83" s="85" t="s">
        <v>1024</v>
      </c>
      <c r="C83" s="85">
        <v>400101</v>
      </c>
      <c r="D83" s="85" t="s">
        <v>1025</v>
      </c>
      <c r="E83" s="86">
        <v>2017011000171</v>
      </c>
      <c r="F83" s="87" t="s">
        <v>1002</v>
      </c>
      <c r="G83" s="88" t="s">
        <v>981</v>
      </c>
      <c r="H83" s="98" t="s">
        <v>1166</v>
      </c>
      <c r="I83" s="90" t="s">
        <v>1167</v>
      </c>
      <c r="J83" s="90" t="s">
        <v>1168</v>
      </c>
      <c r="K83" s="90" t="s">
        <v>1169</v>
      </c>
      <c r="L83" s="91">
        <v>5000000000</v>
      </c>
      <c r="M83" s="92">
        <v>0</v>
      </c>
    </row>
    <row r="84" spans="1:13" s="84" customFormat="1" ht="51" hidden="1" x14ac:dyDescent="0.2">
      <c r="A84" s="85">
        <v>2019</v>
      </c>
      <c r="B84" s="85" t="s">
        <v>1024</v>
      </c>
      <c r="C84" s="85">
        <v>400101</v>
      </c>
      <c r="D84" s="85" t="s">
        <v>1025</v>
      </c>
      <c r="E84" s="86">
        <v>2017011000171</v>
      </c>
      <c r="F84" s="87" t="s">
        <v>1002</v>
      </c>
      <c r="G84" s="88" t="s">
        <v>981</v>
      </c>
      <c r="H84" s="98" t="s">
        <v>1166</v>
      </c>
      <c r="I84" s="90" t="s">
        <v>1167</v>
      </c>
      <c r="J84" s="90" t="s">
        <v>1168</v>
      </c>
      <c r="K84" s="90" t="s">
        <v>1170</v>
      </c>
      <c r="L84" s="91">
        <v>500000000</v>
      </c>
      <c r="M84" s="92">
        <v>9946907</v>
      </c>
    </row>
    <row r="85" spans="1:13" s="84" customFormat="1" ht="51" hidden="1" x14ac:dyDescent="0.2">
      <c r="A85" s="85">
        <v>2019</v>
      </c>
      <c r="B85" s="85" t="s">
        <v>1024</v>
      </c>
      <c r="C85" s="85">
        <v>400101</v>
      </c>
      <c r="D85" s="85" t="s">
        <v>1025</v>
      </c>
      <c r="E85" s="86">
        <v>2017011000171</v>
      </c>
      <c r="F85" s="87" t="s">
        <v>1002</v>
      </c>
      <c r="G85" s="88" t="s">
        <v>981</v>
      </c>
      <c r="H85" s="98" t="s">
        <v>1166</v>
      </c>
      <c r="I85" s="90" t="s">
        <v>1167</v>
      </c>
      <c r="J85" s="90" t="s">
        <v>1168</v>
      </c>
      <c r="K85" s="90" t="s">
        <v>1171</v>
      </c>
      <c r="L85" s="91">
        <v>1000000000</v>
      </c>
      <c r="M85" s="92">
        <v>0</v>
      </c>
    </row>
    <row r="86" spans="1:13" s="84" customFormat="1" ht="51" hidden="1" x14ac:dyDescent="0.2">
      <c r="A86" s="85">
        <v>2019</v>
      </c>
      <c r="B86" s="85" t="s">
        <v>1024</v>
      </c>
      <c r="C86" s="85">
        <v>400101</v>
      </c>
      <c r="D86" s="85" t="s">
        <v>1025</v>
      </c>
      <c r="E86" s="86">
        <v>2017011000171</v>
      </c>
      <c r="F86" s="87" t="s">
        <v>1002</v>
      </c>
      <c r="G86" s="88" t="s">
        <v>981</v>
      </c>
      <c r="H86" s="98" t="s">
        <v>1166</v>
      </c>
      <c r="I86" s="90" t="s">
        <v>1167</v>
      </c>
      <c r="J86" s="90" t="s">
        <v>1168</v>
      </c>
      <c r="K86" s="90" t="s">
        <v>1172</v>
      </c>
      <c r="L86" s="91">
        <v>2000000000</v>
      </c>
      <c r="M86" s="92">
        <v>54224228</v>
      </c>
    </row>
    <row r="87" spans="1:13" s="84" customFormat="1" ht="51" hidden="1" x14ac:dyDescent="0.2">
      <c r="A87" s="85">
        <v>2019</v>
      </c>
      <c r="B87" s="85" t="s">
        <v>1024</v>
      </c>
      <c r="C87" s="85">
        <v>400101</v>
      </c>
      <c r="D87" s="85" t="s">
        <v>1025</v>
      </c>
      <c r="E87" s="86">
        <v>2017011000171</v>
      </c>
      <c r="F87" s="87" t="s">
        <v>1002</v>
      </c>
      <c r="G87" s="88" t="s">
        <v>981</v>
      </c>
      <c r="H87" s="98" t="s">
        <v>1166</v>
      </c>
      <c r="I87" s="90" t="s">
        <v>1167</v>
      </c>
      <c r="J87" s="90" t="s">
        <v>1168</v>
      </c>
      <c r="K87" s="90" t="s">
        <v>1173</v>
      </c>
      <c r="L87" s="91">
        <v>500000000</v>
      </c>
      <c r="M87" s="92">
        <v>0</v>
      </c>
    </row>
    <row r="88" spans="1:13" s="84" customFormat="1" ht="51" hidden="1" x14ac:dyDescent="0.2">
      <c r="A88" s="85">
        <v>2019</v>
      </c>
      <c r="B88" s="85" t="s">
        <v>1024</v>
      </c>
      <c r="C88" s="85">
        <v>400101</v>
      </c>
      <c r="D88" s="85" t="s">
        <v>1025</v>
      </c>
      <c r="E88" s="86">
        <v>2017011000171</v>
      </c>
      <c r="F88" s="87" t="s">
        <v>1002</v>
      </c>
      <c r="G88" s="88" t="s">
        <v>981</v>
      </c>
      <c r="H88" s="98" t="s">
        <v>1166</v>
      </c>
      <c r="I88" s="90" t="s">
        <v>1167</v>
      </c>
      <c r="J88" s="90" t="s">
        <v>1168</v>
      </c>
      <c r="K88" s="90" t="s">
        <v>1174</v>
      </c>
      <c r="L88" s="91">
        <v>1800000000</v>
      </c>
      <c r="M88" s="92">
        <v>0</v>
      </c>
    </row>
    <row r="89" spans="1:13" s="84" customFormat="1" ht="51" hidden="1" x14ac:dyDescent="0.2">
      <c r="A89" s="85">
        <v>2019</v>
      </c>
      <c r="B89" s="85" t="s">
        <v>1024</v>
      </c>
      <c r="C89" s="85">
        <v>400101</v>
      </c>
      <c r="D89" s="85" t="s">
        <v>1025</v>
      </c>
      <c r="E89" s="86">
        <v>2017011000171</v>
      </c>
      <c r="F89" s="87" t="s">
        <v>1002</v>
      </c>
      <c r="G89" s="88" t="s">
        <v>981</v>
      </c>
      <c r="H89" s="98" t="s">
        <v>1166</v>
      </c>
      <c r="I89" s="90" t="s">
        <v>1167</v>
      </c>
      <c r="J89" s="90" t="s">
        <v>1168</v>
      </c>
      <c r="K89" s="90" t="s">
        <v>1175</v>
      </c>
      <c r="L89" s="91">
        <v>500000000</v>
      </c>
      <c r="M89" s="92">
        <v>0</v>
      </c>
    </row>
    <row r="90" spans="1:13" s="84" customFormat="1" ht="51" hidden="1" x14ac:dyDescent="0.2">
      <c r="A90" s="85">
        <v>2019</v>
      </c>
      <c r="B90" s="85" t="s">
        <v>1024</v>
      </c>
      <c r="C90" s="85">
        <v>400101</v>
      </c>
      <c r="D90" s="85" t="s">
        <v>1025</v>
      </c>
      <c r="E90" s="86">
        <v>2017011000171</v>
      </c>
      <c r="F90" s="87" t="s">
        <v>1002</v>
      </c>
      <c r="G90" s="88" t="s">
        <v>981</v>
      </c>
      <c r="H90" s="98" t="s">
        <v>1166</v>
      </c>
      <c r="I90" s="90" t="s">
        <v>1167</v>
      </c>
      <c r="J90" s="90" t="s">
        <v>1168</v>
      </c>
      <c r="K90" s="90" t="s">
        <v>1176</v>
      </c>
      <c r="L90" s="91">
        <v>1500000000</v>
      </c>
      <c r="M90" s="92">
        <v>0</v>
      </c>
    </row>
    <row r="91" spans="1:13" s="84" customFormat="1" ht="51" hidden="1" x14ac:dyDescent="0.2">
      <c r="A91" s="85">
        <v>2019</v>
      </c>
      <c r="B91" s="85" t="s">
        <v>1024</v>
      </c>
      <c r="C91" s="85">
        <v>400101</v>
      </c>
      <c r="D91" s="85" t="s">
        <v>1025</v>
      </c>
      <c r="E91" s="86">
        <v>2017011000171</v>
      </c>
      <c r="F91" s="87" t="s">
        <v>1002</v>
      </c>
      <c r="G91" s="88" t="s">
        <v>981</v>
      </c>
      <c r="H91" s="98" t="s">
        <v>1166</v>
      </c>
      <c r="I91" s="90" t="s">
        <v>1167</v>
      </c>
      <c r="J91" s="90" t="s">
        <v>1168</v>
      </c>
      <c r="K91" s="90" t="s">
        <v>1177</v>
      </c>
      <c r="L91" s="91">
        <v>200000000</v>
      </c>
      <c r="M91" s="92">
        <v>0</v>
      </c>
    </row>
    <row r="92" spans="1:13" s="84" customFormat="1" ht="51" hidden="1" x14ac:dyDescent="0.2">
      <c r="A92" s="85">
        <v>2019</v>
      </c>
      <c r="B92" s="85" t="s">
        <v>1024</v>
      </c>
      <c r="C92" s="85">
        <v>400101</v>
      </c>
      <c r="D92" s="85" t="s">
        <v>1025</v>
      </c>
      <c r="E92" s="86">
        <v>2017011000172</v>
      </c>
      <c r="F92" s="87" t="s">
        <v>998</v>
      </c>
      <c r="G92" s="88" t="s">
        <v>970</v>
      </c>
      <c r="H92" s="99" t="s">
        <v>1178</v>
      </c>
      <c r="I92" s="90" t="s">
        <v>1179</v>
      </c>
      <c r="J92" s="90" t="s">
        <v>1180</v>
      </c>
      <c r="K92" s="90" t="s">
        <v>1181</v>
      </c>
      <c r="L92" s="91">
        <v>230200000</v>
      </c>
      <c r="M92" s="92">
        <v>19428609</v>
      </c>
    </row>
    <row r="93" spans="1:13" s="84" customFormat="1" ht="51" hidden="1" x14ac:dyDescent="0.2">
      <c r="A93" s="85">
        <v>2019</v>
      </c>
      <c r="B93" s="85" t="s">
        <v>1024</v>
      </c>
      <c r="C93" s="85">
        <v>400101</v>
      </c>
      <c r="D93" s="85" t="s">
        <v>1025</v>
      </c>
      <c r="E93" s="86">
        <v>2017011000172</v>
      </c>
      <c r="F93" s="87" t="s">
        <v>998</v>
      </c>
      <c r="G93" s="88" t="s">
        <v>970</v>
      </c>
      <c r="H93" s="99" t="s">
        <v>1178</v>
      </c>
      <c r="I93" s="90" t="s">
        <v>1179</v>
      </c>
      <c r="J93" s="90" t="s">
        <v>1180</v>
      </c>
      <c r="K93" s="90" t="s">
        <v>1182</v>
      </c>
      <c r="L93" s="91">
        <v>685010000</v>
      </c>
      <c r="M93" s="92">
        <v>99138289</v>
      </c>
    </row>
    <row r="94" spans="1:13" s="84" customFormat="1" ht="51" hidden="1" x14ac:dyDescent="0.2">
      <c r="A94" s="85">
        <v>2019</v>
      </c>
      <c r="B94" s="85" t="s">
        <v>1024</v>
      </c>
      <c r="C94" s="85">
        <v>400101</v>
      </c>
      <c r="D94" s="85" t="s">
        <v>1025</v>
      </c>
      <c r="E94" s="86">
        <v>2017011000172</v>
      </c>
      <c r="F94" s="87" t="s">
        <v>998</v>
      </c>
      <c r="G94" s="88" t="s">
        <v>970</v>
      </c>
      <c r="H94" s="99" t="s">
        <v>1178</v>
      </c>
      <c r="I94" s="90" t="s">
        <v>1179</v>
      </c>
      <c r="J94" s="90" t="s">
        <v>1180</v>
      </c>
      <c r="K94" s="90" t="s">
        <v>1183</v>
      </c>
      <c r="L94" s="91">
        <v>30000000</v>
      </c>
      <c r="M94" s="92">
        <v>0</v>
      </c>
    </row>
    <row r="95" spans="1:13" s="84" customFormat="1" ht="51" hidden="1" x14ac:dyDescent="0.2">
      <c r="A95" s="85">
        <v>2019</v>
      </c>
      <c r="B95" s="85" t="s">
        <v>1024</v>
      </c>
      <c r="C95" s="85">
        <v>400101</v>
      </c>
      <c r="D95" s="85" t="s">
        <v>1025</v>
      </c>
      <c r="E95" s="86">
        <v>2017011000172</v>
      </c>
      <c r="F95" s="87" t="s">
        <v>998</v>
      </c>
      <c r="G95" s="88" t="s">
        <v>970</v>
      </c>
      <c r="H95" s="99" t="s">
        <v>1178</v>
      </c>
      <c r="I95" s="90" t="s">
        <v>1184</v>
      </c>
      <c r="J95" s="90" t="s">
        <v>1185</v>
      </c>
      <c r="K95" s="90" t="s">
        <v>1186</v>
      </c>
      <c r="L95" s="91">
        <v>150000000</v>
      </c>
      <c r="M95" s="92">
        <v>3244666</v>
      </c>
    </row>
    <row r="96" spans="1:13" s="84" customFormat="1" ht="51" hidden="1" x14ac:dyDescent="0.2">
      <c r="A96" s="85">
        <v>2019</v>
      </c>
      <c r="B96" s="85" t="s">
        <v>1024</v>
      </c>
      <c r="C96" s="85">
        <v>400101</v>
      </c>
      <c r="D96" s="85" t="s">
        <v>1025</v>
      </c>
      <c r="E96" s="86">
        <v>2017011000172</v>
      </c>
      <c r="F96" s="87" t="s">
        <v>998</v>
      </c>
      <c r="G96" s="88" t="s">
        <v>970</v>
      </c>
      <c r="H96" s="99" t="s">
        <v>1178</v>
      </c>
      <c r="I96" s="90" t="s">
        <v>1184</v>
      </c>
      <c r="J96" s="90" t="s">
        <v>1185</v>
      </c>
      <c r="K96" s="90" t="s">
        <v>1187</v>
      </c>
      <c r="L96" s="91">
        <v>50000000</v>
      </c>
      <c r="M96" s="92">
        <v>0</v>
      </c>
    </row>
    <row r="97" spans="1:13" s="84" customFormat="1" ht="51" hidden="1" x14ac:dyDescent="0.2">
      <c r="A97" s="85">
        <v>2019</v>
      </c>
      <c r="B97" s="85" t="s">
        <v>1024</v>
      </c>
      <c r="C97" s="85">
        <v>400101</v>
      </c>
      <c r="D97" s="85" t="s">
        <v>1025</v>
      </c>
      <c r="E97" s="86">
        <v>2017011000172</v>
      </c>
      <c r="F97" s="87" t="s">
        <v>998</v>
      </c>
      <c r="G97" s="88" t="s">
        <v>970</v>
      </c>
      <c r="H97" s="99" t="s">
        <v>1178</v>
      </c>
      <c r="I97" s="90" t="s">
        <v>1184</v>
      </c>
      <c r="J97" s="90" t="s">
        <v>1185</v>
      </c>
      <c r="K97" s="90" t="s">
        <v>1188</v>
      </c>
      <c r="L97" s="91">
        <v>650500000</v>
      </c>
      <c r="M97" s="92">
        <v>50057999</v>
      </c>
    </row>
    <row r="98" spans="1:13" s="84" customFormat="1" ht="38.25" hidden="1" x14ac:dyDescent="0.2">
      <c r="A98" s="85">
        <v>2019</v>
      </c>
      <c r="B98" s="85" t="s">
        <v>1024</v>
      </c>
      <c r="C98" s="85">
        <v>400101</v>
      </c>
      <c r="D98" s="85" t="s">
        <v>1025</v>
      </c>
      <c r="E98" s="86">
        <v>2017011000173</v>
      </c>
      <c r="F98" s="87" t="s">
        <v>1189</v>
      </c>
      <c r="G98" s="88" t="s">
        <v>979</v>
      </c>
      <c r="H98" s="100" t="s">
        <v>1190</v>
      </c>
      <c r="I98" s="90" t="s">
        <v>1191</v>
      </c>
      <c r="J98" s="90" t="s">
        <v>1192</v>
      </c>
      <c r="K98" s="90" t="s">
        <v>1193</v>
      </c>
      <c r="L98" s="91">
        <v>126180000</v>
      </c>
      <c r="M98" s="92">
        <v>0</v>
      </c>
    </row>
    <row r="99" spans="1:13" s="84" customFormat="1" ht="38.25" hidden="1" x14ac:dyDescent="0.2">
      <c r="A99" s="85">
        <v>2019</v>
      </c>
      <c r="B99" s="85" t="s">
        <v>1024</v>
      </c>
      <c r="C99" s="85">
        <v>400101</v>
      </c>
      <c r="D99" s="85" t="s">
        <v>1025</v>
      </c>
      <c r="E99" s="86">
        <v>2017011000173</v>
      </c>
      <c r="F99" s="87" t="s">
        <v>1189</v>
      </c>
      <c r="G99" s="88" t="s">
        <v>979</v>
      </c>
      <c r="H99" s="100" t="s">
        <v>1190</v>
      </c>
      <c r="I99" s="90" t="s">
        <v>1191</v>
      </c>
      <c r="J99" s="90" t="s">
        <v>1192</v>
      </c>
      <c r="K99" s="90" t="s">
        <v>1194</v>
      </c>
      <c r="L99" s="91">
        <v>573820000</v>
      </c>
      <c r="M99" s="92">
        <v>0</v>
      </c>
    </row>
    <row r="100" spans="1:13" s="84" customFormat="1" ht="38.25" hidden="1" x14ac:dyDescent="0.2">
      <c r="A100" s="85">
        <v>2019</v>
      </c>
      <c r="B100" s="85" t="s">
        <v>1024</v>
      </c>
      <c r="C100" s="85">
        <v>400101</v>
      </c>
      <c r="D100" s="85" t="s">
        <v>1025</v>
      </c>
      <c r="E100" s="86">
        <v>2017011000173</v>
      </c>
      <c r="F100" s="87" t="s">
        <v>1189</v>
      </c>
      <c r="G100" s="88" t="s">
        <v>979</v>
      </c>
      <c r="H100" s="100" t="s">
        <v>1190</v>
      </c>
      <c r="I100" s="90" t="s">
        <v>1195</v>
      </c>
      <c r="J100" s="90" t="s">
        <v>1196</v>
      </c>
      <c r="K100" s="90" t="s">
        <v>1197</v>
      </c>
      <c r="L100" s="91">
        <v>23800000000</v>
      </c>
      <c r="M100" s="92">
        <v>0</v>
      </c>
    </row>
    <row r="101" spans="1:13" s="84" customFormat="1" ht="38.25" hidden="1" x14ac:dyDescent="0.2">
      <c r="A101" s="85">
        <v>2019</v>
      </c>
      <c r="B101" s="85" t="s">
        <v>1024</v>
      </c>
      <c r="C101" s="85">
        <v>400101</v>
      </c>
      <c r="D101" s="85" t="s">
        <v>1025</v>
      </c>
      <c r="E101" s="86">
        <v>2017011000173</v>
      </c>
      <c r="F101" s="87" t="s">
        <v>1189</v>
      </c>
      <c r="G101" s="88" t="s">
        <v>979</v>
      </c>
      <c r="H101" s="100" t="s">
        <v>1190</v>
      </c>
      <c r="I101" s="90" t="s">
        <v>1195</v>
      </c>
      <c r="J101" s="90" t="s">
        <v>1196</v>
      </c>
      <c r="K101" s="90" t="s">
        <v>1165</v>
      </c>
      <c r="L101" s="91">
        <v>500000000</v>
      </c>
      <c r="M101" s="92">
        <v>0</v>
      </c>
    </row>
    <row r="102" spans="1:13" s="84" customFormat="1" ht="51" hidden="1" x14ac:dyDescent="0.2">
      <c r="A102" s="85">
        <v>2019</v>
      </c>
      <c r="B102" s="85" t="s">
        <v>1024</v>
      </c>
      <c r="C102" s="85">
        <v>400101</v>
      </c>
      <c r="D102" s="85" t="s">
        <v>1025</v>
      </c>
      <c r="E102" s="86">
        <v>2017011000196</v>
      </c>
      <c r="F102" s="87" t="s">
        <v>999</v>
      </c>
      <c r="G102" s="88" t="s">
        <v>971</v>
      </c>
      <c r="H102" s="101" t="s">
        <v>1198</v>
      </c>
      <c r="I102" s="90" t="s">
        <v>1199</v>
      </c>
      <c r="J102" s="90" t="s">
        <v>1200</v>
      </c>
      <c r="K102" s="90" t="s">
        <v>1201</v>
      </c>
      <c r="L102" s="91">
        <v>60000000</v>
      </c>
      <c r="M102" s="92">
        <v>0</v>
      </c>
    </row>
    <row r="103" spans="1:13" s="84" customFormat="1" ht="38.25" hidden="1" x14ac:dyDescent="0.2">
      <c r="A103" s="85">
        <v>2019</v>
      </c>
      <c r="B103" s="85" t="s">
        <v>1024</v>
      </c>
      <c r="C103" s="85">
        <v>400101</v>
      </c>
      <c r="D103" s="85" t="s">
        <v>1025</v>
      </c>
      <c r="E103" s="86">
        <v>2017011000196</v>
      </c>
      <c r="F103" s="87" t="s">
        <v>999</v>
      </c>
      <c r="G103" s="88" t="s">
        <v>971</v>
      </c>
      <c r="H103" s="101" t="s">
        <v>1198</v>
      </c>
      <c r="I103" s="90" t="s">
        <v>1199</v>
      </c>
      <c r="J103" s="90" t="s">
        <v>1200</v>
      </c>
      <c r="K103" s="90" t="s">
        <v>1202</v>
      </c>
      <c r="L103" s="91">
        <v>360000000</v>
      </c>
      <c r="M103" s="92">
        <v>43569600</v>
      </c>
    </row>
    <row r="104" spans="1:13" s="84" customFormat="1" ht="38.25" hidden="1" x14ac:dyDescent="0.2">
      <c r="A104" s="85">
        <v>2019</v>
      </c>
      <c r="B104" s="85" t="s">
        <v>1024</v>
      </c>
      <c r="C104" s="85">
        <v>400101</v>
      </c>
      <c r="D104" s="85" t="s">
        <v>1025</v>
      </c>
      <c r="E104" s="86">
        <v>2017011000196</v>
      </c>
      <c r="F104" s="87" t="s">
        <v>999</v>
      </c>
      <c r="G104" s="88" t="s">
        <v>971</v>
      </c>
      <c r="H104" s="101" t="s">
        <v>1198</v>
      </c>
      <c r="I104" s="90" t="s">
        <v>1199</v>
      </c>
      <c r="J104" s="90" t="s">
        <v>1200</v>
      </c>
      <c r="K104" s="90" t="s">
        <v>1203</v>
      </c>
      <c r="L104" s="91">
        <v>120000000</v>
      </c>
      <c r="M104" s="92">
        <v>6240000</v>
      </c>
    </row>
    <row r="105" spans="1:13" s="84" customFormat="1" ht="38.25" hidden="1" x14ac:dyDescent="0.2">
      <c r="A105" s="85">
        <v>2019</v>
      </c>
      <c r="B105" s="85" t="s">
        <v>1024</v>
      </c>
      <c r="C105" s="85">
        <v>400101</v>
      </c>
      <c r="D105" s="85" t="s">
        <v>1025</v>
      </c>
      <c r="E105" s="86">
        <v>2017011000196</v>
      </c>
      <c r="F105" s="87" t="s">
        <v>999</v>
      </c>
      <c r="G105" s="88" t="s">
        <v>971</v>
      </c>
      <c r="H105" s="101" t="s">
        <v>1198</v>
      </c>
      <c r="I105" s="90" t="s">
        <v>1199</v>
      </c>
      <c r="J105" s="90" t="s">
        <v>1200</v>
      </c>
      <c r="K105" s="90" t="s">
        <v>1204</v>
      </c>
      <c r="L105" s="91">
        <v>0</v>
      </c>
      <c r="M105" s="92">
        <v>0</v>
      </c>
    </row>
    <row r="106" spans="1:13" s="84" customFormat="1" ht="38.25" hidden="1" x14ac:dyDescent="0.2">
      <c r="A106" s="85">
        <v>2019</v>
      </c>
      <c r="B106" s="85" t="s">
        <v>1024</v>
      </c>
      <c r="C106" s="85">
        <v>400101</v>
      </c>
      <c r="D106" s="85" t="s">
        <v>1025</v>
      </c>
      <c r="E106" s="86">
        <v>2017011000196</v>
      </c>
      <c r="F106" s="87" t="s">
        <v>999</v>
      </c>
      <c r="G106" s="88" t="s">
        <v>971</v>
      </c>
      <c r="H106" s="101" t="s">
        <v>1198</v>
      </c>
      <c r="I106" s="90" t="s">
        <v>1205</v>
      </c>
      <c r="J106" s="90" t="s">
        <v>1206</v>
      </c>
      <c r="K106" s="90" t="s">
        <v>1207</v>
      </c>
      <c r="L106" s="91">
        <v>138000000</v>
      </c>
      <c r="M106" s="92">
        <v>15189816</v>
      </c>
    </row>
    <row r="107" spans="1:13" s="84" customFormat="1" ht="38.25" hidden="1" x14ac:dyDescent="0.2">
      <c r="A107" s="85">
        <v>2019</v>
      </c>
      <c r="B107" s="85" t="s">
        <v>1024</v>
      </c>
      <c r="C107" s="85">
        <v>400101</v>
      </c>
      <c r="D107" s="85" t="s">
        <v>1025</v>
      </c>
      <c r="E107" s="86">
        <v>2017011000196</v>
      </c>
      <c r="F107" s="87" t="s">
        <v>999</v>
      </c>
      <c r="G107" s="88" t="s">
        <v>971</v>
      </c>
      <c r="H107" s="101" t="s">
        <v>1198</v>
      </c>
      <c r="I107" s="90" t="s">
        <v>1205</v>
      </c>
      <c r="J107" s="90" t="s">
        <v>1206</v>
      </c>
      <c r="K107" s="90" t="s">
        <v>1208</v>
      </c>
      <c r="L107" s="91">
        <v>473525160</v>
      </c>
      <c r="M107" s="92">
        <v>26607474</v>
      </c>
    </row>
    <row r="108" spans="1:13" s="84" customFormat="1" ht="38.25" hidden="1" x14ac:dyDescent="0.2">
      <c r="A108" s="85">
        <v>2019</v>
      </c>
      <c r="B108" s="85" t="s">
        <v>1024</v>
      </c>
      <c r="C108" s="85">
        <v>400101</v>
      </c>
      <c r="D108" s="85" t="s">
        <v>1025</v>
      </c>
      <c r="E108" s="86">
        <v>2017011000196</v>
      </c>
      <c r="F108" s="87" t="s">
        <v>999</v>
      </c>
      <c r="G108" s="88" t="s">
        <v>971</v>
      </c>
      <c r="H108" s="101" t="s">
        <v>1198</v>
      </c>
      <c r="I108" s="90" t="s">
        <v>1205</v>
      </c>
      <c r="J108" s="90" t="s">
        <v>1206</v>
      </c>
      <c r="K108" s="90" t="s">
        <v>1209</v>
      </c>
      <c r="L108" s="91">
        <v>0</v>
      </c>
      <c r="M108" s="92">
        <v>0</v>
      </c>
    </row>
    <row r="109" spans="1:13" s="84" customFormat="1" ht="38.25" hidden="1" x14ac:dyDescent="0.2">
      <c r="A109" s="85">
        <v>2019</v>
      </c>
      <c r="B109" s="85" t="s">
        <v>1024</v>
      </c>
      <c r="C109" s="85">
        <v>400101</v>
      </c>
      <c r="D109" s="85" t="s">
        <v>1025</v>
      </c>
      <c r="E109" s="86">
        <v>2017011000196</v>
      </c>
      <c r="F109" s="87" t="s">
        <v>999</v>
      </c>
      <c r="G109" s="88" t="s">
        <v>971</v>
      </c>
      <c r="H109" s="101" t="s">
        <v>1198</v>
      </c>
      <c r="I109" s="90" t="s">
        <v>1205</v>
      </c>
      <c r="J109" s="90" t="s">
        <v>1206</v>
      </c>
      <c r="K109" s="90" t="s">
        <v>1210</v>
      </c>
      <c r="L109" s="91">
        <v>51865000</v>
      </c>
      <c r="M109" s="92">
        <v>0</v>
      </c>
    </row>
    <row r="110" spans="1:13" s="84" customFormat="1" ht="38.25" hidden="1" x14ac:dyDescent="0.2">
      <c r="A110" s="85">
        <v>2019</v>
      </c>
      <c r="B110" s="85" t="s">
        <v>1024</v>
      </c>
      <c r="C110" s="85">
        <v>400101</v>
      </c>
      <c r="D110" s="85" t="s">
        <v>1025</v>
      </c>
      <c r="E110" s="86">
        <v>2017011000196</v>
      </c>
      <c r="F110" s="87" t="s">
        <v>999</v>
      </c>
      <c r="G110" s="88" t="s">
        <v>971</v>
      </c>
      <c r="H110" s="101" t="s">
        <v>1198</v>
      </c>
      <c r="I110" s="90" t="s">
        <v>1205</v>
      </c>
      <c r="J110" s="90" t="s">
        <v>1206</v>
      </c>
      <c r="K110" s="90" t="s">
        <v>1211</v>
      </c>
      <c r="L110" s="91">
        <v>2096609840</v>
      </c>
      <c r="M110" s="92">
        <v>161710948</v>
      </c>
    </row>
    <row r="111" spans="1:13" s="84" customFormat="1" ht="38.25" hidden="1" x14ac:dyDescent="0.2">
      <c r="A111" s="85">
        <v>2019</v>
      </c>
      <c r="B111" s="85" t="s">
        <v>1024</v>
      </c>
      <c r="C111" s="85">
        <v>400101</v>
      </c>
      <c r="D111" s="85" t="s">
        <v>1025</v>
      </c>
      <c r="E111" s="86">
        <v>2017011000379</v>
      </c>
      <c r="F111" s="87" t="s">
        <v>994</v>
      </c>
      <c r="G111" s="88" t="s">
        <v>972</v>
      </c>
      <c r="H111" s="102" t="s">
        <v>1212</v>
      </c>
      <c r="I111" s="90" t="s">
        <v>1213</v>
      </c>
      <c r="J111" s="90" t="s">
        <v>1029</v>
      </c>
      <c r="K111" s="90" t="s">
        <v>1214</v>
      </c>
      <c r="L111" s="91">
        <v>1422000000</v>
      </c>
      <c r="M111" s="92">
        <v>0</v>
      </c>
    </row>
    <row r="112" spans="1:13" s="84" customFormat="1" ht="38.25" hidden="1" x14ac:dyDescent="0.2">
      <c r="A112" s="85">
        <v>2019</v>
      </c>
      <c r="B112" s="85" t="s">
        <v>1024</v>
      </c>
      <c r="C112" s="85">
        <v>400101</v>
      </c>
      <c r="D112" s="85" t="s">
        <v>1025</v>
      </c>
      <c r="E112" s="86">
        <v>2017011000379</v>
      </c>
      <c r="F112" s="87" t="s">
        <v>994</v>
      </c>
      <c r="G112" s="88" t="s">
        <v>972</v>
      </c>
      <c r="H112" s="102" t="s">
        <v>1212</v>
      </c>
      <c r="I112" s="90" t="s">
        <v>1213</v>
      </c>
      <c r="J112" s="90" t="s">
        <v>1029</v>
      </c>
      <c r="K112" s="90" t="s">
        <v>1215</v>
      </c>
      <c r="L112" s="91">
        <v>9074435574</v>
      </c>
      <c r="M112" s="92">
        <v>0</v>
      </c>
    </row>
    <row r="113" spans="1:13" s="84" customFormat="1" ht="38.25" hidden="1" x14ac:dyDescent="0.2">
      <c r="A113" s="85">
        <v>2019</v>
      </c>
      <c r="B113" s="85" t="s">
        <v>1024</v>
      </c>
      <c r="C113" s="85">
        <v>400101</v>
      </c>
      <c r="D113" s="85" t="s">
        <v>1025</v>
      </c>
      <c r="E113" s="86">
        <v>2017011000379</v>
      </c>
      <c r="F113" s="87" t="s">
        <v>994</v>
      </c>
      <c r="G113" s="88" t="s">
        <v>972</v>
      </c>
      <c r="H113" s="102" t="s">
        <v>1212</v>
      </c>
      <c r="I113" s="90" t="s">
        <v>1216</v>
      </c>
      <c r="J113" s="90" t="s">
        <v>1148</v>
      </c>
      <c r="K113" s="90" t="s">
        <v>1217</v>
      </c>
      <c r="L113" s="91">
        <v>50000000</v>
      </c>
      <c r="M113" s="92">
        <v>2677500</v>
      </c>
    </row>
    <row r="114" spans="1:13" s="84" customFormat="1" ht="51" hidden="1" x14ac:dyDescent="0.2">
      <c r="A114" s="85">
        <v>2019</v>
      </c>
      <c r="B114" s="85" t="s">
        <v>1024</v>
      </c>
      <c r="C114" s="85">
        <v>400101</v>
      </c>
      <c r="D114" s="85" t="s">
        <v>1025</v>
      </c>
      <c r="E114" s="86">
        <v>2017011000379</v>
      </c>
      <c r="F114" s="87" t="s">
        <v>994</v>
      </c>
      <c r="G114" s="88" t="s">
        <v>972</v>
      </c>
      <c r="H114" s="102" t="s">
        <v>1212</v>
      </c>
      <c r="I114" s="90" t="s">
        <v>1216</v>
      </c>
      <c r="J114" s="90" t="s">
        <v>1148</v>
      </c>
      <c r="K114" s="90" t="s">
        <v>1218</v>
      </c>
      <c r="L114" s="91">
        <v>3453564426</v>
      </c>
      <c r="M114" s="92">
        <v>85139356</v>
      </c>
    </row>
    <row r="115" spans="1:13" s="84" customFormat="1" ht="51" hidden="1" x14ac:dyDescent="0.2">
      <c r="A115" s="85">
        <v>2019</v>
      </c>
      <c r="B115" s="85" t="s">
        <v>1024</v>
      </c>
      <c r="C115" s="85">
        <v>400101</v>
      </c>
      <c r="D115" s="85" t="s">
        <v>1025</v>
      </c>
      <c r="E115" s="86">
        <v>2018011001130</v>
      </c>
      <c r="F115" s="87" t="s">
        <v>993</v>
      </c>
      <c r="G115" s="88" t="s">
        <v>989</v>
      </c>
      <c r="H115" s="93" t="s">
        <v>1219</v>
      </c>
      <c r="I115" s="90" t="s">
        <v>1220</v>
      </c>
      <c r="J115" s="90" t="s">
        <v>1029</v>
      </c>
      <c r="K115" s="90" t="s">
        <v>1221</v>
      </c>
      <c r="L115" s="91">
        <v>19600000000</v>
      </c>
      <c r="M115" s="92">
        <v>0</v>
      </c>
    </row>
    <row r="116" spans="1:13" s="84" customFormat="1" ht="51" hidden="1" x14ac:dyDescent="0.2">
      <c r="A116" s="85">
        <v>2019</v>
      </c>
      <c r="B116" s="85" t="s">
        <v>1024</v>
      </c>
      <c r="C116" s="85">
        <v>400101</v>
      </c>
      <c r="D116" s="85" t="s">
        <v>1025</v>
      </c>
      <c r="E116" s="86">
        <v>2018011001130</v>
      </c>
      <c r="F116" s="87" t="s">
        <v>993</v>
      </c>
      <c r="G116" s="88" t="s">
        <v>989</v>
      </c>
      <c r="H116" s="93" t="s">
        <v>1219</v>
      </c>
      <c r="I116" s="90" t="s">
        <v>1220</v>
      </c>
      <c r="J116" s="90" t="s">
        <v>1029</v>
      </c>
      <c r="K116" s="90" t="s">
        <v>1222</v>
      </c>
      <c r="L116" s="91">
        <v>400000000</v>
      </c>
      <c r="M116" s="92">
        <v>0</v>
      </c>
    </row>
    <row r="117" spans="1:13" s="84" customFormat="1" ht="51" hidden="1" x14ac:dyDescent="0.2">
      <c r="A117" s="85">
        <v>2019</v>
      </c>
      <c r="B117" s="85" t="s">
        <v>1024</v>
      </c>
      <c r="C117" s="85">
        <v>400101</v>
      </c>
      <c r="D117" s="85" t="s">
        <v>1025</v>
      </c>
      <c r="E117" s="86">
        <v>2018011001131</v>
      </c>
      <c r="F117" s="87" t="s">
        <v>1223</v>
      </c>
      <c r="G117" s="88" t="s">
        <v>973</v>
      </c>
      <c r="H117" s="94" t="s">
        <v>1224</v>
      </c>
      <c r="I117" s="90" t="s">
        <v>1225</v>
      </c>
      <c r="J117" s="90" t="s">
        <v>1029</v>
      </c>
      <c r="K117" s="90" t="s">
        <v>1226</v>
      </c>
      <c r="L117" s="91">
        <v>86808400</v>
      </c>
      <c r="M117" s="92">
        <v>0</v>
      </c>
    </row>
    <row r="118" spans="1:13" s="84" customFormat="1" ht="51" hidden="1" x14ac:dyDescent="0.2">
      <c r="A118" s="85">
        <v>2019</v>
      </c>
      <c r="B118" s="85" t="s">
        <v>1024</v>
      </c>
      <c r="C118" s="85">
        <v>400101</v>
      </c>
      <c r="D118" s="85" t="s">
        <v>1025</v>
      </c>
      <c r="E118" s="86">
        <v>2018011001131</v>
      </c>
      <c r="F118" s="87" t="s">
        <v>1223</v>
      </c>
      <c r="G118" s="88" t="s">
        <v>973</v>
      </c>
      <c r="H118" s="94" t="s">
        <v>1224</v>
      </c>
      <c r="I118" s="90" t="s">
        <v>1225</v>
      </c>
      <c r="J118" s="90" t="s">
        <v>1029</v>
      </c>
      <c r="K118" s="90" t="s">
        <v>1227</v>
      </c>
      <c r="L118" s="91">
        <v>1771600</v>
      </c>
      <c r="M118" s="92">
        <v>0</v>
      </c>
    </row>
    <row r="119" spans="1:13" s="84" customFormat="1" ht="38.25" hidden="1" x14ac:dyDescent="0.2">
      <c r="A119" s="85">
        <v>2019</v>
      </c>
      <c r="B119" s="85" t="s">
        <v>1024</v>
      </c>
      <c r="C119" s="85">
        <v>400200</v>
      </c>
      <c r="D119" s="103" t="s">
        <v>1228</v>
      </c>
      <c r="E119" s="86">
        <v>2018011001150</v>
      </c>
      <c r="F119" s="87" t="s">
        <v>1004</v>
      </c>
      <c r="G119" s="88" t="s">
        <v>975</v>
      </c>
      <c r="H119" s="85" t="s">
        <v>1229</v>
      </c>
      <c r="I119" s="90" t="s">
        <v>1230</v>
      </c>
      <c r="J119" s="90" t="s">
        <v>1231</v>
      </c>
      <c r="K119" s="90" t="s">
        <v>1232</v>
      </c>
      <c r="L119" s="91">
        <v>451219000000</v>
      </c>
      <c r="M119" s="92">
        <v>86422676602</v>
      </c>
    </row>
    <row r="120" spans="1:13" s="84" customFormat="1" ht="38.25" hidden="1" x14ac:dyDescent="0.2">
      <c r="A120" s="85">
        <v>2019</v>
      </c>
      <c r="B120" s="85" t="s">
        <v>1024</v>
      </c>
      <c r="C120" s="85">
        <v>400200</v>
      </c>
      <c r="D120" s="103" t="s">
        <v>1228</v>
      </c>
      <c r="E120" s="86">
        <v>2018011001150</v>
      </c>
      <c r="F120" s="87" t="s">
        <v>1004</v>
      </c>
      <c r="G120" s="88" t="s">
        <v>975</v>
      </c>
      <c r="H120" s="85" t="s">
        <v>1229</v>
      </c>
      <c r="I120" s="90" t="s">
        <v>1230</v>
      </c>
      <c r="J120" s="90" t="s">
        <v>1233</v>
      </c>
      <c r="K120" s="90" t="s">
        <v>1232</v>
      </c>
      <c r="L120" s="91">
        <v>0</v>
      </c>
      <c r="M120" s="92">
        <v>0</v>
      </c>
    </row>
    <row r="121" spans="1:13" s="84" customFormat="1" ht="38.25" hidden="1" x14ac:dyDescent="0.2">
      <c r="A121" s="85">
        <v>2019</v>
      </c>
      <c r="B121" s="85" t="s">
        <v>1024</v>
      </c>
      <c r="C121" s="85">
        <v>400200</v>
      </c>
      <c r="D121" s="103" t="s">
        <v>1228</v>
      </c>
      <c r="E121" s="86">
        <v>2018011001150</v>
      </c>
      <c r="F121" s="87" t="s">
        <v>1004</v>
      </c>
      <c r="G121" s="88" t="s">
        <v>975</v>
      </c>
      <c r="H121" s="85" t="s">
        <v>1229</v>
      </c>
      <c r="I121" s="90" t="s">
        <v>1230</v>
      </c>
      <c r="J121" s="90" t="s">
        <v>1234</v>
      </c>
      <c r="K121" s="90" t="s">
        <v>1232</v>
      </c>
      <c r="L121" s="91">
        <v>0</v>
      </c>
      <c r="M121" s="92">
        <v>0</v>
      </c>
    </row>
    <row r="122" spans="1:13" s="84" customFormat="1" ht="25.5" hidden="1" x14ac:dyDescent="0.2">
      <c r="A122" s="85">
        <v>2019</v>
      </c>
      <c r="B122" s="85" t="s">
        <v>1024</v>
      </c>
      <c r="C122" s="85">
        <v>400200</v>
      </c>
      <c r="D122" s="103" t="s">
        <v>1228</v>
      </c>
      <c r="E122" s="86">
        <v>2018011001151</v>
      </c>
      <c r="F122" s="87" t="s">
        <v>1007</v>
      </c>
      <c r="G122" s="88" t="s">
        <v>976</v>
      </c>
      <c r="H122" s="93" t="s">
        <v>1235</v>
      </c>
      <c r="I122" s="90" t="s">
        <v>1236</v>
      </c>
      <c r="J122" s="90" t="s">
        <v>1231</v>
      </c>
      <c r="K122" s="90" t="s">
        <v>1237</v>
      </c>
      <c r="L122" s="91">
        <v>974778546643</v>
      </c>
      <c r="M122" s="92">
        <v>0</v>
      </c>
    </row>
    <row r="123" spans="1:13" s="84" customFormat="1" ht="25.5" hidden="1" x14ac:dyDescent="0.2">
      <c r="A123" s="85">
        <v>2019</v>
      </c>
      <c r="B123" s="85" t="s">
        <v>1024</v>
      </c>
      <c r="C123" s="85">
        <v>400200</v>
      </c>
      <c r="D123" s="103" t="s">
        <v>1228</v>
      </c>
      <c r="E123" s="86">
        <v>2018011001151</v>
      </c>
      <c r="F123" s="87" t="s">
        <v>1007</v>
      </c>
      <c r="G123" s="88" t="s">
        <v>976</v>
      </c>
      <c r="H123" s="93" t="s">
        <v>1235</v>
      </c>
      <c r="I123" s="90" t="s">
        <v>1236</v>
      </c>
      <c r="J123" s="90" t="s">
        <v>1233</v>
      </c>
      <c r="K123" s="90" t="s">
        <v>1238</v>
      </c>
      <c r="L123" s="91">
        <v>105000000000</v>
      </c>
      <c r="M123" s="92">
        <v>0</v>
      </c>
    </row>
    <row r="124" spans="1:13" s="84" customFormat="1" ht="25.5" hidden="1" x14ac:dyDescent="0.2">
      <c r="A124" s="85">
        <v>2019</v>
      </c>
      <c r="B124" s="85" t="s">
        <v>1024</v>
      </c>
      <c r="C124" s="85">
        <v>400200</v>
      </c>
      <c r="D124" s="103" t="s">
        <v>1228</v>
      </c>
      <c r="E124" s="86">
        <v>2018011001151</v>
      </c>
      <c r="F124" s="87" t="s">
        <v>1007</v>
      </c>
      <c r="G124" s="88" t="s">
        <v>976</v>
      </c>
      <c r="H124" s="93" t="s">
        <v>1235</v>
      </c>
      <c r="I124" s="90" t="s">
        <v>1236</v>
      </c>
      <c r="J124" s="90" t="s">
        <v>1239</v>
      </c>
      <c r="K124" s="90" t="s">
        <v>1238</v>
      </c>
      <c r="L124" s="91">
        <v>82768251312</v>
      </c>
      <c r="M124" s="92">
        <v>0</v>
      </c>
    </row>
    <row r="125" spans="1:13" s="84" customFormat="1" ht="25.5" hidden="1" x14ac:dyDescent="0.2">
      <c r="A125" s="85">
        <v>2019</v>
      </c>
      <c r="B125" s="85" t="s">
        <v>1024</v>
      </c>
      <c r="C125" s="85">
        <v>400200</v>
      </c>
      <c r="D125" s="103" t="s">
        <v>1228</v>
      </c>
      <c r="E125" s="86">
        <v>2018011001151</v>
      </c>
      <c r="F125" s="87" t="s">
        <v>1007</v>
      </c>
      <c r="G125" s="88" t="s">
        <v>976</v>
      </c>
      <c r="H125" s="93" t="s">
        <v>1235</v>
      </c>
      <c r="I125" s="90" t="s">
        <v>1236</v>
      </c>
      <c r="J125" s="90" t="s">
        <v>1234</v>
      </c>
      <c r="K125" s="90" t="s">
        <v>1238</v>
      </c>
      <c r="L125" s="91">
        <v>0</v>
      </c>
      <c r="M125" s="92">
        <v>0</v>
      </c>
    </row>
    <row r="126" spans="1:13" s="84" customFormat="1" ht="25.5" hidden="1" x14ac:dyDescent="0.2">
      <c r="A126" s="85">
        <v>2019</v>
      </c>
      <c r="B126" s="85" t="s">
        <v>1024</v>
      </c>
      <c r="C126" s="85">
        <v>400200</v>
      </c>
      <c r="D126" s="103" t="s">
        <v>1228</v>
      </c>
      <c r="E126" s="86">
        <v>2018011001151</v>
      </c>
      <c r="F126" s="87" t="s">
        <v>1007</v>
      </c>
      <c r="G126" s="88" t="s">
        <v>976</v>
      </c>
      <c r="H126" s="93" t="s">
        <v>1235</v>
      </c>
      <c r="I126" s="90" t="s">
        <v>1236</v>
      </c>
      <c r="J126" s="90" t="s">
        <v>1240</v>
      </c>
      <c r="K126" s="90" t="s">
        <v>1241</v>
      </c>
      <c r="L126" s="91">
        <v>5000158188</v>
      </c>
      <c r="M126" s="92">
        <v>0</v>
      </c>
    </row>
    <row r="127" spans="1:13" s="84" customFormat="1" ht="38.25" hidden="1" x14ac:dyDescent="0.2">
      <c r="A127" s="85">
        <v>2019</v>
      </c>
      <c r="B127" s="85" t="s">
        <v>1024</v>
      </c>
      <c r="C127" s="85">
        <v>400200</v>
      </c>
      <c r="D127" s="103" t="s">
        <v>1228</v>
      </c>
      <c r="E127" s="86">
        <v>2018011001151</v>
      </c>
      <c r="F127" s="87" t="s">
        <v>1007</v>
      </c>
      <c r="G127" s="88" t="s">
        <v>976</v>
      </c>
      <c r="H127" s="93" t="s">
        <v>1235</v>
      </c>
      <c r="I127" s="90" t="s">
        <v>1236</v>
      </c>
      <c r="J127" s="90" t="s">
        <v>1242</v>
      </c>
      <c r="K127" s="90" t="s">
        <v>1243</v>
      </c>
      <c r="L127" s="91">
        <v>43870841812</v>
      </c>
      <c r="M127" s="92">
        <v>72406946</v>
      </c>
    </row>
    <row r="128" spans="1:13" s="84" customFormat="1" ht="25.5" hidden="1" x14ac:dyDescent="0.2">
      <c r="A128" s="85">
        <v>2019</v>
      </c>
      <c r="B128" s="85" t="s">
        <v>1024</v>
      </c>
      <c r="C128" s="85">
        <v>400200</v>
      </c>
      <c r="D128" s="103" t="s">
        <v>1228</v>
      </c>
      <c r="E128" s="86">
        <v>2018011001151</v>
      </c>
      <c r="F128" s="87" t="s">
        <v>1007</v>
      </c>
      <c r="G128" s="88" t="s">
        <v>976</v>
      </c>
      <c r="H128" s="93" t="s">
        <v>1235</v>
      </c>
      <c r="I128" s="90" t="s">
        <v>1244</v>
      </c>
      <c r="J128" s="90" t="s">
        <v>1245</v>
      </c>
      <c r="K128" s="90" t="s">
        <v>1246</v>
      </c>
      <c r="L128" s="91">
        <v>0</v>
      </c>
      <c r="M128" s="92">
        <v>0</v>
      </c>
    </row>
    <row r="129" spans="1:13" s="84" customFormat="1" ht="12.75" hidden="1" x14ac:dyDescent="0.2">
      <c r="A129" s="104"/>
      <c r="B129" s="105"/>
      <c r="C129" s="105"/>
      <c r="D129" s="105"/>
      <c r="E129" s="105"/>
      <c r="F129" s="106"/>
      <c r="G129" s="88"/>
      <c r="H129" s="105"/>
      <c r="I129" s="106"/>
      <c r="J129" s="106"/>
      <c r="K129" s="106"/>
      <c r="L129" s="107"/>
      <c r="M129" s="108"/>
    </row>
    <row r="130" spans="1:13" s="84" customFormat="1" ht="12.75" x14ac:dyDescent="0.2">
      <c r="A130" s="104"/>
      <c r="B130" s="105"/>
      <c r="C130" s="105"/>
      <c r="D130" s="105"/>
      <c r="E130" s="105"/>
      <c r="F130" s="106"/>
      <c r="G130" s="88"/>
      <c r="H130" s="105"/>
      <c r="I130" s="106"/>
      <c r="J130" s="106"/>
      <c r="K130" s="106"/>
      <c r="L130" s="107"/>
      <c r="M130" s="108"/>
    </row>
    <row r="131" spans="1:13" s="84" customFormat="1" ht="15" customHeight="1" x14ac:dyDescent="0.2">
      <c r="A131" s="104"/>
      <c r="B131" s="105"/>
      <c r="C131" s="105"/>
      <c r="D131" s="105"/>
      <c r="E131" s="105"/>
      <c r="F131" s="106"/>
      <c r="G131" s="88"/>
      <c r="H131" s="105"/>
      <c r="I131" s="106"/>
      <c r="J131" s="106"/>
      <c r="K131" s="106"/>
      <c r="L131" s="107"/>
      <c r="M131" s="108"/>
    </row>
    <row r="132" spans="1:13" s="84" customFormat="1" ht="10.9" customHeight="1" x14ac:dyDescent="0.2">
      <c r="A132" s="85">
        <v>2019</v>
      </c>
      <c r="B132" s="85" t="s">
        <v>1024</v>
      </c>
      <c r="C132" s="85">
        <v>400102</v>
      </c>
      <c r="D132" s="85" t="s">
        <v>1247</v>
      </c>
      <c r="E132" s="86">
        <v>2017011000248</v>
      </c>
      <c r="F132" s="87"/>
      <c r="G132" s="88"/>
      <c r="H132" s="85" t="s">
        <v>1248</v>
      </c>
      <c r="I132" s="90" t="s">
        <v>1125</v>
      </c>
      <c r="J132" s="90" t="s">
        <v>1126</v>
      </c>
      <c r="K132" s="90" t="s">
        <v>1249</v>
      </c>
      <c r="L132" s="91">
        <v>21400000</v>
      </c>
      <c r="M132" s="92">
        <v>0</v>
      </c>
    </row>
    <row r="133" spans="1:13" s="84" customFormat="1" ht="10.9" customHeight="1" x14ac:dyDescent="0.2">
      <c r="A133" s="85">
        <v>2019</v>
      </c>
      <c r="B133" s="85" t="s">
        <v>1024</v>
      </c>
      <c r="C133" s="85">
        <v>400102</v>
      </c>
      <c r="D133" s="85" t="s">
        <v>1247</v>
      </c>
      <c r="E133" s="86">
        <v>2017011000248</v>
      </c>
      <c r="F133" s="87"/>
      <c r="G133" s="88"/>
      <c r="H133" s="85" t="s">
        <v>1248</v>
      </c>
      <c r="I133" s="90" t="s">
        <v>1125</v>
      </c>
      <c r="J133" s="90" t="s">
        <v>1126</v>
      </c>
      <c r="K133" s="90" t="s">
        <v>1250</v>
      </c>
      <c r="L133" s="91">
        <v>21000000</v>
      </c>
      <c r="M133" s="92">
        <v>0</v>
      </c>
    </row>
    <row r="134" spans="1:13" s="84" customFormat="1" ht="10.9" customHeight="1" x14ac:dyDescent="0.2">
      <c r="A134" s="85">
        <v>2019</v>
      </c>
      <c r="B134" s="85" t="s">
        <v>1024</v>
      </c>
      <c r="C134" s="85">
        <v>400102</v>
      </c>
      <c r="D134" s="85" t="s">
        <v>1247</v>
      </c>
      <c r="E134" s="86">
        <v>2017011000248</v>
      </c>
      <c r="F134" s="87"/>
      <c r="G134" s="88"/>
      <c r="H134" s="85" t="s">
        <v>1248</v>
      </c>
      <c r="I134" s="90" t="s">
        <v>1251</v>
      </c>
      <c r="J134" s="90" t="s">
        <v>1133</v>
      </c>
      <c r="K134" s="90" t="s">
        <v>1252</v>
      </c>
      <c r="L134" s="91">
        <v>0</v>
      </c>
      <c r="M134" s="92">
        <v>0</v>
      </c>
    </row>
    <row r="135" spans="1:13" s="84" customFormat="1" ht="10.9" customHeight="1" x14ac:dyDescent="0.2">
      <c r="A135" s="85">
        <v>2019</v>
      </c>
      <c r="B135" s="85" t="s">
        <v>1024</v>
      </c>
      <c r="C135" s="85">
        <v>400102</v>
      </c>
      <c r="D135" s="85" t="s">
        <v>1247</v>
      </c>
      <c r="E135" s="86">
        <v>2017011000248</v>
      </c>
      <c r="F135" s="87"/>
      <c r="G135" s="88"/>
      <c r="H135" s="85" t="s">
        <v>1248</v>
      </c>
      <c r="I135" s="90" t="s">
        <v>1251</v>
      </c>
      <c r="J135" s="90" t="s">
        <v>1133</v>
      </c>
      <c r="K135" s="90" t="s">
        <v>1253</v>
      </c>
      <c r="L135" s="91">
        <v>25355451</v>
      </c>
      <c r="M135" s="92">
        <v>6915123.1399999997</v>
      </c>
    </row>
    <row r="136" spans="1:13" s="84" customFormat="1" ht="10.9" customHeight="1" x14ac:dyDescent="0.2">
      <c r="A136" s="85">
        <v>2019</v>
      </c>
      <c r="B136" s="85" t="s">
        <v>1024</v>
      </c>
      <c r="C136" s="85">
        <v>400102</v>
      </c>
      <c r="D136" s="85" t="s">
        <v>1247</v>
      </c>
      <c r="E136" s="86">
        <v>2017011000248</v>
      </c>
      <c r="F136" s="87"/>
      <c r="G136" s="88"/>
      <c r="H136" s="85" t="s">
        <v>1248</v>
      </c>
      <c r="I136" s="90" t="s">
        <v>1251</v>
      </c>
      <c r="J136" s="90" t="s">
        <v>1136</v>
      </c>
      <c r="K136" s="90" t="s">
        <v>1254</v>
      </c>
      <c r="L136" s="91">
        <v>23000000</v>
      </c>
      <c r="M136" s="92">
        <v>0</v>
      </c>
    </row>
    <row r="137" spans="1:13" s="84" customFormat="1" ht="10.9" customHeight="1" x14ac:dyDescent="0.2">
      <c r="A137" s="85">
        <v>2019</v>
      </c>
      <c r="B137" s="85" t="s">
        <v>1024</v>
      </c>
      <c r="C137" s="85">
        <v>400102</v>
      </c>
      <c r="D137" s="85" t="s">
        <v>1247</v>
      </c>
      <c r="E137" s="86">
        <v>2017011000248</v>
      </c>
      <c r="F137" s="87"/>
      <c r="G137" s="88"/>
      <c r="H137" s="85" t="s">
        <v>1248</v>
      </c>
      <c r="I137" s="90" t="s">
        <v>1251</v>
      </c>
      <c r="J137" s="90" t="s">
        <v>1136</v>
      </c>
      <c r="K137" s="90" t="s">
        <v>1255</v>
      </c>
      <c r="L137" s="91">
        <v>27291110</v>
      </c>
      <c r="M137" s="92">
        <v>7119420</v>
      </c>
    </row>
    <row r="138" spans="1:13" s="84" customFormat="1" ht="10.9" customHeight="1" x14ac:dyDescent="0.2">
      <c r="A138" s="85">
        <v>2019</v>
      </c>
      <c r="B138" s="85" t="s">
        <v>1024</v>
      </c>
      <c r="C138" s="85">
        <v>400102</v>
      </c>
      <c r="D138" s="85" t="s">
        <v>1247</v>
      </c>
      <c r="E138" s="86">
        <v>2017011000248</v>
      </c>
      <c r="F138" s="87"/>
      <c r="G138" s="88"/>
      <c r="H138" s="85" t="s">
        <v>1248</v>
      </c>
      <c r="I138" s="90" t="s">
        <v>1256</v>
      </c>
      <c r="J138" s="90" t="s">
        <v>1257</v>
      </c>
      <c r="K138" s="90" t="s">
        <v>1258</v>
      </c>
      <c r="L138" s="91">
        <v>0</v>
      </c>
      <c r="M138" s="92">
        <v>0</v>
      </c>
    </row>
    <row r="139" spans="1:13" s="84" customFormat="1" ht="10.9" customHeight="1" x14ac:dyDescent="0.2">
      <c r="A139" s="85">
        <v>2019</v>
      </c>
      <c r="B139" s="85" t="s">
        <v>1024</v>
      </c>
      <c r="C139" s="85">
        <v>400102</v>
      </c>
      <c r="D139" s="85" t="s">
        <v>1247</v>
      </c>
      <c r="E139" s="86">
        <v>2017011000248</v>
      </c>
      <c r="F139" s="87"/>
      <c r="G139" s="88"/>
      <c r="H139" s="85" t="s">
        <v>1248</v>
      </c>
      <c r="I139" s="90" t="s">
        <v>1256</v>
      </c>
      <c r="J139" s="90" t="s">
        <v>1257</v>
      </c>
      <c r="K139" s="90" t="s">
        <v>1259</v>
      </c>
      <c r="L139" s="91">
        <v>71194200</v>
      </c>
      <c r="M139" s="92">
        <v>18572400</v>
      </c>
    </row>
    <row r="140" spans="1:13" s="84" customFormat="1" ht="10.9" customHeight="1" x14ac:dyDescent="0.2">
      <c r="A140" s="85">
        <v>2019</v>
      </c>
      <c r="B140" s="85" t="s">
        <v>1024</v>
      </c>
      <c r="C140" s="85">
        <v>400102</v>
      </c>
      <c r="D140" s="85" t="s">
        <v>1247</v>
      </c>
      <c r="E140" s="86">
        <v>2017011000248</v>
      </c>
      <c r="F140" s="87"/>
      <c r="G140" s="88"/>
      <c r="H140" s="85" t="s">
        <v>1248</v>
      </c>
      <c r="I140" s="90" t="s">
        <v>1256</v>
      </c>
      <c r="J140" s="90" t="s">
        <v>1257</v>
      </c>
      <c r="K140" s="90" t="s">
        <v>1260</v>
      </c>
      <c r="L140" s="91">
        <v>74089428</v>
      </c>
      <c r="M140" s="92">
        <v>22251099</v>
      </c>
    </row>
    <row r="141" spans="1:13" s="84" customFormat="1" ht="10.9" customHeight="1" x14ac:dyDescent="0.2">
      <c r="A141" s="85">
        <v>2019</v>
      </c>
      <c r="B141" s="85" t="s">
        <v>1024</v>
      </c>
      <c r="C141" s="85">
        <v>400102</v>
      </c>
      <c r="D141" s="85" t="s">
        <v>1247</v>
      </c>
      <c r="E141" s="86">
        <v>2017011000248</v>
      </c>
      <c r="F141" s="87"/>
      <c r="G141" s="88"/>
      <c r="H141" s="85" t="s">
        <v>1248</v>
      </c>
      <c r="I141" s="90" t="s">
        <v>1256</v>
      </c>
      <c r="J141" s="90" t="s">
        <v>1257</v>
      </c>
      <c r="K141" s="90" t="s">
        <v>1261</v>
      </c>
      <c r="L141" s="91">
        <v>0</v>
      </c>
      <c r="M141" s="92">
        <v>0</v>
      </c>
    </row>
    <row r="142" spans="1:13" s="84" customFormat="1" ht="10.9" customHeight="1" x14ac:dyDescent="0.2">
      <c r="A142" s="85">
        <v>2019</v>
      </c>
      <c r="B142" s="85" t="s">
        <v>1024</v>
      </c>
      <c r="C142" s="85">
        <v>400102</v>
      </c>
      <c r="D142" s="85" t="s">
        <v>1247</v>
      </c>
      <c r="E142" s="86">
        <v>2017011000248</v>
      </c>
      <c r="F142" s="87"/>
      <c r="G142" s="88"/>
      <c r="H142" s="85" t="s">
        <v>1248</v>
      </c>
      <c r="I142" s="90" t="s">
        <v>1262</v>
      </c>
      <c r="J142" s="90" t="s">
        <v>1121</v>
      </c>
      <c r="K142" s="90" t="s">
        <v>1263</v>
      </c>
      <c r="L142" s="91">
        <v>0</v>
      </c>
      <c r="M142" s="92">
        <v>0</v>
      </c>
    </row>
    <row r="143" spans="1:13" s="84" customFormat="1" ht="10.9" customHeight="1" x14ac:dyDescent="0.2">
      <c r="A143" s="85">
        <v>2019</v>
      </c>
      <c r="B143" s="85" t="s">
        <v>1024</v>
      </c>
      <c r="C143" s="85">
        <v>400102</v>
      </c>
      <c r="D143" s="85" t="s">
        <v>1247</v>
      </c>
      <c r="E143" s="86">
        <v>2017011000248</v>
      </c>
      <c r="F143" s="87"/>
      <c r="G143" s="88"/>
      <c r="H143" s="85" t="s">
        <v>1248</v>
      </c>
      <c r="I143" s="90" t="s">
        <v>1262</v>
      </c>
      <c r="J143" s="90" t="s">
        <v>1121</v>
      </c>
      <c r="K143" s="90" t="s">
        <v>1264</v>
      </c>
      <c r="L143" s="91">
        <v>0</v>
      </c>
      <c r="M143" s="92">
        <v>0</v>
      </c>
    </row>
    <row r="144" spans="1:13" s="84" customFormat="1" ht="10.9" customHeight="1" x14ac:dyDescent="0.2">
      <c r="A144" s="85">
        <v>2019</v>
      </c>
      <c r="B144" s="85" t="s">
        <v>1024</v>
      </c>
      <c r="C144" s="85">
        <v>400102</v>
      </c>
      <c r="D144" s="85" t="s">
        <v>1247</v>
      </c>
      <c r="E144" s="86">
        <v>2017011000248</v>
      </c>
      <c r="F144" s="87"/>
      <c r="G144" s="88"/>
      <c r="H144" s="85" t="s">
        <v>1248</v>
      </c>
      <c r="I144" s="90" t="s">
        <v>1262</v>
      </c>
      <c r="J144" s="90" t="s">
        <v>1121</v>
      </c>
      <c r="K144" s="90" t="s">
        <v>1265</v>
      </c>
      <c r="L144" s="91">
        <v>40000000</v>
      </c>
      <c r="M144" s="92">
        <v>0</v>
      </c>
    </row>
    <row r="145" spans="1:13" s="84" customFormat="1" ht="10.9" customHeight="1" x14ac:dyDescent="0.2">
      <c r="A145" s="85">
        <v>2019</v>
      </c>
      <c r="B145" s="85" t="s">
        <v>1024</v>
      </c>
      <c r="C145" s="85">
        <v>400102</v>
      </c>
      <c r="D145" s="85" t="s">
        <v>1247</v>
      </c>
      <c r="E145" s="86">
        <v>2017011000248</v>
      </c>
      <c r="F145" s="87"/>
      <c r="G145" s="88"/>
      <c r="H145" s="85" t="s">
        <v>1248</v>
      </c>
      <c r="I145" s="90" t="s">
        <v>1266</v>
      </c>
      <c r="J145" s="90" t="s">
        <v>1140</v>
      </c>
      <c r="K145" s="90" t="s">
        <v>1267</v>
      </c>
      <c r="L145" s="91">
        <v>5000000</v>
      </c>
      <c r="M145" s="92">
        <v>0</v>
      </c>
    </row>
    <row r="146" spans="1:13" s="84" customFormat="1" ht="10.9" customHeight="1" x14ac:dyDescent="0.2">
      <c r="A146" s="85">
        <v>2019</v>
      </c>
      <c r="B146" s="85" t="s">
        <v>1024</v>
      </c>
      <c r="C146" s="85">
        <v>400102</v>
      </c>
      <c r="D146" s="85" t="s">
        <v>1247</v>
      </c>
      <c r="E146" s="86">
        <v>2017011000248</v>
      </c>
      <c r="F146" s="87"/>
      <c r="G146" s="88"/>
      <c r="H146" s="85" t="s">
        <v>1248</v>
      </c>
      <c r="I146" s="90" t="s">
        <v>1266</v>
      </c>
      <c r="J146" s="90" t="s">
        <v>1140</v>
      </c>
      <c r="K146" s="90" t="s">
        <v>1268</v>
      </c>
      <c r="L146" s="91">
        <v>153398960</v>
      </c>
      <c r="M146" s="92">
        <v>39621120</v>
      </c>
    </row>
    <row r="147" spans="1:13" s="84" customFormat="1" ht="10.9" customHeight="1" x14ac:dyDescent="0.2">
      <c r="A147" s="85">
        <v>2019</v>
      </c>
      <c r="B147" s="85" t="s">
        <v>1024</v>
      </c>
      <c r="C147" s="85">
        <v>400102</v>
      </c>
      <c r="D147" s="85" t="s">
        <v>1247</v>
      </c>
      <c r="E147" s="86">
        <v>2017011000248</v>
      </c>
      <c r="F147" s="87"/>
      <c r="G147" s="88"/>
      <c r="H147" s="85" t="s">
        <v>1248</v>
      </c>
      <c r="I147" s="90" t="s">
        <v>1266</v>
      </c>
      <c r="J147" s="90" t="s">
        <v>1140</v>
      </c>
      <c r="K147" s="90" t="s">
        <v>1269</v>
      </c>
      <c r="L147" s="91">
        <v>0</v>
      </c>
      <c r="M147" s="92">
        <v>0</v>
      </c>
    </row>
    <row r="148" spans="1:13" s="84" customFormat="1" ht="10.9" customHeight="1" x14ac:dyDescent="0.2">
      <c r="A148" s="85">
        <v>2019</v>
      </c>
      <c r="B148" s="85" t="s">
        <v>1024</v>
      </c>
      <c r="C148" s="85">
        <v>400102</v>
      </c>
      <c r="D148" s="85" t="s">
        <v>1247</v>
      </c>
      <c r="E148" s="86">
        <v>2017011000248</v>
      </c>
      <c r="F148" s="87"/>
      <c r="G148" s="88"/>
      <c r="H148" s="85" t="s">
        <v>1248</v>
      </c>
      <c r="I148" s="90" t="s">
        <v>1266</v>
      </c>
      <c r="J148" s="90" t="s">
        <v>1270</v>
      </c>
      <c r="K148" s="90" t="s">
        <v>1141</v>
      </c>
      <c r="L148" s="91">
        <v>151611154</v>
      </c>
      <c r="M148" s="92">
        <v>25021901</v>
      </c>
    </row>
    <row r="149" spans="1:13" s="84" customFormat="1" ht="10.9" customHeight="1" x14ac:dyDescent="0.2">
      <c r="A149" s="85">
        <v>2019</v>
      </c>
      <c r="B149" s="85" t="s">
        <v>1024</v>
      </c>
      <c r="C149" s="85">
        <v>400102</v>
      </c>
      <c r="D149" s="85" t="s">
        <v>1247</v>
      </c>
      <c r="E149" s="86">
        <v>2017011000248</v>
      </c>
      <c r="F149" s="87"/>
      <c r="G149" s="88"/>
      <c r="H149" s="85" t="s">
        <v>1248</v>
      </c>
      <c r="I149" s="90" t="s">
        <v>1266</v>
      </c>
      <c r="J149" s="90" t="s">
        <v>1270</v>
      </c>
      <c r="K149" s="90" t="s">
        <v>1271</v>
      </c>
      <c r="L149" s="91">
        <v>118657000</v>
      </c>
      <c r="M149" s="92">
        <v>8598325</v>
      </c>
    </row>
    <row r="150" spans="1:13" s="84" customFormat="1" ht="10.9" customHeight="1" x14ac:dyDescent="0.2">
      <c r="A150" s="85">
        <v>2019</v>
      </c>
      <c r="B150" s="85" t="s">
        <v>1024</v>
      </c>
      <c r="C150" s="85">
        <v>400102</v>
      </c>
      <c r="D150" s="85" t="s">
        <v>1247</v>
      </c>
      <c r="E150" s="86">
        <v>2017011000248</v>
      </c>
      <c r="F150" s="87"/>
      <c r="G150" s="88"/>
      <c r="H150" s="85" t="s">
        <v>1248</v>
      </c>
      <c r="I150" s="90" t="s">
        <v>1266</v>
      </c>
      <c r="J150" s="90" t="s">
        <v>1270</v>
      </c>
      <c r="K150" s="90" t="s">
        <v>1272</v>
      </c>
      <c r="L150" s="91">
        <v>0</v>
      </c>
      <c r="M150" s="92">
        <v>0</v>
      </c>
    </row>
    <row r="151" spans="1:13" s="84" customFormat="1" ht="10.9" customHeight="1" x14ac:dyDescent="0.2">
      <c r="A151" s="85">
        <v>2019</v>
      </c>
      <c r="B151" s="85" t="s">
        <v>1024</v>
      </c>
      <c r="C151" s="85">
        <v>400102</v>
      </c>
      <c r="D151" s="85" t="s">
        <v>1247</v>
      </c>
      <c r="E151" s="86">
        <v>2017011000248</v>
      </c>
      <c r="F151" s="87"/>
      <c r="G151" s="88"/>
      <c r="H151" s="85" t="s">
        <v>1248</v>
      </c>
      <c r="I151" s="90" t="s">
        <v>1266</v>
      </c>
      <c r="J151" s="90" t="s">
        <v>1270</v>
      </c>
      <c r="K151" s="90" t="s">
        <v>1273</v>
      </c>
      <c r="L151" s="91">
        <v>32000000</v>
      </c>
      <c r="M151" s="92">
        <v>16000000</v>
      </c>
    </row>
    <row r="152" spans="1:13" s="84" customFormat="1" ht="10.9" customHeight="1" x14ac:dyDescent="0.2">
      <c r="A152" s="85">
        <v>2019</v>
      </c>
      <c r="B152" s="85" t="s">
        <v>1024</v>
      </c>
      <c r="C152" s="85">
        <v>400102</v>
      </c>
      <c r="D152" s="85" t="s">
        <v>1247</v>
      </c>
      <c r="E152" s="86">
        <v>2017011000256</v>
      </c>
      <c r="F152" s="87"/>
      <c r="G152" s="88"/>
      <c r="H152" s="85" t="s">
        <v>1274</v>
      </c>
      <c r="I152" s="90" t="s">
        <v>1275</v>
      </c>
      <c r="J152" s="90" t="s">
        <v>1276</v>
      </c>
      <c r="K152" s="90" t="s">
        <v>1277</v>
      </c>
      <c r="L152" s="91">
        <v>90000000</v>
      </c>
      <c r="M152" s="92">
        <v>2663906</v>
      </c>
    </row>
    <row r="153" spans="1:13" s="84" customFormat="1" ht="10.9" customHeight="1" x14ac:dyDescent="0.2">
      <c r="A153" s="85">
        <v>2019</v>
      </c>
      <c r="B153" s="85" t="s">
        <v>1024</v>
      </c>
      <c r="C153" s="85">
        <v>400102</v>
      </c>
      <c r="D153" s="85" t="s">
        <v>1247</v>
      </c>
      <c r="E153" s="86">
        <v>2017011000256</v>
      </c>
      <c r="F153" s="87"/>
      <c r="G153" s="88"/>
      <c r="H153" s="85" t="s">
        <v>1274</v>
      </c>
      <c r="I153" s="90" t="s">
        <v>1275</v>
      </c>
      <c r="J153" s="90" t="s">
        <v>1276</v>
      </c>
      <c r="K153" s="90" t="s">
        <v>1278</v>
      </c>
      <c r="L153" s="91">
        <v>55000000</v>
      </c>
      <c r="M153" s="92">
        <v>759885</v>
      </c>
    </row>
    <row r="154" spans="1:13" s="84" customFormat="1" ht="10.9" customHeight="1" x14ac:dyDescent="0.2">
      <c r="A154" s="85">
        <v>2019</v>
      </c>
      <c r="B154" s="85" t="s">
        <v>1024</v>
      </c>
      <c r="C154" s="85">
        <v>400102</v>
      </c>
      <c r="D154" s="85" t="s">
        <v>1247</v>
      </c>
      <c r="E154" s="86">
        <v>2017011000256</v>
      </c>
      <c r="F154" s="87"/>
      <c r="G154" s="88"/>
      <c r="H154" s="85" t="s">
        <v>1274</v>
      </c>
      <c r="I154" s="90" t="s">
        <v>1279</v>
      </c>
      <c r="J154" s="90" t="s">
        <v>1280</v>
      </c>
      <c r="K154" s="90" t="s">
        <v>1281</v>
      </c>
      <c r="L154" s="91">
        <v>316387873</v>
      </c>
      <c r="M154" s="92">
        <v>54918586</v>
      </c>
    </row>
    <row r="155" spans="1:13" s="84" customFormat="1" ht="10.9" customHeight="1" x14ac:dyDescent="0.2">
      <c r="A155" s="85">
        <v>2019</v>
      </c>
      <c r="B155" s="85" t="s">
        <v>1024</v>
      </c>
      <c r="C155" s="85">
        <v>400102</v>
      </c>
      <c r="D155" s="85" t="s">
        <v>1247</v>
      </c>
      <c r="E155" s="86">
        <v>2017011000256</v>
      </c>
      <c r="F155" s="87"/>
      <c r="G155" s="88"/>
      <c r="H155" s="85" t="s">
        <v>1274</v>
      </c>
      <c r="I155" s="90" t="s">
        <v>1279</v>
      </c>
      <c r="J155" s="90" t="s">
        <v>1280</v>
      </c>
      <c r="K155" s="90" t="s">
        <v>1282</v>
      </c>
      <c r="L155" s="91">
        <v>2213046566</v>
      </c>
      <c r="M155" s="92">
        <v>524005208</v>
      </c>
    </row>
    <row r="156" spans="1:13" s="84" customFormat="1" ht="10.9" customHeight="1" x14ac:dyDescent="0.2">
      <c r="A156" s="85">
        <v>2019</v>
      </c>
      <c r="B156" s="85" t="s">
        <v>1024</v>
      </c>
      <c r="C156" s="85">
        <v>400102</v>
      </c>
      <c r="D156" s="85" t="s">
        <v>1247</v>
      </c>
      <c r="E156" s="86">
        <v>2017011000256</v>
      </c>
      <c r="F156" s="87"/>
      <c r="G156" s="88"/>
      <c r="H156" s="85" t="s">
        <v>1274</v>
      </c>
      <c r="I156" s="90" t="s">
        <v>1279</v>
      </c>
      <c r="J156" s="90" t="s">
        <v>1280</v>
      </c>
      <c r="K156" s="90" t="s">
        <v>1283</v>
      </c>
      <c r="L156" s="91">
        <v>175565561</v>
      </c>
      <c r="M156" s="92">
        <v>0</v>
      </c>
    </row>
    <row r="157" spans="1:13" s="84" customFormat="1" ht="10.9" customHeight="1" x14ac:dyDescent="0.2">
      <c r="A157" s="85">
        <v>2019</v>
      </c>
      <c r="B157" s="85" t="s">
        <v>1024</v>
      </c>
      <c r="C157" s="85">
        <v>400102</v>
      </c>
      <c r="D157" s="85" t="s">
        <v>1247</v>
      </c>
      <c r="E157" s="86">
        <v>2017011000282</v>
      </c>
      <c r="F157" s="87"/>
      <c r="G157" s="88"/>
      <c r="H157" s="85" t="s">
        <v>1284</v>
      </c>
      <c r="I157" s="90" t="s">
        <v>1285</v>
      </c>
      <c r="J157" s="90" t="s">
        <v>1168</v>
      </c>
      <c r="K157" s="90" t="s">
        <v>1286</v>
      </c>
      <c r="L157" s="91">
        <v>667300000</v>
      </c>
      <c r="M157" s="92">
        <v>0</v>
      </c>
    </row>
    <row r="158" spans="1:13" s="84" customFormat="1" ht="10.9" customHeight="1" x14ac:dyDescent="0.2">
      <c r="A158" s="85">
        <v>2019</v>
      </c>
      <c r="B158" s="85" t="s">
        <v>1024</v>
      </c>
      <c r="C158" s="85">
        <v>400102</v>
      </c>
      <c r="D158" s="85" t="s">
        <v>1247</v>
      </c>
      <c r="E158" s="86">
        <v>2017011000282</v>
      </c>
      <c r="F158" s="87"/>
      <c r="G158" s="88"/>
      <c r="H158" s="85" t="s">
        <v>1284</v>
      </c>
      <c r="I158" s="90" t="s">
        <v>1285</v>
      </c>
      <c r="J158" s="90" t="s">
        <v>1168</v>
      </c>
      <c r="K158" s="90" t="s">
        <v>1287</v>
      </c>
      <c r="L158" s="91">
        <v>252945212</v>
      </c>
      <c r="M158" s="92">
        <v>4539029</v>
      </c>
    </row>
    <row r="159" spans="1:13" s="84" customFormat="1" ht="10.9" customHeight="1" x14ac:dyDescent="0.2">
      <c r="A159" s="85">
        <v>2019</v>
      </c>
      <c r="B159" s="85" t="s">
        <v>1024</v>
      </c>
      <c r="C159" s="85">
        <v>400102</v>
      </c>
      <c r="D159" s="85" t="s">
        <v>1247</v>
      </c>
      <c r="E159" s="86">
        <v>2017011000282</v>
      </c>
      <c r="F159" s="87"/>
      <c r="G159" s="88"/>
      <c r="H159" s="85" t="s">
        <v>1284</v>
      </c>
      <c r="I159" s="90" t="s">
        <v>1285</v>
      </c>
      <c r="J159" s="90" t="s">
        <v>1168</v>
      </c>
      <c r="K159" s="90" t="s">
        <v>1288</v>
      </c>
      <c r="L159" s="91">
        <v>237354900</v>
      </c>
      <c r="M159" s="92">
        <v>78240200</v>
      </c>
    </row>
    <row r="160" spans="1:13" s="84" customFormat="1" ht="10.9" customHeight="1" x14ac:dyDescent="0.2">
      <c r="A160" s="85">
        <v>2019</v>
      </c>
      <c r="B160" s="85" t="s">
        <v>1024</v>
      </c>
      <c r="C160" s="85">
        <v>400102</v>
      </c>
      <c r="D160" s="85" t="s">
        <v>1247</v>
      </c>
      <c r="E160" s="86">
        <v>2017011000282</v>
      </c>
      <c r="F160" s="87"/>
      <c r="G160" s="88"/>
      <c r="H160" s="85" t="s">
        <v>1284</v>
      </c>
      <c r="I160" s="90" t="s">
        <v>1289</v>
      </c>
      <c r="J160" s="90" t="s">
        <v>1130</v>
      </c>
      <c r="K160" s="90" t="s">
        <v>1290</v>
      </c>
      <c r="L160" s="91">
        <v>0</v>
      </c>
      <c r="M160" s="92">
        <v>0</v>
      </c>
    </row>
    <row r="161" spans="1:13" s="84" customFormat="1" ht="10.9" customHeight="1" x14ac:dyDescent="0.2">
      <c r="A161" s="85">
        <v>2019</v>
      </c>
      <c r="B161" s="85" t="s">
        <v>1024</v>
      </c>
      <c r="C161" s="85">
        <v>400102</v>
      </c>
      <c r="D161" s="85" t="s">
        <v>1247</v>
      </c>
      <c r="E161" s="86">
        <v>2017011000282</v>
      </c>
      <c r="F161" s="87"/>
      <c r="G161" s="88"/>
      <c r="H161" s="85" t="s">
        <v>1284</v>
      </c>
      <c r="I161" s="90" t="s">
        <v>1289</v>
      </c>
      <c r="J161" s="90" t="s">
        <v>1130</v>
      </c>
      <c r="K161" s="90" t="s">
        <v>1291</v>
      </c>
      <c r="L161" s="91">
        <v>192399888</v>
      </c>
      <c r="M161" s="92">
        <v>50191275</v>
      </c>
    </row>
    <row r="162" spans="1:13" s="84" customFormat="1" ht="10.9" customHeight="1" x14ac:dyDescent="0.2">
      <c r="A162" s="85">
        <v>2019</v>
      </c>
      <c r="B162" s="85" t="s">
        <v>1024</v>
      </c>
      <c r="C162" s="85">
        <v>400102</v>
      </c>
      <c r="D162" s="85" t="s">
        <v>1247</v>
      </c>
      <c r="E162" s="86">
        <v>2017011000282</v>
      </c>
      <c r="F162" s="87"/>
      <c r="G162" s="88"/>
      <c r="H162" s="85" t="s">
        <v>1284</v>
      </c>
      <c r="I162" s="90" t="s">
        <v>1289</v>
      </c>
      <c r="J162" s="90" t="s">
        <v>1130</v>
      </c>
      <c r="K162" s="90" t="s">
        <v>1292</v>
      </c>
      <c r="L162" s="91">
        <v>0</v>
      </c>
      <c r="M162" s="92">
        <v>0</v>
      </c>
    </row>
    <row r="163" spans="1:13" s="84" customFormat="1" ht="12.75" x14ac:dyDescent="0.2">
      <c r="A163" s="104"/>
      <c r="B163" s="105"/>
      <c r="C163" s="105"/>
      <c r="D163" s="105"/>
      <c r="E163" s="105"/>
      <c r="F163" s="106"/>
      <c r="G163" s="109"/>
      <c r="H163" s="105"/>
      <c r="I163" s="106"/>
      <c r="J163" s="106"/>
      <c r="K163" s="106"/>
      <c r="L163" s="107"/>
      <c r="M163" s="108"/>
    </row>
    <row r="164" spans="1:13" s="84" customFormat="1" ht="12.75" x14ac:dyDescent="0.2">
      <c r="A164" s="104"/>
      <c r="B164" s="105"/>
      <c r="C164" s="105"/>
      <c r="D164" s="105"/>
      <c r="E164" s="105"/>
      <c r="F164" s="106"/>
      <c r="G164" s="109"/>
      <c r="H164" s="105"/>
      <c r="I164" s="106"/>
      <c r="J164" s="106"/>
      <c r="K164" s="106"/>
      <c r="L164" s="107"/>
      <c r="M164" s="108"/>
    </row>
    <row r="165" spans="1:13" s="84" customFormat="1" ht="12.75" x14ac:dyDescent="0.2">
      <c r="A165" s="104"/>
      <c r="B165" s="105"/>
      <c r="C165" s="105"/>
      <c r="D165" s="105"/>
      <c r="E165" s="105"/>
      <c r="F165" s="106"/>
      <c r="G165" s="109"/>
      <c r="H165" s="105"/>
      <c r="I165" s="106"/>
      <c r="J165" s="106"/>
      <c r="K165" s="106"/>
      <c r="L165" s="107"/>
      <c r="M165" s="108"/>
    </row>
    <row r="166" spans="1:13" s="84" customFormat="1" ht="12.75" x14ac:dyDescent="0.2">
      <c r="A166" s="104"/>
      <c r="B166" s="105"/>
      <c r="C166" s="105"/>
      <c r="D166" s="105"/>
      <c r="E166" s="105"/>
      <c r="F166" s="106"/>
      <c r="G166" s="109"/>
      <c r="H166" s="105"/>
      <c r="I166" s="106"/>
      <c r="J166" s="106"/>
      <c r="K166" s="106"/>
      <c r="L166" s="107"/>
      <c r="M166" s="108"/>
    </row>
    <row r="167" spans="1:13" s="84" customFormat="1" ht="12.75" x14ac:dyDescent="0.2">
      <c r="A167" s="104"/>
      <c r="B167" s="105"/>
      <c r="C167" s="105"/>
      <c r="D167" s="105"/>
      <c r="E167" s="105"/>
      <c r="F167" s="106"/>
      <c r="G167" s="109"/>
      <c r="H167" s="105"/>
      <c r="I167" s="106"/>
      <c r="J167" s="106"/>
      <c r="K167" s="106"/>
      <c r="L167" s="107"/>
      <c r="M167" s="108"/>
    </row>
    <row r="168" spans="1:13" s="84" customFormat="1" ht="12.75" x14ac:dyDescent="0.2">
      <c r="A168" s="104"/>
      <c r="B168" s="105"/>
      <c r="C168" s="105"/>
      <c r="D168" s="105"/>
      <c r="E168" s="105"/>
      <c r="F168" s="106"/>
      <c r="G168" s="109"/>
      <c r="H168" s="105"/>
      <c r="I168" s="106"/>
      <c r="J168" s="106"/>
      <c r="K168" s="106"/>
      <c r="L168" s="107"/>
      <c r="M168" s="108"/>
    </row>
    <row r="169" spans="1:13" s="84" customFormat="1" ht="12.75" x14ac:dyDescent="0.2">
      <c r="A169" s="104"/>
      <c r="B169" s="105"/>
      <c r="C169" s="105"/>
      <c r="D169" s="105"/>
      <c r="E169" s="105"/>
      <c r="F169" s="106"/>
      <c r="G169" s="109"/>
      <c r="H169" s="105"/>
      <c r="I169" s="106"/>
      <c r="J169" s="106"/>
      <c r="K169" s="106"/>
      <c r="L169" s="107"/>
      <c r="M169" s="108"/>
    </row>
    <row r="170" spans="1:13" s="84" customFormat="1" ht="12.75" x14ac:dyDescent="0.2">
      <c r="A170" s="104"/>
      <c r="B170" s="105"/>
      <c r="C170" s="105"/>
      <c r="D170" s="105"/>
      <c r="E170" s="105"/>
      <c r="F170" s="106"/>
      <c r="G170" s="109"/>
      <c r="H170" s="105"/>
      <c r="I170" s="106"/>
      <c r="J170" s="106"/>
      <c r="K170" s="106"/>
      <c r="L170" s="107"/>
      <c r="M170" s="108"/>
    </row>
    <row r="171" spans="1:13" s="84" customFormat="1" ht="12.75" x14ac:dyDescent="0.2">
      <c r="A171" s="104"/>
      <c r="B171" s="105"/>
      <c r="C171" s="105"/>
      <c r="D171" s="105"/>
      <c r="E171" s="105"/>
      <c r="F171" s="106"/>
      <c r="G171" s="109"/>
      <c r="H171" s="105"/>
      <c r="I171" s="106"/>
      <c r="J171" s="106"/>
      <c r="K171" s="106"/>
      <c r="L171" s="107"/>
      <c r="M171" s="108"/>
    </row>
    <row r="172" spans="1:13" s="84" customFormat="1" ht="12.75" x14ac:dyDescent="0.2">
      <c r="A172" s="104"/>
      <c r="B172" s="105"/>
      <c r="C172" s="105"/>
      <c r="D172" s="105"/>
      <c r="E172" s="105"/>
      <c r="F172" s="106"/>
      <c r="G172" s="109"/>
      <c r="H172" s="105"/>
      <c r="I172" s="106"/>
      <c r="J172" s="106"/>
      <c r="K172" s="106"/>
      <c r="L172" s="107"/>
      <c r="M172" s="108"/>
    </row>
    <row r="173" spans="1:13" s="84" customFormat="1" ht="12.75" x14ac:dyDescent="0.2">
      <c r="A173" s="104"/>
      <c r="B173" s="105"/>
      <c r="C173" s="105"/>
      <c r="D173" s="105"/>
      <c r="E173" s="105"/>
      <c r="F173" s="106"/>
      <c r="G173" s="109"/>
      <c r="H173" s="105"/>
      <c r="I173" s="106"/>
      <c r="J173" s="106"/>
      <c r="K173" s="106"/>
      <c r="L173" s="107"/>
      <c r="M173" s="108"/>
    </row>
    <row r="174" spans="1:13" s="84" customFormat="1" ht="12.75" x14ac:dyDescent="0.2">
      <c r="A174" s="104"/>
      <c r="B174" s="105"/>
      <c r="C174" s="105"/>
      <c r="D174" s="105"/>
      <c r="E174" s="105"/>
      <c r="F174" s="106"/>
      <c r="G174" s="109"/>
      <c r="H174" s="105"/>
      <c r="I174" s="106"/>
      <c r="J174" s="106"/>
      <c r="K174" s="106"/>
      <c r="L174" s="107"/>
      <c r="M174" s="108"/>
    </row>
    <row r="175" spans="1:13" s="84" customFormat="1" ht="12.75" x14ac:dyDescent="0.2">
      <c r="A175" s="104"/>
      <c r="B175" s="105"/>
      <c r="C175" s="105"/>
      <c r="D175" s="105"/>
      <c r="E175" s="105"/>
      <c r="F175" s="106"/>
      <c r="G175" s="109"/>
      <c r="H175" s="105"/>
      <c r="I175" s="106"/>
      <c r="J175" s="106"/>
      <c r="K175" s="106"/>
      <c r="L175" s="107"/>
      <c r="M175" s="108"/>
    </row>
    <row r="176" spans="1:13" s="84" customFormat="1" ht="12.75" x14ac:dyDescent="0.2">
      <c r="A176" s="104"/>
      <c r="B176" s="105"/>
      <c r="C176" s="105"/>
      <c r="D176" s="105"/>
      <c r="E176" s="105"/>
      <c r="F176" s="106"/>
      <c r="G176" s="109"/>
      <c r="H176" s="105"/>
      <c r="I176" s="106"/>
      <c r="J176" s="106"/>
      <c r="K176" s="106"/>
      <c r="L176" s="107"/>
      <c r="M176" s="108"/>
    </row>
    <row r="177" spans="1:13" s="84" customFormat="1" ht="12.75" x14ac:dyDescent="0.2">
      <c r="A177" s="104"/>
      <c r="B177" s="105"/>
      <c r="C177" s="105"/>
      <c r="D177" s="105"/>
      <c r="E177" s="105"/>
      <c r="F177" s="106"/>
      <c r="G177" s="109"/>
      <c r="H177" s="105"/>
      <c r="I177" s="106"/>
      <c r="J177" s="106"/>
      <c r="K177" s="106"/>
      <c r="L177" s="107"/>
      <c r="M177" s="108"/>
    </row>
    <row r="178" spans="1:13" s="84" customFormat="1" ht="12.75" x14ac:dyDescent="0.2">
      <c r="A178" s="104"/>
      <c r="B178" s="105"/>
      <c r="C178" s="105"/>
      <c r="D178" s="105"/>
      <c r="E178" s="105"/>
      <c r="F178" s="106"/>
      <c r="G178" s="109"/>
      <c r="H178" s="105"/>
      <c r="I178" s="106"/>
      <c r="J178" s="106"/>
      <c r="K178" s="106"/>
      <c r="L178" s="107"/>
      <c r="M178" s="108"/>
    </row>
    <row r="179" spans="1:13" s="84" customFormat="1" ht="12.75" x14ac:dyDescent="0.2">
      <c r="A179" s="104"/>
      <c r="B179" s="105"/>
      <c r="C179" s="105"/>
      <c r="D179" s="105"/>
      <c r="E179" s="105"/>
      <c r="F179" s="106"/>
      <c r="G179" s="109"/>
      <c r="H179" s="105"/>
      <c r="I179" s="106"/>
      <c r="J179" s="106"/>
      <c r="K179" s="106"/>
      <c r="L179" s="107"/>
      <c r="M179" s="108"/>
    </row>
    <row r="180" spans="1:13" s="84" customFormat="1" ht="12.75" x14ac:dyDescent="0.2">
      <c r="A180" s="104"/>
      <c r="B180" s="105"/>
      <c r="C180" s="105"/>
      <c r="D180" s="105"/>
      <c r="E180" s="105"/>
      <c r="F180" s="106"/>
      <c r="G180" s="109"/>
      <c r="H180" s="105"/>
      <c r="I180" s="106"/>
      <c r="J180" s="106"/>
      <c r="K180" s="106"/>
      <c r="L180" s="107"/>
      <c r="M180" s="108"/>
    </row>
    <row r="181" spans="1:13" s="84" customFormat="1" ht="12.75" x14ac:dyDescent="0.2">
      <c r="A181" s="104"/>
      <c r="B181" s="105"/>
      <c r="C181" s="105"/>
      <c r="D181" s="105"/>
      <c r="E181" s="105"/>
      <c r="F181" s="106"/>
      <c r="G181" s="109"/>
      <c r="H181" s="105"/>
      <c r="I181" s="106"/>
      <c r="J181" s="106"/>
      <c r="K181" s="106"/>
      <c r="L181" s="107"/>
      <c r="M181" s="108"/>
    </row>
    <row r="182" spans="1:13" s="84" customFormat="1" ht="12.75" x14ac:dyDescent="0.2">
      <c r="A182" s="104"/>
      <c r="B182" s="105"/>
      <c r="C182" s="105"/>
      <c r="D182" s="105"/>
      <c r="E182" s="105"/>
      <c r="F182" s="106"/>
      <c r="G182" s="109"/>
      <c r="H182" s="105"/>
      <c r="I182" s="106"/>
      <c r="J182" s="106"/>
      <c r="K182" s="106"/>
      <c r="L182" s="107"/>
      <c r="M182" s="108"/>
    </row>
    <row r="183" spans="1:13" s="84" customFormat="1" ht="12.75" x14ac:dyDescent="0.2">
      <c r="A183" s="104"/>
      <c r="B183" s="105"/>
      <c r="C183" s="105"/>
      <c r="D183" s="105"/>
      <c r="E183" s="105"/>
      <c r="F183" s="106"/>
      <c r="G183" s="109"/>
      <c r="H183" s="105"/>
      <c r="I183" s="106"/>
      <c r="J183" s="106"/>
      <c r="K183" s="106"/>
      <c r="L183" s="107"/>
      <c r="M183" s="108"/>
    </row>
    <row r="184" spans="1:13" s="84" customFormat="1" ht="12.75" x14ac:dyDescent="0.2">
      <c r="A184" s="104"/>
      <c r="B184" s="105"/>
      <c r="C184" s="105"/>
      <c r="D184" s="105"/>
      <c r="E184" s="105"/>
      <c r="F184" s="106"/>
      <c r="G184" s="109"/>
      <c r="H184" s="105"/>
      <c r="I184" s="106"/>
      <c r="J184" s="106"/>
      <c r="K184" s="106"/>
      <c r="L184" s="107"/>
      <c r="M184" s="108"/>
    </row>
    <row r="185" spans="1:13" s="84" customFormat="1" ht="12.75" x14ac:dyDescent="0.2">
      <c r="A185" s="104"/>
      <c r="B185" s="105"/>
      <c r="C185" s="105"/>
      <c r="D185" s="105"/>
      <c r="E185" s="105"/>
      <c r="F185" s="106"/>
      <c r="G185" s="109"/>
      <c r="H185" s="105"/>
      <c r="I185" s="106"/>
      <c r="J185" s="106"/>
      <c r="K185" s="106"/>
      <c r="L185" s="107"/>
      <c r="M185" s="108"/>
    </row>
    <row r="186" spans="1:13" s="84" customFormat="1" ht="12.75" x14ac:dyDescent="0.2">
      <c r="A186" s="104"/>
      <c r="B186" s="105"/>
      <c r="C186" s="105"/>
      <c r="D186" s="105"/>
      <c r="E186" s="105"/>
      <c r="F186" s="106"/>
      <c r="G186" s="109"/>
      <c r="H186" s="105"/>
      <c r="I186" s="106"/>
      <c r="J186" s="106"/>
      <c r="K186" s="106"/>
      <c r="L186" s="107"/>
      <c r="M186" s="108"/>
    </row>
    <row r="187" spans="1:13" s="84" customFormat="1" ht="12.75" x14ac:dyDescent="0.2">
      <c r="A187" s="104"/>
      <c r="B187" s="105"/>
      <c r="C187" s="105"/>
      <c r="D187" s="105"/>
      <c r="E187" s="105"/>
      <c r="F187" s="106"/>
      <c r="G187" s="109"/>
      <c r="H187" s="105"/>
      <c r="I187" s="106"/>
      <c r="J187" s="106"/>
      <c r="K187" s="106"/>
      <c r="L187" s="107"/>
      <c r="M187" s="108"/>
    </row>
    <row r="188" spans="1:13" s="84" customFormat="1" ht="12.75" x14ac:dyDescent="0.2">
      <c r="A188" s="104"/>
      <c r="B188" s="105"/>
      <c r="C188" s="105"/>
      <c r="D188" s="105"/>
      <c r="E188" s="105"/>
      <c r="F188" s="106"/>
      <c r="G188" s="109"/>
      <c r="H188" s="105"/>
      <c r="I188" s="106"/>
      <c r="J188" s="106"/>
      <c r="K188" s="106"/>
      <c r="L188" s="107"/>
      <c r="M188" s="108"/>
    </row>
    <row r="189" spans="1:13" s="84" customFormat="1" ht="12.75" x14ac:dyDescent="0.2">
      <c r="A189" s="104"/>
      <c r="B189" s="105"/>
      <c r="C189" s="105"/>
      <c r="D189" s="105"/>
      <c r="E189" s="105"/>
      <c r="F189" s="106"/>
      <c r="G189" s="109"/>
      <c r="H189" s="105"/>
      <c r="I189" s="106"/>
      <c r="J189" s="106"/>
      <c r="K189" s="106"/>
      <c r="L189" s="107"/>
      <c r="M189" s="108"/>
    </row>
    <row r="190" spans="1:13" s="84" customFormat="1" ht="12.75" x14ac:dyDescent="0.2">
      <c r="A190" s="104"/>
      <c r="B190" s="105"/>
      <c r="C190" s="105"/>
      <c r="D190" s="105"/>
      <c r="E190" s="105"/>
      <c r="F190" s="106"/>
      <c r="G190" s="109"/>
      <c r="H190" s="105"/>
      <c r="I190" s="106"/>
      <c r="J190" s="106"/>
      <c r="K190" s="106"/>
      <c r="L190" s="107"/>
      <c r="M190" s="108"/>
    </row>
    <row r="191" spans="1:13" s="84" customFormat="1" ht="12.75" x14ac:dyDescent="0.2">
      <c r="A191" s="104"/>
      <c r="B191" s="105"/>
      <c r="C191" s="105"/>
      <c r="D191" s="105"/>
      <c r="E191" s="105"/>
      <c r="F191" s="106"/>
      <c r="G191" s="109"/>
      <c r="H191" s="105"/>
      <c r="I191" s="106"/>
      <c r="J191" s="106"/>
      <c r="K191" s="106"/>
      <c r="L191" s="107"/>
      <c r="M191" s="108"/>
    </row>
    <row r="192" spans="1:13" s="84" customFormat="1" ht="12.75" x14ac:dyDescent="0.2">
      <c r="A192" s="104"/>
      <c r="B192" s="105"/>
      <c r="C192" s="105"/>
      <c r="D192" s="105"/>
      <c r="E192" s="105"/>
      <c r="F192" s="106"/>
      <c r="G192" s="109"/>
      <c r="H192" s="105"/>
      <c r="I192" s="106"/>
      <c r="J192" s="106"/>
      <c r="K192" s="106"/>
      <c r="L192" s="107"/>
      <c r="M192" s="108"/>
    </row>
    <row r="193" spans="1:13" s="84" customFormat="1" ht="12.75" x14ac:dyDescent="0.2">
      <c r="A193" s="104"/>
      <c r="B193" s="105"/>
      <c r="C193" s="105"/>
      <c r="D193" s="105"/>
      <c r="E193" s="105"/>
      <c r="F193" s="106"/>
      <c r="G193" s="109"/>
      <c r="H193" s="105"/>
      <c r="I193" s="106"/>
      <c r="J193" s="106"/>
      <c r="K193" s="106"/>
      <c r="L193" s="107"/>
      <c r="M193" s="108"/>
    </row>
    <row r="194" spans="1:13" s="84" customFormat="1" ht="12.75" x14ac:dyDescent="0.2">
      <c r="A194" s="104"/>
      <c r="B194" s="105"/>
      <c r="C194" s="105"/>
      <c r="D194" s="105"/>
      <c r="E194" s="105"/>
      <c r="F194" s="106"/>
      <c r="G194" s="109"/>
      <c r="H194" s="105"/>
      <c r="I194" s="106"/>
      <c r="J194" s="106"/>
      <c r="K194" s="106"/>
      <c r="L194" s="107"/>
      <c r="M194" s="108"/>
    </row>
    <row r="195" spans="1:13" s="84" customFormat="1" ht="12.75" x14ac:dyDescent="0.2">
      <c r="A195" s="104"/>
      <c r="B195" s="105"/>
      <c r="C195" s="105"/>
      <c r="D195" s="105"/>
      <c r="E195" s="105"/>
      <c r="F195" s="106"/>
      <c r="G195" s="109"/>
      <c r="H195" s="105"/>
      <c r="I195" s="106"/>
      <c r="J195" s="106"/>
      <c r="K195" s="106"/>
      <c r="L195" s="107"/>
      <c r="M195" s="108"/>
    </row>
    <row r="196" spans="1:13" s="84" customFormat="1" ht="12.75" x14ac:dyDescent="0.2">
      <c r="A196" s="104"/>
      <c r="B196" s="105"/>
      <c r="C196" s="105"/>
      <c r="D196" s="105"/>
      <c r="E196" s="105"/>
      <c r="F196" s="106"/>
      <c r="G196" s="109"/>
      <c r="H196" s="105"/>
      <c r="I196" s="106"/>
      <c r="J196" s="106"/>
      <c r="K196" s="106"/>
      <c r="L196" s="107"/>
      <c r="M196" s="108"/>
    </row>
    <row r="197" spans="1:13" s="84" customFormat="1" ht="12.75" x14ac:dyDescent="0.2">
      <c r="A197" s="104"/>
      <c r="B197" s="105"/>
      <c r="C197" s="105"/>
      <c r="D197" s="105"/>
      <c r="E197" s="105"/>
      <c r="F197" s="106"/>
      <c r="G197" s="109"/>
      <c r="H197" s="105"/>
      <c r="I197" s="106"/>
      <c r="J197" s="106"/>
      <c r="K197" s="106"/>
      <c r="L197" s="107"/>
      <c r="M197" s="108"/>
    </row>
    <row r="198" spans="1:13" s="84" customFormat="1" ht="12.75" x14ac:dyDescent="0.2">
      <c r="A198" s="104"/>
      <c r="B198" s="105"/>
      <c r="C198" s="105"/>
      <c r="D198" s="105"/>
      <c r="E198" s="105"/>
      <c r="F198" s="106"/>
      <c r="G198" s="109"/>
      <c r="H198" s="105"/>
      <c r="I198" s="106"/>
      <c r="J198" s="106"/>
      <c r="K198" s="106"/>
      <c r="L198" s="107"/>
      <c r="M198" s="108"/>
    </row>
    <row r="199" spans="1:13" s="84" customFormat="1" ht="12.75" x14ac:dyDescent="0.2">
      <c r="A199" s="104"/>
      <c r="B199" s="105"/>
      <c r="C199" s="105"/>
      <c r="D199" s="105"/>
      <c r="E199" s="105"/>
      <c r="F199" s="106"/>
      <c r="G199" s="109"/>
      <c r="H199" s="105"/>
      <c r="I199" s="106"/>
      <c r="J199" s="106"/>
      <c r="K199" s="106"/>
      <c r="L199" s="107"/>
      <c r="M199" s="108"/>
    </row>
    <row r="200" spans="1:13" s="84" customFormat="1" ht="12.75" x14ac:dyDescent="0.2">
      <c r="A200" s="104"/>
      <c r="B200" s="105"/>
      <c r="C200" s="105"/>
      <c r="D200" s="105"/>
      <c r="E200" s="105"/>
      <c r="F200" s="106"/>
      <c r="G200" s="109"/>
      <c r="H200" s="105"/>
      <c r="I200" s="106"/>
      <c r="J200" s="106"/>
      <c r="K200" s="106"/>
      <c r="L200" s="107"/>
      <c r="M200" s="108"/>
    </row>
    <row r="201" spans="1:13" s="84" customFormat="1" ht="12.75" x14ac:dyDescent="0.2">
      <c r="A201" s="104"/>
      <c r="B201" s="105"/>
      <c r="C201" s="105"/>
      <c r="D201" s="105"/>
      <c r="E201" s="105"/>
      <c r="F201" s="106"/>
      <c r="G201" s="109"/>
      <c r="H201" s="105"/>
      <c r="I201" s="106"/>
      <c r="J201" s="106"/>
      <c r="K201" s="106"/>
      <c r="L201" s="107"/>
      <c r="M201" s="108"/>
    </row>
    <row r="202" spans="1:13" s="84" customFormat="1" ht="12.75" x14ac:dyDescent="0.2">
      <c r="A202" s="104"/>
      <c r="B202" s="105"/>
      <c r="C202" s="105"/>
      <c r="D202" s="105"/>
      <c r="E202" s="105"/>
      <c r="F202" s="106"/>
      <c r="G202" s="109"/>
      <c r="H202" s="105"/>
      <c r="I202" s="106"/>
      <c r="J202" s="106"/>
      <c r="K202" s="106"/>
      <c r="L202" s="107"/>
      <c r="M202" s="108"/>
    </row>
    <row r="203" spans="1:13" s="84" customFormat="1" ht="12.75" x14ac:dyDescent="0.2">
      <c r="A203" s="104"/>
      <c r="B203" s="105"/>
      <c r="C203" s="105"/>
      <c r="D203" s="105"/>
      <c r="E203" s="105"/>
      <c r="F203" s="106"/>
      <c r="G203" s="109"/>
      <c r="H203" s="105"/>
      <c r="I203" s="106"/>
      <c r="J203" s="106"/>
      <c r="K203" s="106"/>
      <c r="L203" s="107"/>
      <c r="M203" s="108"/>
    </row>
    <row r="204" spans="1:13" s="84" customFormat="1" ht="12.75" x14ac:dyDescent="0.2">
      <c r="A204" s="104"/>
      <c r="B204" s="105"/>
      <c r="C204" s="105"/>
      <c r="D204" s="105"/>
      <c r="E204" s="105"/>
      <c r="F204" s="106"/>
      <c r="G204" s="109"/>
      <c r="H204" s="105"/>
      <c r="I204" s="106"/>
      <c r="J204" s="106"/>
      <c r="K204" s="106"/>
      <c r="L204" s="107"/>
      <c r="M204" s="108"/>
    </row>
    <row r="205" spans="1:13" s="84" customFormat="1" ht="12.75" x14ac:dyDescent="0.2">
      <c r="A205" s="104"/>
      <c r="B205" s="105"/>
      <c r="C205" s="105"/>
      <c r="D205" s="105"/>
      <c r="E205" s="105"/>
      <c r="F205" s="106"/>
      <c r="G205" s="109"/>
      <c r="H205" s="105"/>
      <c r="I205" s="106"/>
      <c r="J205" s="106"/>
      <c r="K205" s="106"/>
      <c r="L205" s="107"/>
      <c r="M205" s="108"/>
    </row>
    <row r="206" spans="1:13" s="84" customFormat="1" ht="12.75" x14ac:dyDescent="0.2">
      <c r="A206" s="104"/>
      <c r="B206" s="105"/>
      <c r="C206" s="105"/>
      <c r="D206" s="105"/>
      <c r="E206" s="105"/>
      <c r="F206" s="106"/>
      <c r="G206" s="109"/>
      <c r="H206" s="105"/>
      <c r="I206" s="106"/>
      <c r="J206" s="106"/>
      <c r="K206" s="106"/>
      <c r="L206" s="107"/>
      <c r="M206" s="108"/>
    </row>
    <row r="207" spans="1:13" s="84" customFormat="1" ht="12.75" x14ac:dyDescent="0.2">
      <c r="A207" s="104"/>
      <c r="B207" s="105"/>
      <c r="C207" s="105"/>
      <c r="D207" s="105"/>
      <c r="E207" s="105"/>
      <c r="F207" s="106"/>
      <c r="G207" s="109"/>
      <c r="H207" s="105"/>
      <c r="I207" s="106"/>
      <c r="J207" s="106"/>
      <c r="K207" s="106"/>
      <c r="L207" s="107"/>
      <c r="M207" s="108"/>
    </row>
    <row r="208" spans="1:13" s="84" customFormat="1" ht="12.75" x14ac:dyDescent="0.2">
      <c r="A208" s="104"/>
      <c r="B208" s="105"/>
      <c r="C208" s="105"/>
      <c r="D208" s="105"/>
      <c r="E208" s="105"/>
      <c r="F208" s="106"/>
      <c r="G208" s="109"/>
      <c r="H208" s="105"/>
      <c r="I208" s="106"/>
      <c r="J208" s="106"/>
      <c r="K208" s="106"/>
      <c r="L208" s="107"/>
      <c r="M208" s="108"/>
    </row>
    <row r="209" spans="1:13" s="84" customFormat="1" ht="12.75" x14ac:dyDescent="0.2">
      <c r="A209" s="104"/>
      <c r="B209" s="105"/>
      <c r="C209" s="105"/>
      <c r="D209" s="105"/>
      <c r="E209" s="105"/>
      <c r="F209" s="106"/>
      <c r="G209" s="109"/>
      <c r="H209" s="105"/>
      <c r="I209" s="106"/>
      <c r="J209" s="106"/>
      <c r="K209" s="106"/>
      <c r="L209" s="107"/>
      <c r="M209" s="108"/>
    </row>
    <row r="210" spans="1:13" s="84" customFormat="1" ht="12.75" x14ac:dyDescent="0.2">
      <c r="A210" s="104"/>
      <c r="B210" s="105"/>
      <c r="C210" s="105"/>
      <c r="D210" s="105"/>
      <c r="E210" s="105"/>
      <c r="F210" s="106"/>
      <c r="G210" s="109"/>
      <c r="H210" s="105"/>
      <c r="I210" s="106"/>
      <c r="J210" s="106"/>
      <c r="K210" s="106"/>
      <c r="L210" s="107"/>
      <c r="M210" s="108"/>
    </row>
    <row r="211" spans="1:13" s="84" customFormat="1" ht="12.75" x14ac:dyDescent="0.2">
      <c r="A211" s="104"/>
      <c r="B211" s="105"/>
      <c r="C211" s="105"/>
      <c r="D211" s="105"/>
      <c r="E211" s="105"/>
      <c r="F211" s="106"/>
      <c r="G211" s="109"/>
      <c r="H211" s="105"/>
      <c r="I211" s="106"/>
      <c r="J211" s="106"/>
      <c r="K211" s="106"/>
      <c r="L211" s="107"/>
      <c r="M211" s="108"/>
    </row>
    <row r="212" spans="1:13" s="84" customFormat="1" ht="12.75" x14ac:dyDescent="0.2">
      <c r="A212" s="104"/>
      <c r="B212" s="105"/>
      <c r="C212" s="105"/>
      <c r="D212" s="105"/>
      <c r="E212" s="105"/>
      <c r="F212" s="106"/>
      <c r="G212" s="109"/>
      <c r="H212" s="105"/>
      <c r="I212" s="106"/>
      <c r="J212" s="106"/>
      <c r="K212" s="106"/>
      <c r="L212" s="107"/>
      <c r="M212" s="108"/>
    </row>
    <row r="213" spans="1:13" s="84" customFormat="1" ht="12.75" x14ac:dyDescent="0.2">
      <c r="A213" s="104"/>
      <c r="B213" s="105"/>
      <c r="C213" s="105"/>
      <c r="D213" s="105"/>
      <c r="E213" s="105"/>
      <c r="F213" s="106"/>
      <c r="G213" s="109"/>
      <c r="H213" s="105"/>
      <c r="I213" s="106"/>
      <c r="J213" s="106"/>
      <c r="K213" s="106"/>
      <c r="L213" s="107"/>
      <c r="M213" s="108"/>
    </row>
    <row r="214" spans="1:13" s="84" customFormat="1" ht="12.75" x14ac:dyDescent="0.2">
      <c r="A214" s="104"/>
      <c r="B214" s="105"/>
      <c r="C214" s="105"/>
      <c r="D214" s="105"/>
      <c r="E214" s="105"/>
      <c r="F214" s="106"/>
      <c r="G214" s="109"/>
      <c r="H214" s="105"/>
      <c r="I214" s="106"/>
      <c r="J214" s="106"/>
      <c r="K214" s="106"/>
      <c r="L214" s="107"/>
      <c r="M214" s="108"/>
    </row>
    <row r="215" spans="1:13" s="84" customFormat="1" ht="12.75" x14ac:dyDescent="0.2">
      <c r="A215" s="104"/>
      <c r="B215" s="105"/>
      <c r="C215" s="105"/>
      <c r="D215" s="105"/>
      <c r="E215" s="105"/>
      <c r="F215" s="106"/>
      <c r="G215" s="109"/>
      <c r="H215" s="105"/>
      <c r="I215" s="106"/>
      <c r="J215" s="106"/>
      <c r="K215" s="106"/>
      <c r="L215" s="107"/>
      <c r="M215" s="108"/>
    </row>
    <row r="216" spans="1:13" s="84" customFormat="1" ht="12.75" x14ac:dyDescent="0.2">
      <c r="A216" s="104"/>
      <c r="B216" s="105"/>
      <c r="C216" s="105"/>
      <c r="D216" s="105"/>
      <c r="E216" s="105"/>
      <c r="F216" s="106"/>
      <c r="G216" s="109"/>
      <c r="H216" s="105"/>
      <c r="I216" s="106"/>
      <c r="J216" s="106"/>
      <c r="K216" s="106"/>
      <c r="L216" s="107"/>
      <c r="M216" s="108"/>
    </row>
    <row r="217" spans="1:13" s="84" customFormat="1" ht="12.75" x14ac:dyDescent="0.2">
      <c r="A217" s="104"/>
      <c r="B217" s="105"/>
      <c r="C217" s="105"/>
      <c r="D217" s="105"/>
      <c r="E217" s="105"/>
      <c r="F217" s="106"/>
      <c r="G217" s="109"/>
      <c r="H217" s="105"/>
      <c r="I217" s="106"/>
      <c r="J217" s="106"/>
      <c r="K217" s="106"/>
      <c r="L217" s="107"/>
      <c r="M217" s="108"/>
    </row>
    <row r="218" spans="1:13" s="84" customFormat="1" ht="12.75" x14ac:dyDescent="0.2">
      <c r="A218" s="104"/>
      <c r="B218" s="105"/>
      <c r="C218" s="105"/>
      <c r="D218" s="105"/>
      <c r="E218" s="105"/>
      <c r="F218" s="106"/>
      <c r="G218" s="109"/>
      <c r="H218" s="105"/>
      <c r="I218" s="106"/>
      <c r="J218" s="106"/>
      <c r="K218" s="106"/>
      <c r="L218" s="107"/>
      <c r="M218" s="108"/>
    </row>
    <row r="219" spans="1:13" s="84" customFormat="1" ht="12.75" x14ac:dyDescent="0.2">
      <c r="A219" s="104"/>
      <c r="B219" s="105"/>
      <c r="C219" s="105"/>
      <c r="D219" s="105"/>
      <c r="E219" s="105"/>
      <c r="F219" s="106"/>
      <c r="G219" s="109"/>
      <c r="H219" s="105"/>
      <c r="I219" s="106"/>
      <c r="J219" s="106"/>
      <c r="K219" s="106"/>
      <c r="L219" s="107"/>
      <c r="M219" s="108"/>
    </row>
    <row r="220" spans="1:13" s="84" customFormat="1" ht="12.75" x14ac:dyDescent="0.2">
      <c r="A220" s="104"/>
      <c r="B220" s="105"/>
      <c r="C220" s="105"/>
      <c r="D220" s="105"/>
      <c r="E220" s="105"/>
      <c r="F220" s="106"/>
      <c r="G220" s="109"/>
      <c r="H220" s="105"/>
      <c r="I220" s="106"/>
      <c r="J220" s="106"/>
      <c r="K220" s="106"/>
      <c r="L220" s="107"/>
      <c r="M220" s="108"/>
    </row>
    <row r="221" spans="1:13" s="84" customFormat="1" ht="12.75" x14ac:dyDescent="0.2">
      <c r="A221" s="104"/>
      <c r="B221" s="105"/>
      <c r="C221" s="105"/>
      <c r="D221" s="105"/>
      <c r="E221" s="105"/>
      <c r="F221" s="106"/>
      <c r="G221" s="109"/>
      <c r="H221" s="105"/>
      <c r="I221" s="106"/>
      <c r="J221" s="106"/>
      <c r="K221" s="106"/>
      <c r="L221" s="107"/>
      <c r="M221" s="108"/>
    </row>
    <row r="222" spans="1:13" s="84" customFormat="1" ht="12.75" x14ac:dyDescent="0.2">
      <c r="A222" s="104"/>
      <c r="B222" s="105"/>
      <c r="C222" s="105"/>
      <c r="D222" s="105"/>
      <c r="E222" s="105"/>
      <c r="F222" s="106"/>
      <c r="G222" s="109"/>
      <c r="H222" s="105"/>
      <c r="I222" s="106"/>
      <c r="J222" s="106"/>
      <c r="K222" s="106"/>
      <c r="L222" s="107"/>
      <c r="M222" s="108"/>
    </row>
    <row r="223" spans="1:13" s="84" customFormat="1" ht="12.75" x14ac:dyDescent="0.2">
      <c r="A223" s="104"/>
      <c r="B223" s="105"/>
      <c r="C223" s="105"/>
      <c r="D223" s="105"/>
      <c r="E223" s="105"/>
      <c r="F223" s="106"/>
      <c r="G223" s="109"/>
      <c r="H223" s="105"/>
      <c r="I223" s="106"/>
      <c r="J223" s="106"/>
      <c r="K223" s="106"/>
      <c r="L223" s="107"/>
      <c r="M223" s="108"/>
    </row>
    <row r="224" spans="1:13" s="84" customFormat="1" ht="12.75" x14ac:dyDescent="0.2">
      <c r="A224" s="104"/>
      <c r="B224" s="105"/>
      <c r="C224" s="105"/>
      <c r="D224" s="105"/>
      <c r="E224" s="105"/>
      <c r="F224" s="106"/>
      <c r="G224" s="109"/>
      <c r="H224" s="105"/>
      <c r="I224" s="106"/>
      <c r="J224" s="106"/>
      <c r="K224" s="106"/>
      <c r="L224" s="107"/>
      <c r="M224" s="108"/>
    </row>
    <row r="225" spans="1:13" s="84" customFormat="1" ht="12.75" x14ac:dyDescent="0.2">
      <c r="A225" s="104"/>
      <c r="B225" s="105"/>
      <c r="C225" s="105"/>
      <c r="D225" s="105"/>
      <c r="E225" s="105"/>
      <c r="F225" s="106"/>
      <c r="G225" s="109"/>
      <c r="H225" s="105"/>
      <c r="I225" s="106"/>
      <c r="J225" s="106"/>
      <c r="K225" s="106"/>
      <c r="L225" s="107"/>
      <c r="M225" s="108"/>
    </row>
    <row r="226" spans="1:13" s="84" customFormat="1" ht="12.75" x14ac:dyDescent="0.2">
      <c r="A226" s="104"/>
      <c r="B226" s="105"/>
      <c r="C226" s="105"/>
      <c r="D226" s="105"/>
      <c r="E226" s="105"/>
      <c r="F226" s="106"/>
      <c r="G226" s="109"/>
      <c r="H226" s="105"/>
      <c r="I226" s="106"/>
      <c r="J226" s="106"/>
      <c r="K226" s="106"/>
      <c r="L226" s="107"/>
      <c r="M226" s="108"/>
    </row>
    <row r="227" spans="1:13" s="84" customFormat="1" ht="12.75" x14ac:dyDescent="0.2">
      <c r="A227" s="104"/>
      <c r="B227" s="105"/>
      <c r="C227" s="105"/>
      <c r="D227" s="105"/>
      <c r="E227" s="105"/>
      <c r="F227" s="106"/>
      <c r="G227" s="109"/>
      <c r="H227" s="105"/>
      <c r="I227" s="106"/>
      <c r="J227" s="106"/>
      <c r="K227" s="106"/>
      <c r="L227" s="107"/>
      <c r="M227" s="108"/>
    </row>
    <row r="228" spans="1:13" s="84" customFormat="1" ht="12.75" x14ac:dyDescent="0.2">
      <c r="A228" s="104"/>
      <c r="B228" s="105"/>
      <c r="C228" s="105"/>
      <c r="D228" s="105"/>
      <c r="E228" s="105"/>
      <c r="F228" s="106"/>
      <c r="G228" s="109"/>
      <c r="H228" s="105"/>
      <c r="I228" s="106"/>
      <c r="J228" s="106"/>
      <c r="K228" s="106"/>
      <c r="L228" s="107"/>
      <c r="M228" s="108"/>
    </row>
    <row r="229" spans="1:13" s="84" customFormat="1" ht="12.75" x14ac:dyDescent="0.2">
      <c r="A229" s="104"/>
      <c r="B229" s="105"/>
      <c r="C229" s="105"/>
      <c r="D229" s="105"/>
      <c r="E229" s="105"/>
      <c r="F229" s="106"/>
      <c r="G229" s="109"/>
      <c r="H229" s="105"/>
      <c r="I229" s="106"/>
      <c r="J229" s="106"/>
      <c r="K229" s="106"/>
      <c r="L229" s="107"/>
      <c r="M229" s="108"/>
    </row>
    <row r="230" spans="1:13" s="84" customFormat="1" ht="12.75" x14ac:dyDescent="0.2">
      <c r="A230" s="104"/>
      <c r="B230" s="105"/>
      <c r="C230" s="105"/>
      <c r="D230" s="105"/>
      <c r="E230" s="105"/>
      <c r="F230" s="106"/>
      <c r="G230" s="109"/>
      <c r="H230" s="105"/>
      <c r="I230" s="106"/>
      <c r="J230" s="106"/>
      <c r="K230" s="106"/>
      <c r="L230" s="107"/>
      <c r="M230" s="108"/>
    </row>
    <row r="231" spans="1:13" s="84" customFormat="1" ht="12.75" x14ac:dyDescent="0.2">
      <c r="A231" s="104"/>
      <c r="B231" s="105"/>
      <c r="C231" s="105"/>
      <c r="D231" s="105"/>
      <c r="E231" s="105"/>
      <c r="F231" s="106"/>
      <c r="G231" s="109"/>
      <c r="H231" s="105"/>
      <c r="I231" s="106"/>
      <c r="J231" s="106"/>
      <c r="K231" s="106"/>
      <c r="L231" s="107"/>
      <c r="M231" s="108"/>
    </row>
    <row r="232" spans="1:13" s="84" customFormat="1" ht="12.75" x14ac:dyDescent="0.2">
      <c r="A232" s="104"/>
      <c r="B232" s="105"/>
      <c r="C232" s="105"/>
      <c r="D232" s="105"/>
      <c r="E232" s="105"/>
      <c r="F232" s="106"/>
      <c r="G232" s="109"/>
      <c r="H232" s="105"/>
      <c r="I232" s="106"/>
      <c r="J232" s="106"/>
      <c r="K232" s="106"/>
      <c r="L232" s="107"/>
      <c r="M232" s="108"/>
    </row>
    <row r="233" spans="1:13" s="84" customFormat="1" ht="12.75" x14ac:dyDescent="0.2">
      <c r="A233" s="104"/>
      <c r="B233" s="105"/>
      <c r="C233" s="105"/>
      <c r="D233" s="105"/>
      <c r="E233" s="105"/>
      <c r="F233" s="106"/>
      <c r="G233" s="109"/>
      <c r="H233" s="105"/>
      <c r="I233" s="106"/>
      <c r="J233" s="106"/>
      <c r="K233" s="106"/>
      <c r="L233" s="107"/>
      <c r="M233" s="108"/>
    </row>
    <row r="234" spans="1:13" s="84" customFormat="1" ht="12.75" x14ac:dyDescent="0.2">
      <c r="A234" s="104"/>
      <c r="B234" s="105"/>
      <c r="C234" s="105"/>
      <c r="D234" s="105"/>
      <c r="E234" s="105"/>
      <c r="F234" s="106"/>
      <c r="G234" s="109"/>
      <c r="H234" s="105"/>
      <c r="I234" s="106"/>
      <c r="J234" s="106"/>
      <c r="K234" s="106"/>
      <c r="L234" s="107"/>
      <c r="M234" s="108"/>
    </row>
    <row r="235" spans="1:13" s="84" customFormat="1" ht="12.75" x14ac:dyDescent="0.2">
      <c r="A235" s="104"/>
      <c r="B235" s="105"/>
      <c r="C235" s="105"/>
      <c r="D235" s="105"/>
      <c r="E235" s="105"/>
      <c r="F235" s="106"/>
      <c r="G235" s="109"/>
      <c r="H235" s="105"/>
      <c r="I235" s="106"/>
      <c r="J235" s="106"/>
      <c r="K235" s="106"/>
      <c r="L235" s="107"/>
      <c r="M235" s="108"/>
    </row>
    <row r="236" spans="1:13" s="84" customFormat="1" ht="12.75" x14ac:dyDescent="0.2">
      <c r="A236" s="104"/>
      <c r="B236" s="105"/>
      <c r="C236" s="105"/>
      <c r="D236" s="105"/>
      <c r="E236" s="105"/>
      <c r="F236" s="106"/>
      <c r="G236" s="109"/>
      <c r="H236" s="105"/>
      <c r="I236" s="106"/>
      <c r="J236" s="106"/>
      <c r="K236" s="106"/>
      <c r="L236" s="107"/>
      <c r="M236" s="108"/>
    </row>
    <row r="237" spans="1:13" s="84" customFormat="1" ht="12.75" x14ac:dyDescent="0.2">
      <c r="A237" s="104"/>
      <c r="B237" s="105"/>
      <c r="C237" s="105"/>
      <c r="D237" s="105"/>
      <c r="E237" s="105"/>
      <c r="F237" s="106"/>
      <c r="G237" s="109"/>
      <c r="H237" s="105"/>
      <c r="I237" s="106"/>
      <c r="J237" s="106"/>
      <c r="K237" s="106"/>
      <c r="L237" s="107"/>
      <c r="M237" s="108"/>
    </row>
    <row r="238" spans="1:13" s="84" customFormat="1" ht="12.75" x14ac:dyDescent="0.2">
      <c r="A238" s="104"/>
      <c r="B238" s="105"/>
      <c r="C238" s="105"/>
      <c r="D238" s="105"/>
      <c r="E238" s="105"/>
      <c r="F238" s="106"/>
      <c r="G238" s="109"/>
      <c r="H238" s="105"/>
      <c r="I238" s="106"/>
      <c r="J238" s="106"/>
      <c r="K238" s="106"/>
      <c r="L238" s="107"/>
      <c r="M238" s="108"/>
    </row>
    <row r="239" spans="1:13" s="84" customFormat="1" ht="12.75" x14ac:dyDescent="0.2">
      <c r="A239" s="104"/>
      <c r="B239" s="105"/>
      <c r="C239" s="105"/>
      <c r="D239" s="105"/>
      <c r="E239" s="105"/>
      <c r="F239" s="106"/>
      <c r="G239" s="109"/>
      <c r="H239" s="105"/>
      <c r="I239" s="106"/>
      <c r="J239" s="106"/>
      <c r="K239" s="106"/>
      <c r="L239" s="107"/>
      <c r="M239" s="108"/>
    </row>
    <row r="240" spans="1:13" s="84" customFormat="1" ht="12.75" x14ac:dyDescent="0.2">
      <c r="A240" s="104"/>
      <c r="B240" s="105"/>
      <c r="C240" s="105"/>
      <c r="D240" s="105"/>
      <c r="E240" s="105"/>
      <c r="F240" s="106"/>
      <c r="G240" s="109"/>
      <c r="H240" s="105"/>
      <c r="I240" s="106"/>
      <c r="J240" s="106"/>
      <c r="K240" s="106"/>
      <c r="L240" s="107"/>
      <c r="M240" s="108"/>
    </row>
    <row r="241" spans="1:13" s="84" customFormat="1" ht="12.75" x14ac:dyDescent="0.2">
      <c r="A241" s="104"/>
      <c r="B241" s="105"/>
      <c r="C241" s="105"/>
      <c r="D241" s="105"/>
      <c r="E241" s="105"/>
      <c r="F241" s="106"/>
      <c r="G241" s="109"/>
      <c r="H241" s="105"/>
      <c r="I241" s="106"/>
      <c r="J241" s="106"/>
      <c r="K241" s="106"/>
      <c r="L241" s="107"/>
      <c r="M241" s="108"/>
    </row>
    <row r="242" spans="1:13" s="84" customFormat="1" ht="12.75" x14ac:dyDescent="0.2">
      <c r="A242" s="104"/>
      <c r="B242" s="105"/>
      <c r="C242" s="105"/>
      <c r="D242" s="105"/>
      <c r="E242" s="105"/>
      <c r="F242" s="106"/>
      <c r="G242" s="109"/>
      <c r="H242" s="105"/>
      <c r="I242" s="106"/>
      <c r="J242" s="106"/>
      <c r="K242" s="106"/>
      <c r="L242" s="107"/>
      <c r="M242" s="108"/>
    </row>
    <row r="243" spans="1:13" s="84" customFormat="1" ht="12.75" x14ac:dyDescent="0.2">
      <c r="A243" s="104"/>
      <c r="B243" s="105"/>
      <c r="C243" s="105"/>
      <c r="D243" s="105"/>
      <c r="E243" s="105"/>
      <c r="F243" s="106"/>
      <c r="G243" s="109"/>
      <c r="H243" s="105"/>
      <c r="I243" s="106"/>
      <c r="J243" s="106"/>
      <c r="K243" s="106"/>
      <c r="L243" s="107"/>
      <c r="M243" s="108"/>
    </row>
    <row r="244" spans="1:13" s="84" customFormat="1" ht="12.75" x14ac:dyDescent="0.2">
      <c r="A244" s="104"/>
      <c r="B244" s="105"/>
      <c r="C244" s="105"/>
      <c r="D244" s="105"/>
      <c r="E244" s="105"/>
      <c r="F244" s="106"/>
      <c r="G244" s="109"/>
      <c r="H244" s="105"/>
      <c r="I244" s="106"/>
      <c r="J244" s="106"/>
      <c r="K244" s="106"/>
      <c r="L244" s="107"/>
      <c r="M244" s="108"/>
    </row>
    <row r="245" spans="1:13" s="84" customFormat="1" ht="12.75" x14ac:dyDescent="0.2">
      <c r="A245" s="104"/>
      <c r="B245" s="105"/>
      <c r="C245" s="105"/>
      <c r="D245" s="105"/>
      <c r="E245" s="105"/>
      <c r="F245" s="106"/>
      <c r="G245" s="109"/>
      <c r="H245" s="105"/>
      <c r="I245" s="106"/>
      <c r="J245" s="106"/>
      <c r="K245" s="106"/>
      <c r="L245" s="107"/>
      <c r="M245" s="108"/>
    </row>
    <row r="246" spans="1:13" s="84" customFormat="1" ht="12.75" x14ac:dyDescent="0.2">
      <c r="A246" s="104"/>
      <c r="B246" s="105"/>
      <c r="C246" s="105"/>
      <c r="D246" s="105"/>
      <c r="E246" s="105"/>
      <c r="F246" s="106"/>
      <c r="G246" s="109"/>
      <c r="H246" s="105"/>
      <c r="I246" s="106"/>
      <c r="J246" s="106"/>
      <c r="K246" s="106"/>
      <c r="L246" s="107"/>
      <c r="M246" s="108"/>
    </row>
    <row r="247" spans="1:13" s="84" customFormat="1" ht="12.75" x14ac:dyDescent="0.2">
      <c r="A247" s="104"/>
      <c r="B247" s="105"/>
      <c r="C247" s="105"/>
      <c r="D247" s="105"/>
      <c r="E247" s="105"/>
      <c r="F247" s="106"/>
      <c r="G247" s="109"/>
      <c r="H247" s="105"/>
      <c r="I247" s="106"/>
      <c r="J247" s="106"/>
      <c r="K247" s="106"/>
      <c r="L247" s="107"/>
      <c r="M247" s="108"/>
    </row>
    <row r="248" spans="1:13" s="84" customFormat="1" ht="12.75" x14ac:dyDescent="0.2">
      <c r="A248" s="104"/>
      <c r="B248" s="105"/>
      <c r="C248" s="105"/>
      <c r="D248" s="105"/>
      <c r="E248" s="105"/>
      <c r="F248" s="106"/>
      <c r="G248" s="109"/>
      <c r="H248" s="105"/>
      <c r="I248" s="106"/>
      <c r="J248" s="106"/>
      <c r="K248" s="106"/>
      <c r="L248" s="107"/>
      <c r="M248" s="108"/>
    </row>
    <row r="249" spans="1:13" s="84" customFormat="1" ht="12.75" x14ac:dyDescent="0.2">
      <c r="A249" s="104"/>
      <c r="B249" s="105"/>
      <c r="C249" s="105"/>
      <c r="D249" s="105"/>
      <c r="E249" s="105"/>
      <c r="F249" s="106"/>
      <c r="G249" s="109"/>
      <c r="H249" s="105"/>
      <c r="I249" s="106"/>
      <c r="J249" s="106"/>
      <c r="K249" s="106"/>
      <c r="L249" s="107"/>
      <c r="M249" s="108"/>
    </row>
    <row r="250" spans="1:13" s="84" customFormat="1" ht="12.75" x14ac:dyDescent="0.2">
      <c r="A250" s="104"/>
      <c r="B250" s="105"/>
      <c r="C250" s="105"/>
      <c r="D250" s="105"/>
      <c r="E250" s="105"/>
      <c r="F250" s="106"/>
      <c r="G250" s="109"/>
      <c r="H250" s="105"/>
      <c r="I250" s="106"/>
      <c r="J250" s="106"/>
      <c r="K250" s="106"/>
      <c r="L250" s="107"/>
      <c r="M250" s="108"/>
    </row>
    <row r="251" spans="1:13" s="84" customFormat="1" ht="12.75" x14ac:dyDescent="0.2">
      <c r="A251" s="104"/>
      <c r="B251" s="105"/>
      <c r="C251" s="105"/>
      <c r="D251" s="105"/>
      <c r="E251" s="105"/>
      <c r="F251" s="106"/>
      <c r="G251" s="109"/>
      <c r="H251" s="105"/>
      <c r="I251" s="106"/>
      <c r="J251" s="106"/>
      <c r="K251" s="106"/>
      <c r="L251" s="107"/>
      <c r="M251" s="108"/>
    </row>
    <row r="252" spans="1:13" s="84" customFormat="1" ht="12.75" x14ac:dyDescent="0.2">
      <c r="A252" s="104"/>
      <c r="B252" s="105"/>
      <c r="C252" s="105"/>
      <c r="D252" s="105"/>
      <c r="E252" s="105"/>
      <c r="F252" s="106"/>
      <c r="G252" s="109"/>
      <c r="H252" s="105"/>
      <c r="I252" s="106"/>
      <c r="J252" s="106"/>
      <c r="K252" s="106"/>
      <c r="L252" s="107"/>
      <c r="M252" s="108"/>
    </row>
    <row r="253" spans="1:13" s="84" customFormat="1" ht="12.75" x14ac:dyDescent="0.2">
      <c r="A253" s="104"/>
      <c r="B253" s="105"/>
      <c r="C253" s="105"/>
      <c r="D253" s="105"/>
      <c r="E253" s="105"/>
      <c r="F253" s="106"/>
      <c r="G253" s="109"/>
      <c r="H253" s="105"/>
      <c r="I253" s="106"/>
      <c r="J253" s="106"/>
      <c r="K253" s="106"/>
      <c r="L253" s="107"/>
      <c r="M253" s="108"/>
    </row>
    <row r="254" spans="1:13" s="84" customFormat="1" ht="12.75" x14ac:dyDescent="0.2">
      <c r="A254" s="104"/>
      <c r="B254" s="105"/>
      <c r="C254" s="105"/>
      <c r="D254" s="105"/>
      <c r="E254" s="105"/>
      <c r="F254" s="106"/>
      <c r="G254" s="109"/>
      <c r="H254" s="105"/>
      <c r="I254" s="106"/>
      <c r="J254" s="106"/>
      <c r="K254" s="106"/>
      <c r="L254" s="107"/>
      <c r="M254" s="108"/>
    </row>
    <row r="255" spans="1:13" s="84" customFormat="1" ht="12.75" x14ac:dyDescent="0.2">
      <c r="A255" s="104"/>
      <c r="B255" s="105"/>
      <c r="C255" s="105"/>
      <c r="D255" s="105"/>
      <c r="E255" s="105"/>
      <c r="F255" s="106"/>
      <c r="G255" s="109"/>
      <c r="H255" s="105"/>
      <c r="I255" s="106"/>
      <c r="J255" s="106"/>
      <c r="K255" s="106"/>
      <c r="L255" s="107"/>
      <c r="M255" s="108"/>
    </row>
    <row r="256" spans="1:13" s="84" customFormat="1" ht="12.75" x14ac:dyDescent="0.2">
      <c r="A256" s="104"/>
      <c r="B256" s="105"/>
      <c r="C256" s="105"/>
      <c r="D256" s="105"/>
      <c r="E256" s="105"/>
      <c r="F256" s="106"/>
      <c r="G256" s="109"/>
      <c r="H256" s="105"/>
      <c r="I256" s="106"/>
      <c r="J256" s="106"/>
      <c r="K256" s="106"/>
      <c r="L256" s="107"/>
      <c r="M256" s="108"/>
    </row>
    <row r="257" spans="1:13" s="84" customFormat="1" ht="12.75" x14ac:dyDescent="0.2">
      <c r="A257" s="104"/>
      <c r="B257" s="105"/>
      <c r="C257" s="105"/>
      <c r="D257" s="105"/>
      <c r="E257" s="105"/>
      <c r="F257" s="106"/>
      <c r="G257" s="109"/>
      <c r="H257" s="105"/>
      <c r="I257" s="106"/>
      <c r="J257" s="106"/>
      <c r="K257" s="106"/>
      <c r="L257" s="107"/>
      <c r="M257" s="108"/>
    </row>
    <row r="258" spans="1:13" s="84" customFormat="1" ht="12.75" x14ac:dyDescent="0.2">
      <c r="A258" s="104"/>
      <c r="B258" s="105"/>
      <c r="C258" s="105"/>
      <c r="D258" s="105"/>
      <c r="E258" s="105"/>
      <c r="F258" s="106"/>
      <c r="G258" s="109"/>
      <c r="H258" s="105"/>
      <c r="I258" s="106"/>
      <c r="J258" s="106"/>
      <c r="K258" s="106"/>
      <c r="L258" s="107"/>
      <c r="M258" s="108"/>
    </row>
    <row r="259" spans="1:13" s="84" customFormat="1" ht="12.75" x14ac:dyDescent="0.2">
      <c r="A259" s="104"/>
      <c r="B259" s="105"/>
      <c r="C259" s="105"/>
      <c r="D259" s="105"/>
      <c r="E259" s="105"/>
      <c r="F259" s="106"/>
      <c r="G259" s="109"/>
      <c r="H259" s="105"/>
      <c r="I259" s="106"/>
      <c r="J259" s="106"/>
      <c r="K259" s="106"/>
      <c r="L259" s="107"/>
      <c r="M259" s="108"/>
    </row>
    <row r="260" spans="1:13" s="84" customFormat="1" ht="12.75" x14ac:dyDescent="0.2">
      <c r="A260" s="104"/>
      <c r="B260" s="105"/>
      <c r="C260" s="105"/>
      <c r="D260" s="105"/>
      <c r="E260" s="105"/>
      <c r="F260" s="106"/>
      <c r="G260" s="109"/>
      <c r="H260" s="105"/>
      <c r="I260" s="106"/>
      <c r="J260" s="106"/>
      <c r="K260" s="106"/>
      <c r="L260" s="107"/>
      <c r="M260" s="108"/>
    </row>
    <row r="261" spans="1:13" s="84" customFormat="1" ht="12.75" x14ac:dyDescent="0.2">
      <c r="A261" s="104"/>
      <c r="B261" s="105"/>
      <c r="C261" s="105"/>
      <c r="D261" s="105"/>
      <c r="E261" s="105"/>
      <c r="F261" s="106"/>
      <c r="G261" s="109"/>
      <c r="H261" s="105"/>
      <c r="I261" s="106"/>
      <c r="J261" s="106"/>
      <c r="K261" s="106"/>
      <c r="L261" s="107"/>
      <c r="M261" s="108"/>
    </row>
    <row r="262" spans="1:13" s="84" customFormat="1" ht="12.75" x14ac:dyDescent="0.2">
      <c r="A262" s="104"/>
      <c r="B262" s="105"/>
      <c r="C262" s="105"/>
      <c r="D262" s="105"/>
      <c r="E262" s="105"/>
      <c r="F262" s="106"/>
      <c r="G262" s="109"/>
      <c r="H262" s="105"/>
      <c r="I262" s="106"/>
      <c r="J262" s="106"/>
      <c r="K262" s="106"/>
      <c r="L262" s="107"/>
      <c r="M262" s="108"/>
    </row>
    <row r="263" spans="1:13" s="84" customFormat="1" ht="12.75" x14ac:dyDescent="0.2">
      <c r="A263" s="104"/>
      <c r="B263" s="105"/>
      <c r="C263" s="105"/>
      <c r="D263" s="105"/>
      <c r="E263" s="105"/>
      <c r="F263" s="106"/>
      <c r="G263" s="109"/>
      <c r="H263" s="105"/>
      <c r="I263" s="106"/>
      <c r="J263" s="106"/>
      <c r="K263" s="106"/>
      <c r="L263" s="107"/>
      <c r="M263" s="108"/>
    </row>
    <row r="264" spans="1:13" s="84" customFormat="1" ht="12.75" x14ac:dyDescent="0.2">
      <c r="A264" s="104"/>
      <c r="B264" s="105"/>
      <c r="C264" s="105"/>
      <c r="D264" s="105"/>
      <c r="E264" s="105"/>
      <c r="F264" s="106"/>
      <c r="G264" s="109"/>
      <c r="H264" s="105"/>
      <c r="I264" s="106"/>
      <c r="J264" s="106"/>
      <c r="K264" s="106"/>
      <c r="L264" s="107"/>
      <c r="M264" s="108"/>
    </row>
    <row r="265" spans="1:13" s="84" customFormat="1" ht="12.75" x14ac:dyDescent="0.2">
      <c r="A265" s="104"/>
      <c r="B265" s="105"/>
      <c r="C265" s="105"/>
      <c r="D265" s="105"/>
      <c r="E265" s="105"/>
      <c r="F265" s="106"/>
      <c r="G265" s="109"/>
      <c r="H265" s="105"/>
      <c r="I265" s="106"/>
      <c r="J265" s="106"/>
      <c r="K265" s="106"/>
      <c r="L265" s="107"/>
      <c r="M265" s="108"/>
    </row>
    <row r="266" spans="1:13" s="84" customFormat="1" ht="12.75" x14ac:dyDescent="0.2">
      <c r="A266" s="104"/>
      <c r="B266" s="105"/>
      <c r="C266" s="105"/>
      <c r="D266" s="105"/>
      <c r="E266" s="105"/>
      <c r="F266" s="106"/>
      <c r="G266" s="109"/>
      <c r="H266" s="105"/>
      <c r="I266" s="106"/>
      <c r="J266" s="106"/>
      <c r="K266" s="106"/>
      <c r="L266" s="107"/>
      <c r="M266" s="108"/>
    </row>
    <row r="267" spans="1:13" s="84" customFormat="1" ht="12.75" x14ac:dyDescent="0.2">
      <c r="A267" s="104"/>
      <c r="B267" s="105"/>
      <c r="C267" s="105"/>
      <c r="D267" s="105"/>
      <c r="E267" s="105"/>
      <c r="F267" s="106"/>
      <c r="G267" s="109"/>
      <c r="H267" s="105"/>
      <c r="I267" s="106"/>
      <c r="J267" s="106"/>
      <c r="K267" s="106"/>
      <c r="L267" s="107"/>
      <c r="M267" s="108"/>
    </row>
    <row r="268" spans="1:13" s="84" customFormat="1" ht="12.75" x14ac:dyDescent="0.2">
      <c r="A268" s="104"/>
      <c r="B268" s="105"/>
      <c r="C268" s="105"/>
      <c r="D268" s="105"/>
      <c r="E268" s="105"/>
      <c r="F268" s="106"/>
      <c r="G268" s="109"/>
      <c r="H268" s="105"/>
      <c r="I268" s="106"/>
      <c r="J268" s="106"/>
      <c r="K268" s="106"/>
      <c r="L268" s="107"/>
      <c r="M268" s="108"/>
    </row>
    <row r="269" spans="1:13" s="84" customFormat="1" ht="12.75" x14ac:dyDescent="0.2">
      <c r="A269" s="104"/>
      <c r="B269" s="105"/>
      <c r="C269" s="105"/>
      <c r="D269" s="105"/>
      <c r="E269" s="105"/>
      <c r="F269" s="106"/>
      <c r="G269" s="109"/>
      <c r="H269" s="105"/>
      <c r="I269" s="106"/>
      <c r="J269" s="106"/>
      <c r="K269" s="106"/>
      <c r="L269" s="107"/>
      <c r="M269" s="108"/>
    </row>
    <row r="270" spans="1:13" s="84" customFormat="1" ht="12.75" x14ac:dyDescent="0.2">
      <c r="A270" s="104"/>
      <c r="B270" s="105"/>
      <c r="C270" s="105"/>
      <c r="D270" s="105"/>
      <c r="E270" s="105"/>
      <c r="F270" s="106"/>
      <c r="G270" s="109"/>
      <c r="H270" s="105"/>
      <c r="I270" s="106"/>
      <c r="J270" s="106"/>
      <c r="K270" s="106"/>
      <c r="L270" s="107"/>
      <c r="M270" s="108"/>
    </row>
    <row r="271" spans="1:13" s="84" customFormat="1" ht="12.75" x14ac:dyDescent="0.2">
      <c r="A271" s="104"/>
      <c r="B271" s="105"/>
      <c r="C271" s="105"/>
      <c r="D271" s="105"/>
      <c r="E271" s="105"/>
      <c r="F271" s="106"/>
      <c r="G271" s="109"/>
      <c r="H271" s="105"/>
      <c r="I271" s="106"/>
      <c r="J271" s="106"/>
      <c r="K271" s="106"/>
      <c r="L271" s="107"/>
      <c r="M271" s="108"/>
    </row>
    <row r="272" spans="1:13" s="84" customFormat="1" ht="12.75" x14ac:dyDescent="0.2">
      <c r="A272" s="104"/>
      <c r="B272" s="105"/>
      <c r="C272" s="105"/>
      <c r="D272" s="105"/>
      <c r="E272" s="105"/>
      <c r="F272" s="106"/>
      <c r="G272" s="109"/>
      <c r="H272" s="105"/>
      <c r="I272" s="106"/>
      <c r="J272" s="106"/>
      <c r="K272" s="106"/>
      <c r="L272" s="107"/>
      <c r="M272" s="108"/>
    </row>
    <row r="273" spans="1:13" s="84" customFormat="1" ht="12.75" x14ac:dyDescent="0.2">
      <c r="A273" s="104"/>
      <c r="B273" s="105"/>
      <c r="C273" s="105"/>
      <c r="D273" s="105"/>
      <c r="E273" s="105"/>
      <c r="F273" s="106"/>
      <c r="G273" s="109"/>
      <c r="H273" s="105"/>
      <c r="I273" s="106"/>
      <c r="J273" s="106"/>
      <c r="K273" s="106"/>
      <c r="L273" s="107"/>
      <c r="M273" s="108"/>
    </row>
    <row r="274" spans="1:13" s="84" customFormat="1" ht="12.75" x14ac:dyDescent="0.2">
      <c r="A274" s="104"/>
      <c r="B274" s="105"/>
      <c r="C274" s="105"/>
      <c r="D274" s="105"/>
      <c r="E274" s="105"/>
      <c r="F274" s="106"/>
      <c r="G274" s="109"/>
      <c r="H274" s="105"/>
      <c r="I274" s="106"/>
      <c r="J274" s="106"/>
      <c r="K274" s="106"/>
      <c r="L274" s="107"/>
      <c r="M274" s="108"/>
    </row>
    <row r="275" spans="1:13" s="84" customFormat="1" ht="12.75" x14ac:dyDescent="0.2">
      <c r="A275" s="104"/>
      <c r="B275" s="105"/>
      <c r="C275" s="105"/>
      <c r="D275" s="105"/>
      <c r="E275" s="105"/>
      <c r="F275" s="106"/>
      <c r="G275" s="109"/>
      <c r="H275" s="105"/>
      <c r="I275" s="106"/>
      <c r="J275" s="106"/>
      <c r="K275" s="106"/>
      <c r="L275" s="107"/>
      <c r="M275" s="108"/>
    </row>
    <row r="276" spans="1:13" s="84" customFormat="1" ht="12.75" x14ac:dyDescent="0.2">
      <c r="A276" s="104"/>
      <c r="B276" s="105"/>
      <c r="C276" s="105"/>
      <c r="D276" s="105"/>
      <c r="E276" s="105"/>
      <c r="F276" s="106"/>
      <c r="G276" s="109"/>
      <c r="H276" s="105"/>
      <c r="I276" s="106"/>
      <c r="J276" s="106"/>
      <c r="K276" s="106"/>
      <c r="L276" s="107"/>
      <c r="M276" s="108"/>
    </row>
    <row r="277" spans="1:13" s="84" customFormat="1" ht="12.75" x14ac:dyDescent="0.2">
      <c r="A277" s="104"/>
      <c r="B277" s="105"/>
      <c r="C277" s="105"/>
      <c r="D277" s="105"/>
      <c r="E277" s="105"/>
      <c r="F277" s="106"/>
      <c r="G277" s="109"/>
      <c r="H277" s="105"/>
      <c r="I277" s="106"/>
      <c r="J277" s="106"/>
      <c r="K277" s="106"/>
      <c r="L277" s="107"/>
      <c r="M277" s="108"/>
    </row>
    <row r="278" spans="1:13" s="84" customFormat="1" ht="12.75" x14ac:dyDescent="0.2">
      <c r="A278" s="104"/>
      <c r="B278" s="105"/>
      <c r="C278" s="105"/>
      <c r="D278" s="105"/>
      <c r="E278" s="105"/>
      <c r="F278" s="106"/>
      <c r="G278" s="109"/>
      <c r="H278" s="105"/>
      <c r="I278" s="106"/>
      <c r="J278" s="106"/>
      <c r="K278" s="106"/>
      <c r="L278" s="107"/>
      <c r="M278" s="108"/>
    </row>
    <row r="279" spans="1:13" s="84" customFormat="1" ht="12.75" x14ac:dyDescent="0.2">
      <c r="A279" s="104"/>
      <c r="B279" s="105"/>
      <c r="C279" s="105"/>
      <c r="D279" s="105"/>
      <c r="E279" s="105"/>
      <c r="F279" s="106"/>
      <c r="G279" s="109"/>
      <c r="H279" s="105"/>
      <c r="I279" s="106"/>
      <c r="J279" s="106"/>
      <c r="K279" s="106"/>
      <c r="L279" s="107"/>
      <c r="M279" s="108"/>
    </row>
    <row r="280" spans="1:13" s="84" customFormat="1" ht="12.75" x14ac:dyDescent="0.2">
      <c r="A280" s="104"/>
      <c r="B280" s="105"/>
      <c r="C280" s="105"/>
      <c r="D280" s="105"/>
      <c r="E280" s="105"/>
      <c r="F280" s="106"/>
      <c r="G280" s="109"/>
      <c r="H280" s="105"/>
      <c r="I280" s="106"/>
      <c r="J280" s="106"/>
      <c r="K280" s="106"/>
      <c r="L280" s="107"/>
      <c r="M280" s="108"/>
    </row>
    <row r="281" spans="1:13" s="84" customFormat="1" ht="12.75" x14ac:dyDescent="0.2">
      <c r="A281" s="104"/>
      <c r="B281" s="105"/>
      <c r="C281" s="105"/>
      <c r="D281" s="105"/>
      <c r="E281" s="105"/>
      <c r="F281" s="106"/>
      <c r="G281" s="109"/>
      <c r="H281" s="105"/>
      <c r="I281" s="106"/>
      <c r="J281" s="106"/>
      <c r="K281" s="106"/>
      <c r="L281" s="107"/>
      <c r="M281" s="108"/>
    </row>
    <row r="282" spans="1:13" s="84" customFormat="1" ht="12.75" x14ac:dyDescent="0.2">
      <c r="A282" s="104"/>
      <c r="B282" s="105"/>
      <c r="C282" s="105"/>
      <c r="D282" s="105"/>
      <c r="E282" s="105"/>
      <c r="F282" s="106"/>
      <c r="G282" s="109"/>
      <c r="H282" s="105"/>
      <c r="I282" s="106"/>
      <c r="J282" s="106"/>
      <c r="K282" s="106"/>
      <c r="L282" s="107"/>
      <c r="M282" s="108"/>
    </row>
    <row r="283" spans="1:13" s="84" customFormat="1" ht="12.75" x14ac:dyDescent="0.2">
      <c r="A283" s="104"/>
      <c r="B283" s="105"/>
      <c r="C283" s="105"/>
      <c r="D283" s="105"/>
      <c r="E283" s="105"/>
      <c r="F283" s="106"/>
      <c r="G283" s="109"/>
      <c r="H283" s="105"/>
      <c r="I283" s="106"/>
      <c r="J283" s="106"/>
      <c r="K283" s="106"/>
      <c r="L283" s="107"/>
      <c r="M283" s="108"/>
    </row>
    <row r="284" spans="1:13" s="84" customFormat="1" ht="12.75" x14ac:dyDescent="0.2">
      <c r="A284" s="104"/>
      <c r="B284" s="105"/>
      <c r="C284" s="105"/>
      <c r="D284" s="105"/>
      <c r="E284" s="105"/>
      <c r="F284" s="106"/>
      <c r="G284" s="109"/>
      <c r="H284" s="105"/>
      <c r="I284" s="106"/>
      <c r="J284" s="106"/>
      <c r="K284" s="106"/>
      <c r="L284" s="107"/>
      <c r="M284" s="108"/>
    </row>
    <row r="285" spans="1:13" s="84" customFormat="1" ht="12.75" x14ac:dyDescent="0.2">
      <c r="A285" s="104"/>
      <c r="B285" s="105"/>
      <c r="C285" s="105"/>
      <c r="D285" s="105"/>
      <c r="E285" s="105"/>
      <c r="F285" s="106"/>
      <c r="G285" s="109"/>
      <c r="H285" s="105"/>
      <c r="I285" s="106"/>
      <c r="J285" s="106"/>
      <c r="K285" s="106"/>
      <c r="L285" s="107"/>
      <c r="M285" s="108"/>
    </row>
    <row r="286" spans="1:13" s="84" customFormat="1" ht="12.75" x14ac:dyDescent="0.2">
      <c r="A286" s="104"/>
      <c r="B286" s="105"/>
      <c r="C286" s="105"/>
      <c r="D286" s="105"/>
      <c r="E286" s="105"/>
      <c r="F286" s="106"/>
      <c r="G286" s="109"/>
      <c r="H286" s="105"/>
      <c r="I286" s="106"/>
      <c r="J286" s="106"/>
      <c r="K286" s="106"/>
      <c r="L286" s="107"/>
      <c r="M286" s="108"/>
    </row>
    <row r="287" spans="1:13" s="84" customFormat="1" ht="12.75" x14ac:dyDescent="0.2">
      <c r="A287" s="104"/>
      <c r="B287" s="105"/>
      <c r="C287" s="105"/>
      <c r="D287" s="105"/>
      <c r="E287" s="105"/>
      <c r="F287" s="106"/>
      <c r="G287" s="109"/>
      <c r="H287" s="105"/>
      <c r="I287" s="106"/>
      <c r="J287" s="106"/>
      <c r="K287" s="106"/>
      <c r="L287" s="107"/>
      <c r="M287" s="108"/>
    </row>
    <row r="288" spans="1:13" s="84" customFormat="1" ht="12.75" x14ac:dyDescent="0.2">
      <c r="A288" s="104"/>
      <c r="B288" s="105"/>
      <c r="C288" s="105"/>
      <c r="D288" s="105"/>
      <c r="E288" s="105"/>
      <c r="F288" s="106"/>
      <c r="G288" s="109"/>
      <c r="H288" s="105"/>
      <c r="I288" s="106"/>
      <c r="J288" s="106"/>
      <c r="K288" s="106"/>
      <c r="L288" s="107"/>
      <c r="M288" s="108"/>
    </row>
    <row r="289" spans="1:13" s="84" customFormat="1" ht="12.75" x14ac:dyDescent="0.2">
      <c r="A289" s="104"/>
      <c r="B289" s="105"/>
      <c r="C289" s="105"/>
      <c r="D289" s="105"/>
      <c r="E289" s="105"/>
      <c r="F289" s="106"/>
      <c r="G289" s="109"/>
      <c r="H289" s="105"/>
      <c r="I289" s="106"/>
      <c r="J289" s="106"/>
      <c r="K289" s="106"/>
      <c r="L289" s="107"/>
      <c r="M289" s="108"/>
    </row>
    <row r="290" spans="1:13" s="84" customFormat="1" ht="12.75" x14ac:dyDescent="0.2">
      <c r="A290" s="104"/>
      <c r="B290" s="105"/>
      <c r="C290" s="105"/>
      <c r="D290" s="105"/>
      <c r="E290" s="105"/>
      <c r="F290" s="106"/>
      <c r="G290" s="109"/>
      <c r="H290" s="105"/>
      <c r="I290" s="106"/>
      <c r="J290" s="106"/>
      <c r="K290" s="106"/>
      <c r="L290" s="107"/>
      <c r="M290" s="108"/>
    </row>
    <row r="291" spans="1:13" s="84" customFormat="1" ht="12.75" x14ac:dyDescent="0.2">
      <c r="A291" s="104"/>
      <c r="B291" s="105"/>
      <c r="C291" s="105"/>
      <c r="D291" s="105"/>
      <c r="E291" s="105"/>
      <c r="F291" s="106"/>
      <c r="G291" s="109"/>
      <c r="H291" s="105"/>
      <c r="I291" s="106"/>
      <c r="J291" s="106"/>
      <c r="K291" s="106"/>
      <c r="L291" s="107"/>
      <c r="M291" s="108"/>
    </row>
    <row r="292" spans="1:13" s="84" customFormat="1" ht="12.75" x14ac:dyDescent="0.2">
      <c r="A292" s="104"/>
      <c r="B292" s="105"/>
      <c r="C292" s="105"/>
      <c r="D292" s="105"/>
      <c r="E292" s="105"/>
      <c r="F292" s="106"/>
      <c r="G292" s="109"/>
      <c r="H292" s="105"/>
      <c r="I292" s="106"/>
      <c r="J292" s="106"/>
      <c r="K292" s="106"/>
      <c r="L292" s="107"/>
      <c r="M292" s="108"/>
    </row>
    <row r="293" spans="1:13" s="84" customFormat="1" ht="12.75" x14ac:dyDescent="0.2">
      <c r="A293" s="104"/>
      <c r="B293" s="105"/>
      <c r="C293" s="105"/>
      <c r="D293" s="105"/>
      <c r="E293" s="105"/>
      <c r="F293" s="106"/>
      <c r="G293" s="109"/>
      <c r="H293" s="105"/>
      <c r="I293" s="106"/>
      <c r="J293" s="106"/>
      <c r="K293" s="106"/>
      <c r="L293" s="107"/>
      <c r="M293" s="108"/>
    </row>
    <row r="294" spans="1:13" s="84" customFormat="1" ht="12.75" x14ac:dyDescent="0.2">
      <c r="A294" s="104"/>
      <c r="B294" s="105"/>
      <c r="C294" s="105"/>
      <c r="D294" s="105"/>
      <c r="E294" s="105"/>
      <c r="F294" s="106"/>
      <c r="G294" s="109"/>
      <c r="H294" s="105"/>
      <c r="I294" s="106"/>
      <c r="J294" s="106"/>
      <c r="K294" s="106"/>
      <c r="L294" s="107"/>
      <c r="M294" s="108"/>
    </row>
    <row r="295" spans="1:13" s="84" customFormat="1" ht="12.75" x14ac:dyDescent="0.2">
      <c r="A295" s="104"/>
      <c r="B295" s="105"/>
      <c r="C295" s="105"/>
      <c r="D295" s="105"/>
      <c r="E295" s="105"/>
      <c r="F295" s="106"/>
      <c r="G295" s="109"/>
      <c r="H295" s="105"/>
      <c r="I295" s="106"/>
      <c r="J295" s="106"/>
      <c r="K295" s="106"/>
      <c r="L295" s="107"/>
      <c r="M295" s="108"/>
    </row>
    <row r="296" spans="1:13" s="84" customFormat="1" ht="12.75" x14ac:dyDescent="0.2">
      <c r="A296" s="104"/>
      <c r="B296" s="105"/>
      <c r="C296" s="105"/>
      <c r="D296" s="105"/>
      <c r="E296" s="105"/>
      <c r="F296" s="106"/>
      <c r="G296" s="109"/>
      <c r="H296" s="105"/>
      <c r="I296" s="106"/>
      <c r="J296" s="106"/>
      <c r="K296" s="106"/>
      <c r="L296" s="107"/>
      <c r="M296" s="108"/>
    </row>
    <row r="297" spans="1:13" s="84" customFormat="1" ht="12.75" x14ac:dyDescent="0.2">
      <c r="A297" s="104"/>
      <c r="B297" s="105"/>
      <c r="C297" s="105"/>
      <c r="D297" s="105"/>
      <c r="E297" s="105"/>
      <c r="F297" s="106"/>
      <c r="G297" s="109"/>
      <c r="H297" s="105"/>
      <c r="I297" s="106"/>
      <c r="J297" s="106"/>
      <c r="K297" s="106"/>
      <c r="L297" s="107"/>
      <c r="M297" s="108"/>
    </row>
    <row r="298" spans="1:13" s="84" customFormat="1" ht="12.75" x14ac:dyDescent="0.2">
      <c r="A298" s="104"/>
      <c r="B298" s="105"/>
      <c r="C298" s="105"/>
      <c r="D298" s="105"/>
      <c r="E298" s="105"/>
      <c r="F298" s="106"/>
      <c r="G298" s="109"/>
      <c r="H298" s="105"/>
      <c r="I298" s="106"/>
      <c r="J298" s="106"/>
      <c r="K298" s="106"/>
      <c r="L298" s="107"/>
      <c r="M298" s="108"/>
    </row>
    <row r="299" spans="1:13" s="84" customFormat="1" ht="12.75" x14ac:dyDescent="0.2">
      <c r="A299" s="104"/>
      <c r="B299" s="105"/>
      <c r="C299" s="105"/>
      <c r="D299" s="105"/>
      <c r="E299" s="105"/>
      <c r="F299" s="106"/>
      <c r="G299" s="109"/>
      <c r="H299" s="105"/>
      <c r="I299" s="106"/>
      <c r="J299" s="106"/>
      <c r="K299" s="106"/>
      <c r="L299" s="107"/>
      <c r="M299" s="108"/>
    </row>
    <row r="300" spans="1:13" s="84" customFormat="1" ht="12.75" x14ac:dyDescent="0.2">
      <c r="A300" s="104"/>
      <c r="B300" s="105"/>
      <c r="C300" s="105"/>
      <c r="D300" s="105"/>
      <c r="E300" s="105"/>
      <c r="F300" s="106"/>
      <c r="G300" s="109"/>
      <c r="H300" s="105"/>
      <c r="I300" s="106"/>
      <c r="J300" s="106"/>
      <c r="K300" s="106"/>
      <c r="L300" s="107"/>
      <c r="M300" s="108"/>
    </row>
    <row r="301" spans="1:13" s="84" customFormat="1" ht="12.75" x14ac:dyDescent="0.2">
      <c r="A301" s="104"/>
      <c r="B301" s="105"/>
      <c r="C301" s="105"/>
      <c r="D301" s="105"/>
      <c r="E301" s="105"/>
      <c r="F301" s="106"/>
      <c r="G301" s="109"/>
      <c r="H301" s="105"/>
      <c r="I301" s="106"/>
      <c r="J301" s="106"/>
      <c r="K301" s="106"/>
      <c r="L301" s="107"/>
      <c r="M301" s="108"/>
    </row>
    <row r="302" spans="1:13" s="84" customFormat="1" ht="12.75" x14ac:dyDescent="0.2">
      <c r="A302" s="104"/>
      <c r="B302" s="105"/>
      <c r="C302" s="105"/>
      <c r="D302" s="105"/>
      <c r="E302" s="105"/>
      <c r="F302" s="106"/>
      <c r="G302" s="109"/>
      <c r="H302" s="105"/>
      <c r="I302" s="106"/>
      <c r="J302" s="106"/>
      <c r="K302" s="106"/>
      <c r="L302" s="107"/>
      <c r="M302" s="108"/>
    </row>
    <row r="303" spans="1:13" s="84" customFormat="1" ht="12.75" x14ac:dyDescent="0.2">
      <c r="A303" s="104"/>
      <c r="B303" s="105"/>
      <c r="C303" s="105"/>
      <c r="D303" s="105"/>
      <c r="E303" s="105"/>
      <c r="F303" s="106"/>
      <c r="G303" s="109"/>
      <c r="H303" s="105"/>
      <c r="I303" s="106"/>
      <c r="J303" s="106"/>
      <c r="K303" s="106"/>
      <c r="L303" s="107"/>
      <c r="M303" s="108"/>
    </row>
    <row r="304" spans="1:13" s="84" customFormat="1" ht="12.75" x14ac:dyDescent="0.2">
      <c r="A304" s="104"/>
      <c r="B304" s="105"/>
      <c r="C304" s="105"/>
      <c r="D304" s="105"/>
      <c r="E304" s="105"/>
      <c r="F304" s="106"/>
      <c r="G304" s="109"/>
      <c r="H304" s="105"/>
      <c r="I304" s="106"/>
      <c r="J304" s="106"/>
      <c r="K304" s="106"/>
      <c r="L304" s="107"/>
      <c r="M304" s="108"/>
    </row>
    <row r="305" spans="1:13" s="84" customFormat="1" ht="12.75" x14ac:dyDescent="0.2">
      <c r="A305" s="104"/>
      <c r="B305" s="105"/>
      <c r="C305" s="105"/>
      <c r="D305" s="105"/>
      <c r="E305" s="105"/>
      <c r="F305" s="106"/>
      <c r="G305" s="109"/>
      <c r="H305" s="105"/>
      <c r="I305" s="106"/>
      <c r="J305" s="106"/>
      <c r="K305" s="106"/>
      <c r="L305" s="107"/>
      <c r="M305" s="108"/>
    </row>
    <row r="306" spans="1:13" s="84" customFormat="1" ht="12.75" x14ac:dyDescent="0.2">
      <c r="A306" s="104"/>
      <c r="B306" s="105"/>
      <c r="C306" s="105"/>
      <c r="D306" s="105"/>
      <c r="E306" s="105"/>
      <c r="F306" s="106"/>
      <c r="G306" s="109"/>
      <c r="H306" s="105"/>
      <c r="I306" s="106"/>
      <c r="J306" s="106"/>
      <c r="K306" s="106"/>
      <c r="L306" s="107"/>
      <c r="M306" s="108"/>
    </row>
    <row r="307" spans="1:13" s="84" customFormat="1" ht="12.75" x14ac:dyDescent="0.2">
      <c r="A307" s="104"/>
      <c r="B307" s="105"/>
      <c r="C307" s="105"/>
      <c r="D307" s="105"/>
      <c r="E307" s="105"/>
      <c r="F307" s="106"/>
      <c r="G307" s="109"/>
      <c r="H307" s="105"/>
      <c r="I307" s="106"/>
      <c r="J307" s="106"/>
      <c r="K307" s="106"/>
      <c r="L307" s="107"/>
      <c r="M307" s="108"/>
    </row>
    <row r="308" spans="1:13" s="84" customFormat="1" ht="12.75" x14ac:dyDescent="0.2">
      <c r="A308" s="104"/>
      <c r="B308" s="105"/>
      <c r="C308" s="105"/>
      <c r="D308" s="105"/>
      <c r="E308" s="105"/>
      <c r="F308" s="106"/>
      <c r="G308" s="109"/>
      <c r="H308" s="105"/>
      <c r="I308" s="106"/>
      <c r="J308" s="106"/>
      <c r="K308" s="106"/>
      <c r="L308" s="107"/>
      <c r="M308" s="108"/>
    </row>
    <row r="309" spans="1:13" s="84" customFormat="1" ht="12.75" x14ac:dyDescent="0.2">
      <c r="A309" s="104"/>
      <c r="B309" s="105"/>
      <c r="C309" s="105"/>
      <c r="D309" s="105"/>
      <c r="E309" s="105"/>
      <c r="F309" s="106"/>
      <c r="G309" s="109"/>
      <c r="H309" s="105"/>
      <c r="I309" s="106"/>
      <c r="J309" s="106"/>
      <c r="K309" s="106"/>
      <c r="L309" s="107"/>
      <c r="M309" s="108"/>
    </row>
    <row r="310" spans="1:13" s="84" customFormat="1" ht="12.75" x14ac:dyDescent="0.2">
      <c r="A310" s="104"/>
      <c r="B310" s="105"/>
      <c r="C310" s="105"/>
      <c r="D310" s="105"/>
      <c r="E310" s="105"/>
      <c r="F310" s="106"/>
      <c r="G310" s="109"/>
      <c r="H310" s="105"/>
      <c r="I310" s="106"/>
      <c r="J310" s="106"/>
      <c r="K310" s="106"/>
      <c r="L310" s="107"/>
      <c r="M310" s="108"/>
    </row>
    <row r="311" spans="1:13" s="84" customFormat="1" ht="12.75" x14ac:dyDescent="0.2">
      <c r="A311" s="104"/>
      <c r="B311" s="105"/>
      <c r="C311" s="105"/>
      <c r="D311" s="105"/>
      <c r="E311" s="105"/>
      <c r="F311" s="106"/>
      <c r="G311" s="109"/>
      <c r="H311" s="105"/>
      <c r="I311" s="106"/>
      <c r="J311" s="106"/>
      <c r="K311" s="106"/>
      <c r="L311" s="107"/>
      <c r="M311" s="108"/>
    </row>
    <row r="312" spans="1:13" s="84" customFormat="1" ht="12.75" x14ac:dyDescent="0.2">
      <c r="A312" s="104"/>
      <c r="B312" s="105"/>
      <c r="C312" s="105"/>
      <c r="D312" s="105"/>
      <c r="E312" s="105"/>
      <c r="F312" s="106"/>
      <c r="G312" s="109"/>
      <c r="H312" s="105"/>
      <c r="I312" s="106"/>
      <c r="J312" s="106"/>
      <c r="K312" s="106"/>
      <c r="L312" s="107"/>
      <c r="M312" s="108"/>
    </row>
    <row r="313" spans="1:13" s="84" customFormat="1" ht="12.75" x14ac:dyDescent="0.2">
      <c r="A313" s="104"/>
      <c r="B313" s="105"/>
      <c r="C313" s="105"/>
      <c r="D313" s="105"/>
      <c r="E313" s="105"/>
      <c r="F313" s="106"/>
      <c r="G313" s="109"/>
      <c r="H313" s="105"/>
      <c r="I313" s="106"/>
      <c r="J313" s="106"/>
      <c r="K313" s="106"/>
      <c r="L313" s="107"/>
      <c r="M313" s="108"/>
    </row>
    <row r="314" spans="1:13" s="84" customFormat="1" ht="12.75" x14ac:dyDescent="0.2">
      <c r="A314" s="104"/>
      <c r="B314" s="105"/>
      <c r="C314" s="105"/>
      <c r="D314" s="105"/>
      <c r="E314" s="105"/>
      <c r="F314" s="106"/>
      <c r="G314" s="109"/>
      <c r="H314" s="105"/>
      <c r="I314" s="106"/>
      <c r="J314" s="106"/>
      <c r="K314" s="106"/>
      <c r="L314" s="107"/>
      <c r="M314" s="108"/>
    </row>
    <row r="315" spans="1:13" s="84" customFormat="1" ht="12.75" x14ac:dyDescent="0.2">
      <c r="A315" s="104"/>
      <c r="B315" s="105"/>
      <c r="C315" s="105"/>
      <c r="D315" s="105"/>
      <c r="E315" s="105"/>
      <c r="F315" s="106"/>
      <c r="G315" s="109"/>
      <c r="H315" s="105"/>
      <c r="I315" s="106"/>
      <c r="J315" s="106"/>
      <c r="K315" s="106"/>
      <c r="L315" s="107"/>
      <c r="M315" s="108"/>
    </row>
    <row r="316" spans="1:13" s="84" customFormat="1" ht="12.75" x14ac:dyDescent="0.2">
      <c r="A316" s="104"/>
      <c r="B316" s="105"/>
      <c r="C316" s="105"/>
      <c r="D316" s="105"/>
      <c r="E316" s="105"/>
      <c r="F316" s="106"/>
      <c r="G316" s="109"/>
      <c r="H316" s="105"/>
      <c r="I316" s="106"/>
      <c r="J316" s="106"/>
      <c r="K316" s="106"/>
      <c r="L316" s="107"/>
      <c r="M316" s="108"/>
    </row>
    <row r="317" spans="1:13" s="84" customFormat="1" ht="12.75" x14ac:dyDescent="0.2">
      <c r="A317" s="104"/>
      <c r="B317" s="105"/>
      <c r="C317" s="105"/>
      <c r="D317" s="105"/>
      <c r="E317" s="105"/>
      <c r="F317" s="106"/>
      <c r="G317" s="109"/>
      <c r="H317" s="105"/>
      <c r="I317" s="106"/>
      <c r="J317" s="106"/>
      <c r="K317" s="106"/>
      <c r="L317" s="107"/>
      <c r="M317" s="108"/>
    </row>
    <row r="318" spans="1:13" s="84" customFormat="1" ht="12.75" x14ac:dyDescent="0.2">
      <c r="A318" s="104"/>
      <c r="B318" s="105"/>
      <c r="C318" s="105"/>
      <c r="D318" s="105"/>
      <c r="E318" s="105"/>
      <c r="F318" s="106"/>
      <c r="G318" s="109"/>
      <c r="H318" s="105"/>
      <c r="I318" s="106"/>
      <c r="J318" s="106"/>
      <c r="K318" s="106"/>
      <c r="L318" s="107"/>
      <c r="M318" s="108"/>
    </row>
    <row r="319" spans="1:13" s="84" customFormat="1" ht="12.75" x14ac:dyDescent="0.2">
      <c r="A319" s="104"/>
      <c r="B319" s="105"/>
      <c r="C319" s="105"/>
      <c r="D319" s="105"/>
      <c r="E319" s="105"/>
      <c r="F319" s="106"/>
      <c r="G319" s="109"/>
      <c r="H319" s="105"/>
      <c r="I319" s="106"/>
      <c r="J319" s="106"/>
      <c r="K319" s="106"/>
      <c r="L319" s="107"/>
      <c r="M319" s="108"/>
    </row>
    <row r="320" spans="1:13" s="84" customFormat="1" ht="12.75" x14ac:dyDescent="0.2">
      <c r="A320" s="104"/>
      <c r="B320" s="105"/>
      <c r="C320" s="105"/>
      <c r="D320" s="105"/>
      <c r="E320" s="105"/>
      <c r="F320" s="106"/>
      <c r="G320" s="109"/>
      <c r="H320" s="105"/>
      <c r="I320" s="106"/>
      <c r="J320" s="106"/>
      <c r="K320" s="106"/>
      <c r="L320" s="107"/>
      <c r="M320" s="108"/>
    </row>
    <row r="321" spans="1:13" s="84" customFormat="1" ht="12.75" x14ac:dyDescent="0.2">
      <c r="A321" s="104"/>
      <c r="B321" s="105"/>
      <c r="C321" s="105"/>
      <c r="D321" s="105"/>
      <c r="E321" s="105"/>
      <c r="F321" s="106"/>
      <c r="G321" s="109"/>
      <c r="H321" s="105"/>
      <c r="I321" s="106"/>
      <c r="J321" s="106"/>
      <c r="K321" s="106"/>
      <c r="L321" s="107"/>
      <c r="M321" s="108"/>
    </row>
    <row r="322" spans="1:13" s="84" customFormat="1" ht="12.75" x14ac:dyDescent="0.2">
      <c r="A322" s="104"/>
      <c r="B322" s="105"/>
      <c r="C322" s="105"/>
      <c r="D322" s="105"/>
      <c r="E322" s="105"/>
      <c r="F322" s="106"/>
      <c r="G322" s="109"/>
      <c r="H322" s="105"/>
      <c r="I322" s="106"/>
      <c r="J322" s="106"/>
      <c r="K322" s="106"/>
      <c r="L322" s="107"/>
      <c r="M322" s="108"/>
    </row>
    <row r="323" spans="1:13" s="84" customFormat="1" ht="12.75" x14ac:dyDescent="0.2">
      <c r="A323" s="104"/>
      <c r="B323" s="105"/>
      <c r="C323" s="105"/>
      <c r="D323" s="105"/>
      <c r="E323" s="105"/>
      <c r="F323" s="106"/>
      <c r="G323" s="109"/>
      <c r="H323" s="105"/>
      <c r="I323" s="106"/>
      <c r="J323" s="106"/>
      <c r="K323" s="106"/>
      <c r="L323" s="107"/>
      <c r="M323" s="108"/>
    </row>
    <row r="324" spans="1:13" s="84" customFormat="1" ht="12.75" x14ac:dyDescent="0.2">
      <c r="A324" s="104"/>
      <c r="B324" s="105"/>
      <c r="C324" s="105"/>
      <c r="D324" s="105"/>
      <c r="E324" s="105"/>
      <c r="F324" s="106"/>
      <c r="G324" s="109"/>
      <c r="H324" s="105"/>
      <c r="I324" s="106"/>
      <c r="J324" s="106"/>
      <c r="K324" s="106"/>
      <c r="L324" s="107"/>
      <c r="M324" s="108"/>
    </row>
    <row r="325" spans="1:13" s="84" customFormat="1" ht="12.75" x14ac:dyDescent="0.2">
      <c r="A325" s="104"/>
      <c r="B325" s="105"/>
      <c r="C325" s="105"/>
      <c r="D325" s="105"/>
      <c r="E325" s="105"/>
      <c r="F325" s="106"/>
      <c r="G325" s="109"/>
      <c r="H325" s="105"/>
      <c r="I325" s="106"/>
      <c r="J325" s="106"/>
      <c r="K325" s="106"/>
      <c r="L325" s="107"/>
      <c r="M325" s="108"/>
    </row>
    <row r="326" spans="1:13" s="84" customFormat="1" ht="12.75" x14ac:dyDescent="0.2">
      <c r="A326" s="104"/>
      <c r="B326" s="105"/>
      <c r="C326" s="105"/>
      <c r="D326" s="105"/>
      <c r="E326" s="105"/>
      <c r="F326" s="106"/>
      <c r="G326" s="109"/>
      <c r="H326" s="105"/>
      <c r="I326" s="106"/>
      <c r="J326" s="106"/>
      <c r="K326" s="106"/>
      <c r="L326" s="107"/>
      <c r="M326" s="108"/>
    </row>
    <row r="327" spans="1:13" s="84" customFormat="1" ht="12.75" x14ac:dyDescent="0.2">
      <c r="A327" s="104"/>
      <c r="B327" s="105"/>
      <c r="C327" s="105"/>
      <c r="D327" s="105"/>
      <c r="E327" s="105"/>
      <c r="F327" s="106"/>
      <c r="G327" s="109"/>
      <c r="H327" s="105"/>
      <c r="I327" s="106"/>
      <c r="J327" s="106"/>
      <c r="K327" s="106"/>
      <c r="L327" s="107"/>
      <c r="M327" s="108"/>
    </row>
    <row r="328" spans="1:13" s="84" customFormat="1" ht="12.75" x14ac:dyDescent="0.2">
      <c r="A328" s="104"/>
      <c r="B328" s="105"/>
      <c r="C328" s="105"/>
      <c r="D328" s="105"/>
      <c r="E328" s="105"/>
      <c r="F328" s="106"/>
      <c r="G328" s="109"/>
      <c r="H328" s="105"/>
      <c r="I328" s="106"/>
      <c r="J328" s="106"/>
      <c r="K328" s="106"/>
      <c r="L328" s="107"/>
      <c r="M328" s="108"/>
    </row>
    <row r="329" spans="1:13" s="84" customFormat="1" ht="12.75" x14ac:dyDescent="0.2">
      <c r="A329" s="104"/>
      <c r="B329" s="105"/>
      <c r="C329" s="105"/>
      <c r="D329" s="105"/>
      <c r="E329" s="105"/>
      <c r="F329" s="106"/>
      <c r="G329" s="109"/>
      <c r="H329" s="105"/>
      <c r="I329" s="106"/>
      <c r="J329" s="106"/>
      <c r="K329" s="106"/>
      <c r="L329" s="107"/>
      <c r="M329" s="108"/>
    </row>
    <row r="330" spans="1:13" s="84" customFormat="1" ht="12.75" x14ac:dyDescent="0.2">
      <c r="A330" s="104"/>
      <c r="B330" s="105"/>
      <c r="C330" s="105"/>
      <c r="D330" s="105"/>
      <c r="E330" s="105"/>
      <c r="F330" s="106"/>
      <c r="G330" s="109"/>
      <c r="H330" s="105"/>
      <c r="I330" s="106"/>
      <c r="J330" s="106"/>
      <c r="K330" s="106"/>
      <c r="L330" s="107"/>
      <c r="M330" s="108"/>
    </row>
    <row r="331" spans="1:13" s="84" customFormat="1" ht="12.75" x14ac:dyDescent="0.2">
      <c r="A331" s="104"/>
      <c r="B331" s="105"/>
      <c r="C331" s="105"/>
      <c r="D331" s="105"/>
      <c r="E331" s="105"/>
      <c r="F331" s="106"/>
      <c r="G331" s="109"/>
      <c r="H331" s="105"/>
      <c r="I331" s="106"/>
      <c r="J331" s="106"/>
      <c r="K331" s="106"/>
      <c r="L331" s="107"/>
      <c r="M331" s="108"/>
    </row>
    <row r="332" spans="1:13" s="84" customFormat="1" ht="12.75" x14ac:dyDescent="0.2">
      <c r="A332" s="104"/>
      <c r="B332" s="105"/>
      <c r="C332" s="105"/>
      <c r="D332" s="105"/>
      <c r="E332" s="105"/>
      <c r="F332" s="106"/>
      <c r="G332" s="109"/>
      <c r="H332" s="105"/>
      <c r="I332" s="106"/>
      <c r="J332" s="106"/>
      <c r="K332" s="106"/>
      <c r="L332" s="107"/>
      <c r="M332" s="108"/>
    </row>
    <row r="333" spans="1:13" s="84" customFormat="1" ht="12.75" x14ac:dyDescent="0.2">
      <c r="A333" s="104"/>
      <c r="B333" s="105"/>
      <c r="C333" s="105"/>
      <c r="D333" s="105"/>
      <c r="E333" s="105"/>
      <c r="F333" s="106"/>
      <c r="G333" s="109"/>
      <c r="H333" s="105"/>
      <c r="I333" s="106"/>
      <c r="J333" s="106"/>
      <c r="K333" s="106"/>
      <c r="L333" s="107"/>
      <c r="M333" s="108"/>
    </row>
    <row r="334" spans="1:13" s="84" customFormat="1" ht="12.75" x14ac:dyDescent="0.2">
      <c r="A334" s="104"/>
      <c r="B334" s="105"/>
      <c r="C334" s="105"/>
      <c r="D334" s="105"/>
      <c r="E334" s="105"/>
      <c r="F334" s="106"/>
      <c r="G334" s="109"/>
      <c r="H334" s="105"/>
      <c r="I334" s="106"/>
      <c r="J334" s="106"/>
      <c r="K334" s="106"/>
      <c r="L334" s="107"/>
      <c r="M334" s="108"/>
    </row>
    <row r="335" spans="1:13" s="84" customFormat="1" ht="12.75" x14ac:dyDescent="0.2">
      <c r="A335" s="104"/>
      <c r="B335" s="105"/>
      <c r="C335" s="105"/>
      <c r="D335" s="105"/>
      <c r="E335" s="105"/>
      <c r="F335" s="106"/>
      <c r="G335" s="109"/>
      <c r="H335" s="105"/>
      <c r="I335" s="106"/>
      <c r="J335" s="106"/>
      <c r="K335" s="106"/>
      <c r="L335" s="107"/>
      <c r="M335" s="108"/>
    </row>
    <row r="336" spans="1:13" s="84" customFormat="1" ht="12.75" x14ac:dyDescent="0.2">
      <c r="A336" s="104"/>
      <c r="B336" s="105"/>
      <c r="C336" s="105"/>
      <c r="D336" s="105"/>
      <c r="E336" s="105"/>
      <c r="F336" s="106"/>
      <c r="G336" s="109"/>
      <c r="H336" s="105"/>
      <c r="I336" s="106"/>
      <c r="J336" s="106"/>
      <c r="K336" s="106"/>
      <c r="L336" s="107"/>
      <c r="M336" s="108"/>
    </row>
    <row r="337" spans="1:13" s="84" customFormat="1" ht="12.75" x14ac:dyDescent="0.2">
      <c r="A337" s="104"/>
      <c r="B337" s="105"/>
      <c r="C337" s="105"/>
      <c r="D337" s="105"/>
      <c r="E337" s="105"/>
      <c r="F337" s="106"/>
      <c r="G337" s="109"/>
      <c r="H337" s="105"/>
      <c r="I337" s="106"/>
      <c r="J337" s="106"/>
      <c r="K337" s="106"/>
      <c r="L337" s="107"/>
      <c r="M337" s="108"/>
    </row>
    <row r="338" spans="1:13" s="84" customFormat="1" ht="12.75" x14ac:dyDescent="0.2">
      <c r="A338" s="104"/>
      <c r="B338" s="105"/>
      <c r="C338" s="105"/>
      <c r="D338" s="105"/>
      <c r="E338" s="105"/>
      <c r="F338" s="106"/>
      <c r="G338" s="109"/>
      <c r="H338" s="105"/>
      <c r="I338" s="106"/>
      <c r="J338" s="106"/>
      <c r="K338" s="106"/>
      <c r="L338" s="107"/>
      <c r="M338" s="108"/>
    </row>
    <row r="339" spans="1:13" s="84" customFormat="1" ht="12.75" x14ac:dyDescent="0.2">
      <c r="A339" s="104"/>
      <c r="B339" s="105"/>
      <c r="C339" s="105"/>
      <c r="D339" s="105"/>
      <c r="E339" s="105"/>
      <c r="F339" s="106"/>
      <c r="G339" s="109"/>
      <c r="H339" s="105"/>
      <c r="I339" s="106"/>
      <c r="J339" s="106"/>
      <c r="K339" s="106"/>
      <c r="L339" s="107"/>
      <c r="M339" s="108"/>
    </row>
    <row r="340" spans="1:13" s="84" customFormat="1" ht="12.75" x14ac:dyDescent="0.2">
      <c r="A340" s="104"/>
      <c r="B340" s="105"/>
      <c r="C340" s="105"/>
      <c r="D340" s="105"/>
      <c r="E340" s="105"/>
      <c r="F340" s="106"/>
      <c r="G340" s="109"/>
      <c r="H340" s="105"/>
      <c r="I340" s="106"/>
      <c r="J340" s="106"/>
      <c r="K340" s="106"/>
      <c r="L340" s="107"/>
      <c r="M340" s="108"/>
    </row>
    <row r="341" spans="1:13" s="84" customFormat="1" ht="12.75" x14ac:dyDescent="0.2">
      <c r="A341" s="104"/>
      <c r="B341" s="105"/>
      <c r="C341" s="105"/>
      <c r="D341" s="105"/>
      <c r="E341" s="105"/>
      <c r="F341" s="106"/>
      <c r="G341" s="109"/>
      <c r="H341" s="105"/>
      <c r="I341" s="106"/>
      <c r="J341" s="106"/>
      <c r="K341" s="106"/>
      <c r="L341" s="107"/>
      <c r="M341" s="108"/>
    </row>
    <row r="342" spans="1:13" s="84" customFormat="1" ht="12.75" x14ac:dyDescent="0.2">
      <c r="A342" s="104"/>
      <c r="B342" s="105"/>
      <c r="C342" s="105"/>
      <c r="D342" s="105"/>
      <c r="E342" s="105"/>
      <c r="F342" s="106"/>
      <c r="G342" s="109"/>
      <c r="H342" s="105"/>
      <c r="I342" s="106"/>
      <c r="J342" s="106"/>
      <c r="K342" s="106"/>
      <c r="L342" s="107"/>
      <c r="M342" s="108"/>
    </row>
    <row r="343" spans="1:13" s="84" customFormat="1" ht="12.75" x14ac:dyDescent="0.2">
      <c r="A343" s="104"/>
      <c r="B343" s="105"/>
      <c r="C343" s="105"/>
      <c r="D343" s="105"/>
      <c r="E343" s="105"/>
      <c r="F343" s="106"/>
      <c r="G343" s="109"/>
      <c r="H343" s="105"/>
      <c r="I343" s="106"/>
      <c r="J343" s="106"/>
      <c r="K343" s="106"/>
      <c r="L343" s="107"/>
      <c r="M343" s="108"/>
    </row>
    <row r="344" spans="1:13" s="84" customFormat="1" ht="12.75" x14ac:dyDescent="0.2">
      <c r="A344" s="104"/>
      <c r="B344" s="105"/>
      <c r="C344" s="105"/>
      <c r="D344" s="105"/>
      <c r="E344" s="105"/>
      <c r="F344" s="106"/>
      <c r="G344" s="109"/>
      <c r="H344" s="105"/>
      <c r="I344" s="106"/>
      <c r="J344" s="106"/>
      <c r="K344" s="106"/>
      <c r="L344" s="107"/>
      <c r="M344" s="108"/>
    </row>
    <row r="345" spans="1:13" s="84" customFormat="1" ht="12.75" x14ac:dyDescent="0.2">
      <c r="A345" s="104"/>
      <c r="B345" s="105"/>
      <c r="C345" s="105"/>
      <c r="D345" s="105"/>
      <c r="E345" s="105"/>
      <c r="F345" s="106"/>
      <c r="G345" s="109"/>
      <c r="H345" s="105"/>
      <c r="I345" s="106"/>
      <c r="J345" s="106"/>
      <c r="K345" s="106"/>
      <c r="L345" s="107"/>
      <c r="M345" s="108"/>
    </row>
    <row r="346" spans="1:13" s="84" customFormat="1" ht="12.75" x14ac:dyDescent="0.2">
      <c r="A346" s="104"/>
      <c r="B346" s="105"/>
      <c r="C346" s="105"/>
      <c r="D346" s="105"/>
      <c r="E346" s="105"/>
      <c r="F346" s="106"/>
      <c r="G346" s="109"/>
      <c r="H346" s="105"/>
      <c r="I346" s="106"/>
      <c r="J346" s="106"/>
      <c r="K346" s="106"/>
      <c r="L346" s="107"/>
      <c r="M346" s="108"/>
    </row>
    <row r="347" spans="1:13" s="84" customFormat="1" ht="12.75" x14ac:dyDescent="0.2">
      <c r="A347" s="104"/>
      <c r="B347" s="105"/>
      <c r="C347" s="105"/>
      <c r="D347" s="105"/>
      <c r="E347" s="105"/>
      <c r="F347" s="106"/>
      <c r="G347" s="109"/>
      <c r="H347" s="105"/>
      <c r="I347" s="106"/>
      <c r="J347" s="106"/>
      <c r="K347" s="106"/>
      <c r="L347" s="107"/>
      <c r="M347" s="108"/>
    </row>
    <row r="348" spans="1:13" s="84" customFormat="1" ht="12.75" x14ac:dyDescent="0.2">
      <c r="A348" s="104"/>
      <c r="B348" s="105"/>
      <c r="C348" s="105"/>
      <c r="D348" s="105"/>
      <c r="E348" s="105"/>
      <c r="F348" s="106"/>
      <c r="G348" s="109"/>
      <c r="H348" s="105"/>
      <c r="I348" s="106"/>
      <c r="J348" s="106"/>
      <c r="K348" s="106"/>
      <c r="L348" s="107"/>
      <c r="M348" s="108"/>
    </row>
    <row r="349" spans="1:13" s="84" customFormat="1" ht="12.75" x14ac:dyDescent="0.2">
      <c r="A349" s="104"/>
      <c r="B349" s="105"/>
      <c r="C349" s="105"/>
      <c r="D349" s="105"/>
      <c r="E349" s="105"/>
      <c r="F349" s="106"/>
      <c r="G349" s="109"/>
      <c r="H349" s="105"/>
      <c r="I349" s="106"/>
      <c r="J349" s="106"/>
      <c r="K349" s="106"/>
      <c r="L349" s="107"/>
      <c r="M349" s="108"/>
    </row>
    <row r="350" spans="1:13" s="84" customFormat="1" ht="12.75" x14ac:dyDescent="0.2">
      <c r="A350" s="104"/>
      <c r="B350" s="105"/>
      <c r="C350" s="105"/>
      <c r="D350" s="105"/>
      <c r="E350" s="105"/>
      <c r="F350" s="106"/>
      <c r="G350" s="109"/>
      <c r="H350" s="105"/>
      <c r="I350" s="106"/>
      <c r="J350" s="106"/>
      <c r="K350" s="106"/>
      <c r="L350" s="107"/>
      <c r="M350" s="108"/>
    </row>
    <row r="351" spans="1:13" s="84" customFormat="1" ht="12.75" x14ac:dyDescent="0.2">
      <c r="A351" s="104"/>
      <c r="B351" s="105"/>
      <c r="C351" s="105"/>
      <c r="D351" s="105"/>
      <c r="E351" s="105"/>
      <c r="F351" s="106"/>
      <c r="G351" s="109"/>
      <c r="H351" s="105"/>
      <c r="I351" s="106"/>
      <c r="J351" s="106"/>
      <c r="K351" s="106"/>
      <c r="L351" s="107"/>
      <c r="M351" s="108"/>
    </row>
    <row r="352" spans="1:13" s="84" customFormat="1" ht="12.75" x14ac:dyDescent="0.2">
      <c r="A352" s="104"/>
      <c r="B352" s="105"/>
      <c r="C352" s="105"/>
      <c r="D352" s="105"/>
      <c r="E352" s="105"/>
      <c r="F352" s="106"/>
      <c r="G352" s="109"/>
      <c r="H352" s="105"/>
      <c r="I352" s="106"/>
      <c r="J352" s="106"/>
      <c r="K352" s="106"/>
      <c r="L352" s="107"/>
      <c r="M352" s="108"/>
    </row>
    <row r="353" spans="1:13" s="84" customFormat="1" ht="12.75" x14ac:dyDescent="0.2">
      <c r="A353" s="104"/>
      <c r="B353" s="105"/>
      <c r="C353" s="105"/>
      <c r="D353" s="105"/>
      <c r="E353" s="105"/>
      <c r="F353" s="106"/>
      <c r="G353" s="109"/>
      <c r="H353" s="105"/>
      <c r="I353" s="106"/>
      <c r="J353" s="106"/>
      <c r="K353" s="106"/>
      <c r="L353" s="107"/>
      <c r="M353" s="108"/>
    </row>
    <row r="354" spans="1:13" s="84" customFormat="1" ht="12.75" x14ac:dyDescent="0.2">
      <c r="A354" s="104"/>
      <c r="B354" s="105"/>
      <c r="C354" s="105"/>
      <c r="D354" s="105"/>
      <c r="E354" s="105"/>
      <c r="F354" s="106"/>
      <c r="G354" s="109"/>
      <c r="H354" s="105"/>
      <c r="I354" s="106"/>
      <c r="J354" s="106"/>
      <c r="K354" s="106"/>
      <c r="L354" s="107"/>
      <c r="M354" s="108"/>
    </row>
    <row r="355" spans="1:13" s="84" customFormat="1" ht="12.75" x14ac:dyDescent="0.2">
      <c r="A355" s="104"/>
      <c r="B355" s="105"/>
      <c r="C355" s="105"/>
      <c r="D355" s="105"/>
      <c r="E355" s="105"/>
      <c r="F355" s="106"/>
      <c r="G355" s="109"/>
      <c r="H355" s="105"/>
      <c r="I355" s="106"/>
      <c r="J355" s="106"/>
      <c r="K355" s="106"/>
      <c r="L355" s="107"/>
      <c r="M355" s="108"/>
    </row>
    <row r="356" spans="1:13" s="84" customFormat="1" ht="12.75" x14ac:dyDescent="0.2">
      <c r="A356" s="104"/>
      <c r="B356" s="105"/>
      <c r="C356" s="105"/>
      <c r="D356" s="105"/>
      <c r="E356" s="105"/>
      <c r="F356" s="106"/>
      <c r="G356" s="109"/>
      <c r="H356" s="105"/>
      <c r="I356" s="106"/>
      <c r="J356" s="106"/>
      <c r="K356" s="106"/>
      <c r="L356" s="107"/>
      <c r="M356" s="108"/>
    </row>
    <row r="357" spans="1:13" s="84" customFormat="1" ht="12.75" x14ac:dyDescent="0.2">
      <c r="A357" s="104"/>
      <c r="B357" s="105"/>
      <c r="C357" s="105"/>
      <c r="D357" s="105"/>
      <c r="E357" s="105"/>
      <c r="F357" s="106"/>
      <c r="G357" s="109"/>
      <c r="H357" s="105"/>
      <c r="I357" s="106"/>
      <c r="J357" s="106"/>
      <c r="K357" s="106"/>
      <c r="L357" s="107"/>
      <c r="M357" s="108"/>
    </row>
    <row r="358" spans="1:13" s="84" customFormat="1" ht="12.75" x14ac:dyDescent="0.2">
      <c r="A358" s="104"/>
      <c r="B358" s="105"/>
      <c r="C358" s="105"/>
      <c r="D358" s="105"/>
      <c r="E358" s="105"/>
      <c r="F358" s="106"/>
      <c r="G358" s="109"/>
      <c r="H358" s="105"/>
      <c r="I358" s="106"/>
      <c r="J358" s="106"/>
      <c r="K358" s="106"/>
      <c r="L358" s="107"/>
      <c r="M358" s="108"/>
    </row>
    <row r="359" spans="1:13" s="84" customFormat="1" ht="12.75" x14ac:dyDescent="0.2">
      <c r="A359" s="104"/>
      <c r="B359" s="105"/>
      <c r="C359" s="105"/>
      <c r="D359" s="105"/>
      <c r="E359" s="105"/>
      <c r="F359" s="106"/>
      <c r="G359" s="109"/>
      <c r="H359" s="105"/>
      <c r="I359" s="106"/>
      <c r="J359" s="106"/>
      <c r="K359" s="106"/>
      <c r="L359" s="107"/>
      <c r="M359" s="108"/>
    </row>
    <row r="360" spans="1:13" s="84" customFormat="1" ht="12.75" x14ac:dyDescent="0.2">
      <c r="A360" s="104"/>
      <c r="B360" s="105"/>
      <c r="C360" s="105"/>
      <c r="D360" s="105"/>
      <c r="E360" s="105"/>
      <c r="F360" s="106"/>
      <c r="G360" s="109"/>
      <c r="H360" s="105"/>
      <c r="I360" s="106"/>
      <c r="J360" s="106"/>
      <c r="K360" s="106"/>
      <c r="L360" s="107"/>
      <c r="M360" s="108"/>
    </row>
    <row r="361" spans="1:13" s="84" customFormat="1" ht="12.75" x14ac:dyDescent="0.2">
      <c r="A361" s="104"/>
      <c r="B361" s="105"/>
      <c r="C361" s="105"/>
      <c r="D361" s="105"/>
      <c r="E361" s="105"/>
      <c r="F361" s="106"/>
      <c r="G361" s="109"/>
      <c r="H361" s="105"/>
      <c r="I361" s="106"/>
      <c r="J361" s="106"/>
      <c r="K361" s="106"/>
      <c r="L361" s="107"/>
      <c r="M361" s="108"/>
    </row>
    <row r="362" spans="1:13" s="84" customFormat="1" ht="12.75" x14ac:dyDescent="0.2">
      <c r="A362" s="104"/>
      <c r="B362" s="105"/>
      <c r="C362" s="105"/>
      <c r="D362" s="105"/>
      <c r="E362" s="105"/>
      <c r="F362" s="106"/>
      <c r="G362" s="109"/>
      <c r="H362" s="105"/>
      <c r="I362" s="106"/>
      <c r="J362" s="106"/>
      <c r="K362" s="106"/>
      <c r="L362" s="107"/>
      <c r="M362" s="108"/>
    </row>
    <row r="363" spans="1:13" s="84" customFormat="1" ht="12.75" x14ac:dyDescent="0.2">
      <c r="A363" s="104"/>
      <c r="B363" s="105"/>
      <c r="C363" s="105"/>
      <c r="D363" s="105"/>
      <c r="E363" s="105"/>
      <c r="F363" s="106"/>
      <c r="G363" s="109"/>
      <c r="H363" s="105"/>
      <c r="I363" s="106"/>
      <c r="J363" s="106"/>
      <c r="K363" s="106"/>
      <c r="L363" s="107"/>
      <c r="M363" s="108"/>
    </row>
    <row r="364" spans="1:13" s="84" customFormat="1" ht="12.75" x14ac:dyDescent="0.2">
      <c r="A364" s="104"/>
      <c r="B364" s="105"/>
      <c r="C364" s="105"/>
      <c r="D364" s="105"/>
      <c r="E364" s="105"/>
      <c r="F364" s="106"/>
      <c r="G364" s="109"/>
      <c r="H364" s="105"/>
      <c r="I364" s="106"/>
      <c r="J364" s="106"/>
      <c r="K364" s="106"/>
      <c r="L364" s="107"/>
      <c r="M364" s="108"/>
    </row>
    <row r="365" spans="1:13" s="84" customFormat="1" ht="12.75" x14ac:dyDescent="0.2">
      <c r="A365" s="104"/>
      <c r="B365" s="105"/>
      <c r="C365" s="105"/>
      <c r="D365" s="105"/>
      <c r="E365" s="105"/>
      <c r="F365" s="106"/>
      <c r="G365" s="109"/>
      <c r="H365" s="105"/>
      <c r="I365" s="106"/>
      <c r="J365" s="106"/>
      <c r="K365" s="106"/>
      <c r="L365" s="107"/>
      <c r="M365" s="108"/>
    </row>
    <row r="366" spans="1:13" s="84" customFormat="1" ht="12.75" x14ac:dyDescent="0.2">
      <c r="A366" s="104"/>
      <c r="B366" s="105"/>
      <c r="C366" s="105"/>
      <c r="D366" s="105"/>
      <c r="E366" s="105"/>
      <c r="F366" s="106"/>
      <c r="G366" s="109"/>
      <c r="H366" s="105"/>
      <c r="I366" s="106"/>
      <c r="J366" s="106"/>
      <c r="K366" s="106"/>
      <c r="L366" s="107"/>
      <c r="M366" s="108"/>
    </row>
    <row r="367" spans="1:13" s="84" customFormat="1" ht="12.75" x14ac:dyDescent="0.2">
      <c r="A367" s="104"/>
      <c r="B367" s="105"/>
      <c r="C367" s="105"/>
      <c r="D367" s="105"/>
      <c r="E367" s="105"/>
      <c r="F367" s="106"/>
      <c r="G367" s="109"/>
      <c r="H367" s="105"/>
      <c r="I367" s="106"/>
      <c r="J367" s="106"/>
      <c r="K367" s="106"/>
      <c r="L367" s="107"/>
      <c r="M367" s="108"/>
    </row>
    <row r="368" spans="1:13" s="84" customFormat="1" ht="12.75" x14ac:dyDescent="0.2">
      <c r="A368" s="104"/>
      <c r="B368" s="105"/>
      <c r="C368" s="105"/>
      <c r="D368" s="105"/>
      <c r="E368" s="105"/>
      <c r="F368" s="106"/>
      <c r="G368" s="109"/>
      <c r="H368" s="105"/>
      <c r="I368" s="106"/>
      <c r="J368" s="106"/>
      <c r="K368" s="106"/>
      <c r="L368" s="107"/>
      <c r="M368" s="108"/>
    </row>
    <row r="369" spans="1:13" s="84" customFormat="1" ht="12.75" x14ac:dyDescent="0.2">
      <c r="A369" s="104"/>
      <c r="B369" s="105"/>
      <c r="C369" s="105"/>
      <c r="D369" s="105"/>
      <c r="E369" s="105"/>
      <c r="F369" s="106"/>
      <c r="G369" s="109"/>
      <c r="H369" s="105"/>
      <c r="I369" s="106"/>
      <c r="J369" s="106"/>
      <c r="K369" s="106"/>
      <c r="L369" s="107"/>
      <c r="M369" s="108"/>
    </row>
    <row r="370" spans="1:13" s="84" customFormat="1" ht="12.75" x14ac:dyDescent="0.2">
      <c r="A370" s="104"/>
      <c r="B370" s="105"/>
      <c r="C370" s="105"/>
      <c r="D370" s="105"/>
      <c r="E370" s="105"/>
      <c r="F370" s="106"/>
      <c r="G370" s="109"/>
      <c r="H370" s="105"/>
      <c r="I370" s="106"/>
      <c r="J370" s="106"/>
      <c r="K370" s="106"/>
      <c r="L370" s="107"/>
      <c r="M370" s="108"/>
    </row>
    <row r="371" spans="1:13" s="84" customFormat="1" ht="12.75" x14ac:dyDescent="0.2">
      <c r="A371" s="104"/>
      <c r="B371" s="105"/>
      <c r="C371" s="105"/>
      <c r="D371" s="105"/>
      <c r="E371" s="105"/>
      <c r="F371" s="106"/>
      <c r="G371" s="109"/>
      <c r="H371" s="105"/>
      <c r="I371" s="106"/>
      <c r="J371" s="106"/>
      <c r="K371" s="106"/>
      <c r="L371" s="107"/>
      <c r="M371" s="108"/>
    </row>
    <row r="372" spans="1:13" s="84" customFormat="1" ht="12.75" x14ac:dyDescent="0.2">
      <c r="A372" s="104"/>
      <c r="B372" s="105"/>
      <c r="C372" s="105"/>
      <c r="D372" s="105"/>
      <c r="E372" s="105"/>
      <c r="F372" s="106"/>
      <c r="G372" s="109"/>
      <c r="H372" s="105"/>
      <c r="I372" s="106"/>
      <c r="J372" s="106"/>
      <c r="K372" s="106"/>
      <c r="L372" s="107"/>
      <c r="M372" s="108"/>
    </row>
    <row r="373" spans="1:13" s="84" customFormat="1" ht="12.75" x14ac:dyDescent="0.2">
      <c r="A373" s="104"/>
      <c r="B373" s="105"/>
      <c r="C373" s="105"/>
      <c r="D373" s="105"/>
      <c r="E373" s="105"/>
      <c r="F373" s="106"/>
      <c r="G373" s="109"/>
      <c r="H373" s="105"/>
      <c r="I373" s="106"/>
      <c r="J373" s="106"/>
      <c r="K373" s="106"/>
      <c r="L373" s="107"/>
      <c r="M373" s="108"/>
    </row>
    <row r="374" spans="1:13" s="84" customFormat="1" ht="12.75" x14ac:dyDescent="0.2">
      <c r="A374" s="104"/>
      <c r="B374" s="105"/>
      <c r="C374" s="105"/>
      <c r="D374" s="105"/>
      <c r="E374" s="105"/>
      <c r="F374" s="106"/>
      <c r="G374" s="109"/>
      <c r="H374" s="105"/>
      <c r="I374" s="106"/>
      <c r="J374" s="106"/>
      <c r="K374" s="106"/>
      <c r="L374" s="107"/>
      <c r="M374" s="108"/>
    </row>
    <row r="375" spans="1:13" s="84" customFormat="1" ht="12.75" x14ac:dyDescent="0.2">
      <c r="A375" s="104"/>
      <c r="B375" s="105"/>
      <c r="C375" s="105"/>
      <c r="D375" s="105"/>
      <c r="E375" s="105"/>
      <c r="F375" s="106"/>
      <c r="G375" s="109"/>
      <c r="H375" s="105"/>
      <c r="I375" s="106"/>
      <c r="J375" s="106"/>
      <c r="K375" s="106"/>
      <c r="L375" s="107"/>
      <c r="M375" s="108"/>
    </row>
    <row r="376" spans="1:13" s="84" customFormat="1" ht="12.75" x14ac:dyDescent="0.2">
      <c r="A376" s="104"/>
      <c r="B376" s="105"/>
      <c r="C376" s="105"/>
      <c r="D376" s="105"/>
      <c r="E376" s="105"/>
      <c r="F376" s="106"/>
      <c r="G376" s="109"/>
      <c r="H376" s="105"/>
      <c r="I376" s="106"/>
      <c r="J376" s="106"/>
      <c r="K376" s="106"/>
      <c r="L376" s="107"/>
      <c r="M376" s="108"/>
    </row>
    <row r="377" spans="1:13" s="84" customFormat="1" ht="12.75" x14ac:dyDescent="0.2">
      <c r="A377" s="104"/>
      <c r="B377" s="105"/>
      <c r="C377" s="105"/>
      <c r="D377" s="105"/>
      <c r="E377" s="105"/>
      <c r="F377" s="106"/>
      <c r="G377" s="109"/>
      <c r="H377" s="105"/>
      <c r="I377" s="106"/>
      <c r="J377" s="106"/>
      <c r="K377" s="106"/>
      <c r="L377" s="107"/>
      <c r="M377" s="108"/>
    </row>
    <row r="378" spans="1:13" s="84" customFormat="1" ht="12.75" x14ac:dyDescent="0.2">
      <c r="A378" s="104"/>
      <c r="B378" s="105"/>
      <c r="C378" s="105"/>
      <c r="D378" s="105"/>
      <c r="E378" s="105"/>
      <c r="F378" s="106"/>
      <c r="G378" s="109"/>
      <c r="H378" s="105"/>
      <c r="I378" s="106"/>
      <c r="J378" s="106"/>
      <c r="K378" s="106"/>
      <c r="L378" s="107"/>
      <c r="M378" s="108"/>
    </row>
    <row r="379" spans="1:13" s="84" customFormat="1" ht="12.75" x14ac:dyDescent="0.2">
      <c r="A379" s="104"/>
      <c r="B379" s="105"/>
      <c r="C379" s="105"/>
      <c r="D379" s="105"/>
      <c r="E379" s="105"/>
      <c r="F379" s="106"/>
      <c r="G379" s="109"/>
      <c r="H379" s="105"/>
      <c r="I379" s="106"/>
      <c r="J379" s="106"/>
      <c r="K379" s="106"/>
      <c r="L379" s="107"/>
      <c r="M379" s="108"/>
    </row>
    <row r="380" spans="1:13" s="84" customFormat="1" ht="12.75" x14ac:dyDescent="0.2">
      <c r="A380" s="104"/>
      <c r="B380" s="105"/>
      <c r="C380" s="105"/>
      <c r="D380" s="105"/>
      <c r="E380" s="105"/>
      <c r="F380" s="106"/>
      <c r="G380" s="109"/>
      <c r="H380" s="105"/>
      <c r="I380" s="106"/>
      <c r="J380" s="106"/>
      <c r="K380" s="106"/>
      <c r="L380" s="107"/>
      <c r="M380" s="108"/>
    </row>
    <row r="381" spans="1:13" s="84" customFormat="1" ht="12.75" x14ac:dyDescent="0.2">
      <c r="A381" s="104"/>
      <c r="B381" s="105"/>
      <c r="C381" s="105"/>
      <c r="D381" s="105"/>
      <c r="E381" s="105"/>
      <c r="F381" s="106"/>
      <c r="G381" s="109"/>
      <c r="H381" s="105"/>
      <c r="I381" s="106"/>
      <c r="J381" s="106"/>
      <c r="K381" s="106"/>
      <c r="L381" s="107"/>
      <c r="M381" s="108"/>
    </row>
    <row r="382" spans="1:13" s="84" customFormat="1" ht="12.75" x14ac:dyDescent="0.2">
      <c r="A382" s="104"/>
      <c r="B382" s="105"/>
      <c r="C382" s="105"/>
      <c r="D382" s="105"/>
      <c r="E382" s="105"/>
      <c r="F382" s="106"/>
      <c r="G382" s="109"/>
      <c r="H382" s="105"/>
      <c r="I382" s="106"/>
      <c r="J382" s="106"/>
      <c r="K382" s="106"/>
      <c r="L382" s="107"/>
      <c r="M382" s="108"/>
    </row>
    <row r="383" spans="1:13" s="84" customFormat="1" ht="12.75" x14ac:dyDescent="0.2">
      <c r="A383" s="104"/>
      <c r="B383" s="105"/>
      <c r="C383" s="105"/>
      <c r="D383" s="105"/>
      <c r="E383" s="105"/>
      <c r="F383" s="106"/>
      <c r="G383" s="109"/>
      <c r="H383" s="105"/>
      <c r="I383" s="106"/>
      <c r="J383" s="106"/>
      <c r="K383" s="106"/>
      <c r="L383" s="107"/>
      <c r="M383" s="108"/>
    </row>
    <row r="384" spans="1:13" s="84" customFormat="1" ht="12.75" x14ac:dyDescent="0.2">
      <c r="A384" s="104"/>
      <c r="B384" s="105"/>
      <c r="C384" s="105"/>
      <c r="D384" s="105"/>
      <c r="E384" s="105"/>
      <c r="F384" s="106"/>
      <c r="G384" s="109"/>
      <c r="H384" s="105"/>
      <c r="I384" s="106"/>
      <c r="J384" s="106"/>
      <c r="K384" s="106"/>
      <c r="L384" s="107"/>
      <c r="M384" s="108"/>
    </row>
    <row r="385" spans="1:13" s="84" customFormat="1" ht="12.75" x14ac:dyDescent="0.2">
      <c r="A385" s="104"/>
      <c r="B385" s="105"/>
      <c r="C385" s="105"/>
      <c r="D385" s="105"/>
      <c r="E385" s="105"/>
      <c r="F385" s="106"/>
      <c r="G385" s="109"/>
      <c r="H385" s="105"/>
      <c r="I385" s="106"/>
      <c r="J385" s="106"/>
      <c r="K385" s="106"/>
      <c r="L385" s="107"/>
      <c r="M385" s="108"/>
    </row>
    <row r="386" spans="1:13" s="84" customFormat="1" ht="12.75" x14ac:dyDescent="0.2">
      <c r="A386" s="104"/>
      <c r="B386" s="105"/>
      <c r="C386" s="105"/>
      <c r="D386" s="105"/>
      <c r="E386" s="105"/>
      <c r="F386" s="106"/>
      <c r="G386" s="109"/>
      <c r="H386" s="105"/>
      <c r="I386" s="106"/>
      <c r="J386" s="106"/>
      <c r="K386" s="106"/>
      <c r="L386" s="107"/>
      <c r="M386" s="108"/>
    </row>
    <row r="387" spans="1:13" s="84" customFormat="1" ht="12.75" x14ac:dyDescent="0.2">
      <c r="A387" s="104"/>
      <c r="B387" s="105"/>
      <c r="C387" s="105"/>
      <c r="D387" s="105"/>
      <c r="E387" s="105"/>
      <c r="F387" s="106"/>
      <c r="G387" s="109"/>
      <c r="H387" s="105"/>
      <c r="I387" s="106"/>
      <c r="J387" s="106"/>
      <c r="K387" s="106"/>
      <c r="L387" s="107"/>
      <c r="M387" s="108"/>
    </row>
    <row r="388" spans="1:13" s="84" customFormat="1" ht="12.75" x14ac:dyDescent="0.2">
      <c r="A388" s="104"/>
      <c r="B388" s="105"/>
      <c r="C388" s="105"/>
      <c r="D388" s="105"/>
      <c r="E388" s="105"/>
      <c r="F388" s="106"/>
      <c r="G388" s="109"/>
      <c r="H388" s="105"/>
      <c r="I388" s="106"/>
      <c r="J388" s="106"/>
      <c r="K388" s="106"/>
      <c r="L388" s="107"/>
      <c r="M388" s="108"/>
    </row>
    <row r="389" spans="1:13" s="84" customFormat="1" ht="12.75" x14ac:dyDescent="0.2">
      <c r="A389" s="104"/>
      <c r="B389" s="105"/>
      <c r="C389" s="105"/>
      <c r="D389" s="105"/>
      <c r="E389" s="105"/>
      <c r="F389" s="106"/>
      <c r="G389" s="109"/>
      <c r="H389" s="105"/>
      <c r="I389" s="106"/>
      <c r="J389" s="106"/>
      <c r="K389" s="106"/>
      <c r="L389" s="107"/>
      <c r="M389" s="108"/>
    </row>
    <row r="390" spans="1:13" s="84" customFormat="1" ht="12.75" x14ac:dyDescent="0.2">
      <c r="A390" s="104"/>
      <c r="B390" s="105"/>
      <c r="C390" s="105"/>
      <c r="D390" s="105"/>
      <c r="E390" s="105"/>
      <c r="F390" s="106"/>
      <c r="G390" s="109"/>
      <c r="H390" s="105"/>
      <c r="I390" s="106"/>
      <c r="J390" s="106"/>
      <c r="K390" s="106"/>
      <c r="L390" s="107"/>
      <c r="M390" s="108"/>
    </row>
    <row r="391" spans="1:13" s="84" customFormat="1" ht="12.75" x14ac:dyDescent="0.2">
      <c r="A391" s="104"/>
      <c r="B391" s="105"/>
      <c r="C391" s="105"/>
      <c r="D391" s="105"/>
      <c r="E391" s="105"/>
      <c r="F391" s="106"/>
      <c r="G391" s="109"/>
      <c r="H391" s="105"/>
      <c r="I391" s="106"/>
      <c r="J391" s="106"/>
      <c r="K391" s="106"/>
      <c r="L391" s="107"/>
      <c r="M391" s="108"/>
    </row>
    <row r="392" spans="1:13" s="84" customFormat="1" ht="12.75" x14ac:dyDescent="0.2">
      <c r="A392" s="104"/>
      <c r="B392" s="105"/>
      <c r="C392" s="105"/>
      <c r="D392" s="105"/>
      <c r="E392" s="105"/>
      <c r="F392" s="106"/>
      <c r="G392" s="109"/>
      <c r="H392" s="105"/>
      <c r="I392" s="106"/>
      <c r="J392" s="106"/>
      <c r="K392" s="106"/>
      <c r="L392" s="107"/>
      <c r="M392" s="108"/>
    </row>
    <row r="393" spans="1:13" s="84" customFormat="1" ht="12.75" x14ac:dyDescent="0.2">
      <c r="A393" s="104"/>
      <c r="B393" s="105"/>
      <c r="C393" s="105"/>
      <c r="D393" s="105"/>
      <c r="E393" s="105"/>
      <c r="F393" s="106"/>
      <c r="G393" s="109"/>
      <c r="H393" s="105"/>
      <c r="I393" s="106"/>
      <c r="J393" s="106"/>
      <c r="K393" s="106"/>
      <c r="L393" s="107"/>
      <c r="M393" s="108"/>
    </row>
    <row r="394" spans="1:13" s="84" customFormat="1" ht="12.75" x14ac:dyDescent="0.2">
      <c r="A394" s="104"/>
      <c r="B394" s="105"/>
      <c r="C394" s="105"/>
      <c r="D394" s="105"/>
      <c r="E394" s="105"/>
      <c r="F394" s="106"/>
      <c r="G394" s="109"/>
      <c r="H394" s="105"/>
      <c r="I394" s="106"/>
      <c r="J394" s="106"/>
      <c r="K394" s="106"/>
      <c r="L394" s="107"/>
      <c r="M394" s="108"/>
    </row>
    <row r="395" spans="1:13" s="84" customFormat="1" ht="12.75" x14ac:dyDescent="0.2">
      <c r="A395" s="104"/>
      <c r="B395" s="105"/>
      <c r="C395" s="105"/>
      <c r="D395" s="105"/>
      <c r="E395" s="105"/>
      <c r="F395" s="106"/>
      <c r="G395" s="109"/>
      <c r="H395" s="105"/>
      <c r="I395" s="106"/>
      <c r="J395" s="106"/>
      <c r="K395" s="106"/>
      <c r="L395" s="107"/>
      <c r="M395" s="108"/>
    </row>
    <row r="396" spans="1:13" s="84" customFormat="1" ht="12.75" x14ac:dyDescent="0.2">
      <c r="A396" s="104"/>
      <c r="B396" s="105"/>
      <c r="C396" s="105"/>
      <c r="D396" s="105"/>
      <c r="E396" s="105"/>
      <c r="F396" s="106"/>
      <c r="G396" s="109"/>
      <c r="H396" s="105"/>
      <c r="I396" s="106"/>
      <c r="J396" s="106"/>
      <c r="K396" s="106"/>
      <c r="L396" s="107"/>
      <c r="M396" s="108"/>
    </row>
    <row r="397" spans="1:13" s="84" customFormat="1" ht="12.75" x14ac:dyDescent="0.2">
      <c r="A397" s="104"/>
      <c r="B397" s="105"/>
      <c r="C397" s="105"/>
      <c r="D397" s="105"/>
      <c r="E397" s="105"/>
      <c r="F397" s="106"/>
      <c r="G397" s="109"/>
      <c r="H397" s="105"/>
      <c r="I397" s="106"/>
      <c r="J397" s="106"/>
      <c r="K397" s="106"/>
      <c r="L397" s="107"/>
      <c r="M397" s="108"/>
    </row>
    <row r="398" spans="1:13" s="84" customFormat="1" ht="12.75" x14ac:dyDescent="0.2">
      <c r="A398" s="104"/>
      <c r="B398" s="105"/>
      <c r="C398" s="105"/>
      <c r="D398" s="105"/>
      <c r="E398" s="105"/>
      <c r="F398" s="106"/>
      <c r="G398" s="109"/>
      <c r="H398" s="105"/>
      <c r="I398" s="106"/>
      <c r="J398" s="106"/>
      <c r="K398" s="106"/>
      <c r="L398" s="107"/>
      <c r="M398" s="108"/>
    </row>
    <row r="399" spans="1:13" s="84" customFormat="1" ht="12.75" x14ac:dyDescent="0.2">
      <c r="A399" s="104"/>
      <c r="B399" s="105"/>
      <c r="C399" s="105"/>
      <c r="D399" s="105"/>
      <c r="E399" s="105"/>
      <c r="F399" s="106"/>
      <c r="G399" s="109"/>
      <c r="H399" s="105"/>
      <c r="I399" s="106"/>
      <c r="J399" s="106"/>
      <c r="K399" s="106"/>
      <c r="L399" s="107"/>
      <c r="M399" s="108"/>
    </row>
    <row r="400" spans="1:13" s="84" customFormat="1" ht="12.75" x14ac:dyDescent="0.2">
      <c r="A400" s="104"/>
      <c r="B400" s="105"/>
      <c r="C400" s="105"/>
      <c r="D400" s="105"/>
      <c r="E400" s="105"/>
      <c r="F400" s="106"/>
      <c r="G400" s="109"/>
      <c r="H400" s="105"/>
      <c r="I400" s="106"/>
      <c r="J400" s="106"/>
      <c r="K400" s="106"/>
      <c r="L400" s="107"/>
      <c r="M400" s="108"/>
    </row>
    <row r="401" spans="1:13" s="84" customFormat="1" ht="12.75" x14ac:dyDescent="0.2">
      <c r="A401" s="104"/>
      <c r="B401" s="105"/>
      <c r="C401" s="105"/>
      <c r="D401" s="105"/>
      <c r="E401" s="105"/>
      <c r="F401" s="106"/>
      <c r="G401" s="109"/>
      <c r="H401" s="105"/>
      <c r="I401" s="106"/>
      <c r="J401" s="106"/>
      <c r="K401" s="106"/>
      <c r="L401" s="107"/>
      <c r="M401" s="108"/>
    </row>
    <row r="402" spans="1:13" s="84" customFormat="1" ht="12.75" x14ac:dyDescent="0.2">
      <c r="A402" s="104"/>
      <c r="B402" s="105"/>
      <c r="C402" s="105"/>
      <c r="D402" s="105"/>
      <c r="E402" s="105"/>
      <c r="F402" s="106"/>
      <c r="G402" s="109"/>
      <c r="H402" s="105"/>
      <c r="I402" s="106"/>
      <c r="J402" s="106"/>
      <c r="K402" s="106"/>
      <c r="L402" s="107"/>
      <c r="M402" s="108"/>
    </row>
    <row r="403" spans="1:13" s="84" customFormat="1" ht="12.75" x14ac:dyDescent="0.2">
      <c r="A403" s="104"/>
      <c r="B403" s="105"/>
      <c r="C403" s="105"/>
      <c r="D403" s="105"/>
      <c r="E403" s="105"/>
      <c r="F403" s="106"/>
      <c r="G403" s="109"/>
      <c r="H403" s="105"/>
      <c r="I403" s="106"/>
      <c r="J403" s="106"/>
      <c r="K403" s="106"/>
      <c r="L403" s="107"/>
      <c r="M403" s="108"/>
    </row>
    <row r="404" spans="1:13" s="84" customFormat="1" ht="12.75" x14ac:dyDescent="0.2">
      <c r="A404" s="104"/>
      <c r="B404" s="105"/>
      <c r="C404" s="105"/>
      <c r="D404" s="105"/>
      <c r="E404" s="105"/>
      <c r="F404" s="106"/>
      <c r="G404" s="109"/>
      <c r="H404" s="105"/>
      <c r="I404" s="106"/>
      <c r="J404" s="106"/>
      <c r="K404" s="106"/>
      <c r="L404" s="107"/>
      <c r="M404" s="108"/>
    </row>
    <row r="405" spans="1:13" s="84" customFormat="1" ht="12.75" x14ac:dyDescent="0.2">
      <c r="A405" s="104"/>
      <c r="B405" s="105"/>
      <c r="C405" s="105"/>
      <c r="D405" s="105"/>
      <c r="E405" s="105"/>
      <c r="F405" s="106"/>
      <c r="G405" s="109"/>
      <c r="H405" s="105"/>
      <c r="I405" s="106"/>
      <c r="J405" s="106"/>
      <c r="K405" s="106"/>
      <c r="L405" s="107"/>
      <c r="M405" s="108"/>
    </row>
    <row r="406" spans="1:13" s="84" customFormat="1" ht="12.75" x14ac:dyDescent="0.2">
      <c r="A406" s="104"/>
      <c r="B406" s="105"/>
      <c r="C406" s="105"/>
      <c r="D406" s="105"/>
      <c r="E406" s="105"/>
      <c r="F406" s="106"/>
      <c r="G406" s="109"/>
      <c r="H406" s="105"/>
      <c r="I406" s="106"/>
      <c r="J406" s="106"/>
      <c r="K406" s="106"/>
      <c r="L406" s="107"/>
      <c r="M406" s="108"/>
    </row>
    <row r="407" spans="1:13" s="84" customFormat="1" ht="12.75" x14ac:dyDescent="0.2">
      <c r="A407" s="104"/>
      <c r="B407" s="105"/>
      <c r="C407" s="105"/>
      <c r="D407" s="105"/>
      <c r="E407" s="105"/>
      <c r="F407" s="106"/>
      <c r="G407" s="109"/>
      <c r="H407" s="105"/>
      <c r="I407" s="106"/>
      <c r="J407" s="106"/>
      <c r="K407" s="106"/>
      <c r="L407" s="107"/>
      <c r="M407" s="108"/>
    </row>
    <row r="408" spans="1:13" s="84" customFormat="1" ht="12.75" x14ac:dyDescent="0.2">
      <c r="A408" s="104"/>
      <c r="B408" s="105"/>
      <c r="C408" s="105"/>
      <c r="D408" s="105"/>
      <c r="E408" s="105"/>
      <c r="F408" s="106"/>
      <c r="G408" s="109"/>
      <c r="H408" s="105"/>
      <c r="I408" s="106"/>
      <c r="J408" s="106"/>
      <c r="K408" s="106"/>
      <c r="L408" s="107"/>
      <c r="M408" s="108"/>
    </row>
    <row r="409" spans="1:13" s="84" customFormat="1" ht="12.75" x14ac:dyDescent="0.2">
      <c r="A409" s="104"/>
      <c r="B409" s="105"/>
      <c r="C409" s="105"/>
      <c r="D409" s="105"/>
      <c r="E409" s="105"/>
      <c r="F409" s="106"/>
      <c r="G409" s="109"/>
      <c r="H409" s="105"/>
      <c r="I409" s="106"/>
      <c r="J409" s="106"/>
      <c r="K409" s="106"/>
      <c r="L409" s="107"/>
      <c r="M409" s="108"/>
    </row>
    <row r="410" spans="1:13" s="84" customFormat="1" ht="12.75" x14ac:dyDescent="0.2">
      <c r="A410" s="104"/>
      <c r="B410" s="105"/>
      <c r="C410" s="105"/>
      <c r="D410" s="105"/>
      <c r="E410" s="105"/>
      <c r="F410" s="106"/>
      <c r="G410" s="109"/>
      <c r="H410" s="105"/>
      <c r="I410" s="106"/>
      <c r="J410" s="106"/>
      <c r="K410" s="106"/>
      <c r="L410" s="107"/>
      <c r="M410" s="108"/>
    </row>
    <row r="411" spans="1:13" s="84" customFormat="1" ht="12.75" x14ac:dyDescent="0.2">
      <c r="A411" s="104"/>
      <c r="B411" s="105"/>
      <c r="C411" s="105"/>
      <c r="D411" s="105"/>
      <c r="E411" s="105"/>
      <c r="F411" s="106"/>
      <c r="G411" s="109"/>
      <c r="H411" s="105"/>
      <c r="I411" s="106"/>
      <c r="J411" s="106"/>
      <c r="K411" s="106"/>
      <c r="L411" s="107"/>
      <c r="M411" s="108"/>
    </row>
    <row r="412" spans="1:13" s="84" customFormat="1" ht="12.75" x14ac:dyDescent="0.2">
      <c r="A412" s="104"/>
      <c r="B412" s="105"/>
      <c r="C412" s="105"/>
      <c r="D412" s="105"/>
      <c r="E412" s="105"/>
      <c r="F412" s="106"/>
      <c r="G412" s="109"/>
      <c r="H412" s="105"/>
      <c r="I412" s="106"/>
      <c r="J412" s="106"/>
      <c r="K412" s="106"/>
      <c r="L412" s="107"/>
      <c r="M412" s="108"/>
    </row>
    <row r="413" spans="1:13" s="84" customFormat="1" ht="12.75" x14ac:dyDescent="0.2">
      <c r="A413" s="104"/>
      <c r="B413" s="105"/>
      <c r="C413" s="105"/>
      <c r="D413" s="105"/>
      <c r="E413" s="105"/>
      <c r="F413" s="106"/>
      <c r="G413" s="109"/>
      <c r="H413" s="105"/>
      <c r="I413" s="106"/>
      <c r="J413" s="106"/>
      <c r="K413" s="106"/>
      <c r="L413" s="107"/>
      <c r="M413" s="108"/>
    </row>
    <row r="414" spans="1:13" s="84" customFormat="1" ht="12.75" x14ac:dyDescent="0.2">
      <c r="A414" s="104"/>
      <c r="B414" s="105"/>
      <c r="C414" s="105"/>
      <c r="D414" s="105"/>
      <c r="E414" s="105"/>
      <c r="F414" s="106"/>
      <c r="G414" s="109"/>
      <c r="H414" s="105"/>
      <c r="I414" s="106"/>
      <c r="J414" s="106"/>
      <c r="K414" s="106"/>
      <c r="L414" s="107"/>
      <c r="M414" s="108"/>
    </row>
    <row r="415" spans="1:13" s="84" customFormat="1" ht="12.75" x14ac:dyDescent="0.2">
      <c r="A415" s="104"/>
      <c r="B415" s="105"/>
      <c r="C415" s="105"/>
      <c r="D415" s="105"/>
      <c r="E415" s="105"/>
      <c r="F415" s="106"/>
      <c r="G415" s="109"/>
      <c r="H415" s="105"/>
      <c r="I415" s="106"/>
      <c r="J415" s="106"/>
      <c r="K415" s="106"/>
      <c r="L415" s="107"/>
      <c r="M415" s="108"/>
    </row>
    <row r="416" spans="1:13" s="84" customFormat="1" ht="12.75" x14ac:dyDescent="0.2">
      <c r="A416" s="104"/>
      <c r="B416" s="105"/>
      <c r="C416" s="105"/>
      <c r="D416" s="105"/>
      <c r="E416" s="105"/>
      <c r="F416" s="106"/>
      <c r="G416" s="109"/>
      <c r="H416" s="105"/>
      <c r="I416" s="106"/>
      <c r="J416" s="106"/>
      <c r="K416" s="106"/>
      <c r="L416" s="107"/>
      <c r="M416" s="108"/>
    </row>
    <row r="417" spans="1:13" s="84" customFormat="1" ht="12.75" x14ac:dyDescent="0.2">
      <c r="A417" s="104"/>
      <c r="B417" s="105"/>
      <c r="C417" s="105"/>
      <c r="D417" s="105"/>
      <c r="E417" s="105"/>
      <c r="F417" s="106"/>
      <c r="G417" s="109"/>
      <c r="H417" s="105"/>
      <c r="I417" s="106"/>
      <c r="J417" s="106"/>
      <c r="K417" s="106"/>
      <c r="L417" s="107"/>
      <c r="M417" s="108"/>
    </row>
    <row r="418" spans="1:13" s="84" customFormat="1" ht="12.75" x14ac:dyDescent="0.2">
      <c r="A418" s="104"/>
      <c r="B418" s="105"/>
      <c r="C418" s="105"/>
      <c r="D418" s="105"/>
      <c r="E418" s="105"/>
      <c r="F418" s="106"/>
      <c r="G418" s="109"/>
      <c r="H418" s="105"/>
      <c r="I418" s="106"/>
      <c r="J418" s="106"/>
      <c r="K418" s="106"/>
      <c r="L418" s="107"/>
      <c r="M418" s="108"/>
    </row>
    <row r="419" spans="1:13" s="84" customFormat="1" ht="12.75" x14ac:dyDescent="0.2">
      <c r="A419" s="104"/>
      <c r="B419" s="105"/>
      <c r="C419" s="105"/>
      <c r="D419" s="105"/>
      <c r="E419" s="105"/>
      <c r="F419" s="106"/>
      <c r="G419" s="109"/>
      <c r="H419" s="105"/>
      <c r="I419" s="106"/>
      <c r="J419" s="106"/>
      <c r="K419" s="106"/>
      <c r="L419" s="107"/>
      <c r="M419" s="108"/>
    </row>
    <row r="420" spans="1:13" s="84" customFormat="1" ht="12.75" x14ac:dyDescent="0.2">
      <c r="A420" s="104"/>
      <c r="B420" s="105"/>
      <c r="C420" s="105"/>
      <c r="D420" s="105"/>
      <c r="E420" s="105"/>
      <c r="F420" s="106"/>
      <c r="G420" s="109"/>
      <c r="H420" s="105"/>
      <c r="I420" s="106"/>
      <c r="J420" s="106"/>
      <c r="K420" s="106"/>
      <c r="L420" s="107"/>
      <c r="M420" s="108"/>
    </row>
    <row r="421" spans="1:13" s="84" customFormat="1" ht="12.75" x14ac:dyDescent="0.2">
      <c r="A421" s="104"/>
      <c r="B421" s="105"/>
      <c r="C421" s="105"/>
      <c r="D421" s="105"/>
      <c r="E421" s="105"/>
      <c r="F421" s="106"/>
      <c r="G421" s="109"/>
      <c r="H421" s="105"/>
      <c r="I421" s="106"/>
      <c r="J421" s="106"/>
      <c r="K421" s="106"/>
      <c r="L421" s="107"/>
      <c r="M421" s="108"/>
    </row>
    <row r="422" spans="1:13" s="84" customFormat="1" ht="12.75" x14ac:dyDescent="0.2">
      <c r="A422" s="104"/>
      <c r="B422" s="105"/>
      <c r="C422" s="105"/>
      <c r="D422" s="105"/>
      <c r="E422" s="105"/>
      <c r="F422" s="106"/>
      <c r="G422" s="109"/>
      <c r="H422" s="105"/>
      <c r="I422" s="106"/>
      <c r="J422" s="106"/>
      <c r="K422" s="106"/>
      <c r="L422" s="107"/>
      <c r="M422" s="108"/>
    </row>
    <row r="423" spans="1:13" s="84" customFormat="1" ht="12.75" x14ac:dyDescent="0.2">
      <c r="A423" s="104"/>
      <c r="B423" s="105"/>
      <c r="C423" s="105"/>
      <c r="D423" s="105"/>
      <c r="E423" s="105"/>
      <c r="F423" s="106"/>
      <c r="G423" s="109"/>
      <c r="H423" s="105"/>
      <c r="I423" s="106"/>
      <c r="J423" s="106"/>
      <c r="K423" s="106"/>
      <c r="L423" s="107"/>
      <c r="M423" s="108"/>
    </row>
    <row r="424" spans="1:13" s="84" customFormat="1" ht="12.75" x14ac:dyDescent="0.2">
      <c r="A424" s="104"/>
      <c r="B424" s="105"/>
      <c r="C424" s="105"/>
      <c r="D424" s="105"/>
      <c r="E424" s="105"/>
      <c r="F424" s="106"/>
      <c r="G424" s="109"/>
      <c r="H424" s="105"/>
      <c r="I424" s="106"/>
      <c r="J424" s="106"/>
      <c r="K424" s="106"/>
      <c r="L424" s="107"/>
      <c r="M424" s="108"/>
    </row>
    <row r="425" spans="1:13" s="84" customFormat="1" ht="12.75" x14ac:dyDescent="0.2">
      <c r="A425" s="104"/>
      <c r="B425" s="105"/>
      <c r="C425" s="105"/>
      <c r="D425" s="105"/>
      <c r="E425" s="105"/>
      <c r="F425" s="106"/>
      <c r="G425" s="109"/>
      <c r="H425" s="105"/>
      <c r="I425" s="106"/>
      <c r="J425" s="106"/>
      <c r="K425" s="106"/>
      <c r="L425" s="107"/>
      <c r="M425" s="108"/>
    </row>
    <row r="426" spans="1:13" s="84" customFormat="1" ht="12.75" x14ac:dyDescent="0.2">
      <c r="A426" s="104"/>
      <c r="B426" s="105"/>
      <c r="C426" s="105"/>
      <c r="D426" s="105"/>
      <c r="E426" s="105"/>
      <c r="F426" s="106"/>
      <c r="G426" s="109"/>
      <c r="H426" s="105"/>
      <c r="I426" s="106"/>
      <c r="J426" s="106"/>
      <c r="K426" s="106"/>
      <c r="L426" s="107"/>
      <c r="M426" s="108"/>
    </row>
    <row r="427" spans="1:13" s="84" customFormat="1" ht="12.75" x14ac:dyDescent="0.2">
      <c r="A427" s="104"/>
      <c r="B427" s="105"/>
      <c r="C427" s="105"/>
      <c r="D427" s="105"/>
      <c r="E427" s="105"/>
      <c r="F427" s="106"/>
      <c r="G427" s="109"/>
      <c r="H427" s="105"/>
      <c r="I427" s="106"/>
      <c r="J427" s="106"/>
      <c r="K427" s="106"/>
      <c r="L427" s="107"/>
      <c r="M427" s="108"/>
    </row>
    <row r="428" spans="1:13" s="84" customFormat="1" ht="12.75" x14ac:dyDescent="0.2">
      <c r="A428" s="104"/>
      <c r="B428" s="105"/>
      <c r="C428" s="105"/>
      <c r="D428" s="105"/>
      <c r="E428" s="105"/>
      <c r="F428" s="106"/>
      <c r="G428" s="109"/>
      <c r="H428" s="105"/>
      <c r="I428" s="106"/>
      <c r="J428" s="106"/>
      <c r="K428" s="106"/>
      <c r="L428" s="107"/>
      <c r="M428" s="108"/>
    </row>
    <row r="429" spans="1:13" s="84" customFormat="1" ht="12.75" x14ac:dyDescent="0.2">
      <c r="A429" s="104"/>
      <c r="B429" s="105"/>
      <c r="C429" s="105"/>
      <c r="D429" s="105"/>
      <c r="E429" s="105"/>
      <c r="F429" s="106"/>
      <c r="G429" s="109"/>
      <c r="H429" s="105"/>
      <c r="I429" s="106"/>
      <c r="J429" s="106"/>
      <c r="K429" s="106"/>
      <c r="L429" s="107"/>
      <c r="M429" s="108"/>
    </row>
    <row r="430" spans="1:13" s="84" customFormat="1" ht="12.75" x14ac:dyDescent="0.2">
      <c r="A430" s="104"/>
      <c r="B430" s="105"/>
      <c r="C430" s="105"/>
      <c r="D430" s="105"/>
      <c r="E430" s="105"/>
      <c r="F430" s="106"/>
      <c r="G430" s="109"/>
      <c r="H430" s="105"/>
      <c r="I430" s="106"/>
      <c r="J430" s="106"/>
      <c r="K430" s="106"/>
      <c r="L430" s="107"/>
      <c r="M430" s="108"/>
    </row>
    <row r="431" spans="1:13" s="84" customFormat="1" ht="12.75" x14ac:dyDescent="0.2">
      <c r="A431" s="104"/>
      <c r="B431" s="105"/>
      <c r="C431" s="105"/>
      <c r="D431" s="105"/>
      <c r="E431" s="105"/>
      <c r="F431" s="106"/>
      <c r="G431" s="109"/>
      <c r="H431" s="105"/>
      <c r="I431" s="106"/>
      <c r="J431" s="106"/>
      <c r="K431" s="106"/>
      <c r="L431" s="107"/>
      <c r="M431" s="108"/>
    </row>
    <row r="432" spans="1:13" s="84" customFormat="1" ht="12.75" x14ac:dyDescent="0.2">
      <c r="A432" s="104"/>
      <c r="B432" s="105"/>
      <c r="C432" s="105"/>
      <c r="D432" s="105"/>
      <c r="E432" s="105"/>
      <c r="F432" s="106"/>
      <c r="G432" s="109"/>
      <c r="H432" s="105"/>
      <c r="I432" s="106"/>
      <c r="J432" s="106"/>
      <c r="K432" s="106"/>
      <c r="L432" s="107"/>
      <c r="M432" s="108"/>
    </row>
    <row r="433" spans="1:13" s="84" customFormat="1" ht="12.75" x14ac:dyDescent="0.2">
      <c r="A433" s="104"/>
      <c r="B433" s="105"/>
      <c r="C433" s="105"/>
      <c r="D433" s="105"/>
      <c r="E433" s="105"/>
      <c r="F433" s="106"/>
      <c r="G433" s="109"/>
      <c r="H433" s="105"/>
      <c r="I433" s="106"/>
      <c r="J433" s="106"/>
      <c r="K433" s="106"/>
      <c r="L433" s="107"/>
      <c r="M433" s="108"/>
    </row>
    <row r="434" spans="1:13" s="84" customFormat="1" ht="12.75" x14ac:dyDescent="0.2">
      <c r="A434" s="104"/>
      <c r="B434" s="105"/>
      <c r="C434" s="105"/>
      <c r="D434" s="105"/>
      <c r="E434" s="105"/>
      <c r="F434" s="106"/>
      <c r="G434" s="109"/>
      <c r="H434" s="105"/>
      <c r="I434" s="106"/>
      <c r="J434" s="106"/>
      <c r="K434" s="106"/>
      <c r="L434" s="107"/>
      <c r="M434" s="108"/>
    </row>
    <row r="435" spans="1:13" s="84" customFormat="1" ht="12.75" x14ac:dyDescent="0.2">
      <c r="A435" s="104"/>
      <c r="B435" s="105"/>
      <c r="C435" s="105"/>
      <c r="D435" s="105"/>
      <c r="E435" s="105"/>
      <c r="F435" s="106"/>
      <c r="G435" s="109"/>
      <c r="H435" s="105"/>
      <c r="I435" s="106"/>
      <c r="J435" s="106"/>
      <c r="K435" s="106"/>
      <c r="L435" s="107"/>
      <c r="M435" s="108"/>
    </row>
    <row r="436" spans="1:13" s="84" customFormat="1" ht="12.75" x14ac:dyDescent="0.2">
      <c r="A436" s="104"/>
      <c r="B436" s="105"/>
      <c r="C436" s="105"/>
      <c r="D436" s="105"/>
      <c r="E436" s="105"/>
      <c r="F436" s="106"/>
      <c r="G436" s="109"/>
      <c r="H436" s="105"/>
      <c r="I436" s="106"/>
      <c r="J436" s="106"/>
      <c r="K436" s="106"/>
      <c r="L436" s="107"/>
      <c r="M436" s="108"/>
    </row>
    <row r="437" spans="1:13" s="84" customFormat="1" ht="12.75" x14ac:dyDescent="0.2">
      <c r="A437" s="104"/>
      <c r="B437" s="105"/>
      <c r="C437" s="105"/>
      <c r="D437" s="105"/>
      <c r="E437" s="105"/>
      <c r="F437" s="106"/>
      <c r="G437" s="109"/>
      <c r="H437" s="105"/>
      <c r="I437" s="106"/>
      <c r="J437" s="106"/>
      <c r="K437" s="106"/>
      <c r="L437" s="107"/>
      <c r="M437" s="108"/>
    </row>
    <row r="438" spans="1:13" s="84" customFormat="1" ht="12.75" x14ac:dyDescent="0.2">
      <c r="A438" s="104"/>
      <c r="B438" s="105"/>
      <c r="C438" s="105"/>
      <c r="D438" s="105"/>
      <c r="E438" s="105"/>
      <c r="F438" s="106"/>
      <c r="G438" s="109"/>
      <c r="H438" s="105"/>
      <c r="I438" s="106"/>
      <c r="J438" s="106"/>
      <c r="K438" s="106"/>
      <c r="L438" s="107"/>
      <c r="M438" s="108"/>
    </row>
    <row r="439" spans="1:13" s="84" customFormat="1" ht="12.75" x14ac:dyDescent="0.2">
      <c r="A439" s="104"/>
      <c r="B439" s="105"/>
      <c r="C439" s="105"/>
      <c r="D439" s="105"/>
      <c r="E439" s="105"/>
      <c r="F439" s="106"/>
      <c r="G439" s="109"/>
      <c r="H439" s="105"/>
      <c r="I439" s="106"/>
      <c r="J439" s="106"/>
      <c r="K439" s="106"/>
      <c r="L439" s="107"/>
      <c r="M439" s="108"/>
    </row>
    <row r="440" spans="1:13" s="84" customFormat="1" ht="12.75" x14ac:dyDescent="0.2">
      <c r="A440" s="104"/>
      <c r="B440" s="105"/>
      <c r="C440" s="105"/>
      <c r="D440" s="105"/>
      <c r="E440" s="105"/>
      <c r="F440" s="106"/>
      <c r="G440" s="109"/>
      <c r="H440" s="105"/>
      <c r="I440" s="106"/>
      <c r="J440" s="106"/>
      <c r="K440" s="106"/>
      <c r="L440" s="107"/>
      <c r="M440" s="108"/>
    </row>
    <row r="441" spans="1:13" s="84" customFormat="1" ht="12.75" x14ac:dyDescent="0.2">
      <c r="A441" s="104"/>
      <c r="B441" s="105"/>
      <c r="C441" s="105"/>
      <c r="D441" s="105"/>
      <c r="E441" s="105"/>
      <c r="F441" s="106"/>
      <c r="G441" s="109"/>
      <c r="H441" s="105"/>
      <c r="I441" s="106"/>
      <c r="J441" s="106"/>
      <c r="K441" s="106"/>
      <c r="L441" s="107"/>
      <c r="M441" s="108"/>
    </row>
    <row r="442" spans="1:13" s="84" customFormat="1" ht="12.75" x14ac:dyDescent="0.2">
      <c r="A442" s="104"/>
      <c r="B442" s="105"/>
      <c r="C442" s="105"/>
      <c r="D442" s="105"/>
      <c r="E442" s="105"/>
      <c r="F442" s="106"/>
      <c r="G442" s="109"/>
      <c r="H442" s="105"/>
      <c r="I442" s="106"/>
      <c r="J442" s="106"/>
      <c r="K442" s="106"/>
      <c r="L442" s="107"/>
      <c r="M442" s="108"/>
    </row>
    <row r="443" spans="1:13" s="84" customFormat="1" ht="12.75" x14ac:dyDescent="0.2">
      <c r="A443" s="104"/>
      <c r="B443" s="105"/>
      <c r="C443" s="105"/>
      <c r="D443" s="105"/>
      <c r="E443" s="105"/>
      <c r="F443" s="106"/>
      <c r="G443" s="109"/>
      <c r="H443" s="105"/>
      <c r="I443" s="106"/>
      <c r="J443" s="106"/>
      <c r="K443" s="106"/>
      <c r="L443" s="107"/>
      <c r="M443" s="108"/>
    </row>
    <row r="444" spans="1:13" s="84" customFormat="1" ht="12.75" x14ac:dyDescent="0.2">
      <c r="A444" s="104"/>
      <c r="B444" s="105"/>
      <c r="C444" s="105"/>
      <c r="D444" s="105"/>
      <c r="E444" s="105"/>
      <c r="F444" s="106"/>
      <c r="G444" s="109"/>
      <c r="H444" s="105"/>
      <c r="I444" s="106"/>
      <c r="J444" s="106"/>
      <c r="K444" s="106"/>
      <c r="L444" s="107"/>
      <c r="M444" s="108"/>
    </row>
    <row r="445" spans="1:13" s="84" customFormat="1" ht="12.75" x14ac:dyDescent="0.2">
      <c r="A445" s="104"/>
      <c r="B445" s="105"/>
      <c r="C445" s="105"/>
      <c r="D445" s="105"/>
      <c r="E445" s="105"/>
      <c r="F445" s="106"/>
      <c r="G445" s="109"/>
      <c r="H445" s="105"/>
      <c r="I445" s="106"/>
      <c r="J445" s="106"/>
      <c r="K445" s="106"/>
      <c r="L445" s="107"/>
      <c r="M445" s="108"/>
    </row>
    <row r="446" spans="1:13" s="84" customFormat="1" ht="12.75" x14ac:dyDescent="0.2">
      <c r="A446" s="104"/>
      <c r="B446" s="105"/>
      <c r="C446" s="105"/>
      <c r="D446" s="105"/>
      <c r="E446" s="105"/>
      <c r="F446" s="106"/>
      <c r="G446" s="109"/>
      <c r="H446" s="105"/>
      <c r="I446" s="106"/>
      <c r="J446" s="106"/>
      <c r="K446" s="106"/>
      <c r="L446" s="107"/>
      <c r="M446" s="108"/>
    </row>
    <row r="447" spans="1:13" s="84" customFormat="1" ht="12.75" x14ac:dyDescent="0.2">
      <c r="A447" s="104"/>
      <c r="B447" s="105"/>
      <c r="C447" s="105"/>
      <c r="D447" s="105"/>
      <c r="E447" s="105"/>
      <c r="F447" s="106"/>
      <c r="G447" s="109"/>
      <c r="H447" s="105"/>
      <c r="I447" s="106"/>
      <c r="J447" s="106"/>
      <c r="K447" s="106"/>
      <c r="L447" s="107"/>
      <c r="M447" s="108"/>
    </row>
    <row r="448" spans="1:13" s="84" customFormat="1" ht="12.75" x14ac:dyDescent="0.2">
      <c r="A448" s="104"/>
      <c r="B448" s="105"/>
      <c r="C448" s="105"/>
      <c r="D448" s="105"/>
      <c r="E448" s="105"/>
      <c r="F448" s="106"/>
      <c r="G448" s="109"/>
      <c r="H448" s="105"/>
      <c r="I448" s="106"/>
      <c r="J448" s="106"/>
      <c r="K448" s="106"/>
      <c r="L448" s="107"/>
      <c r="M448" s="108"/>
    </row>
    <row r="449" spans="1:13" s="84" customFormat="1" ht="12.75" x14ac:dyDescent="0.2">
      <c r="A449" s="104"/>
      <c r="B449" s="105"/>
      <c r="C449" s="105"/>
      <c r="D449" s="105"/>
      <c r="E449" s="105"/>
      <c r="F449" s="106"/>
      <c r="G449" s="109"/>
      <c r="H449" s="105"/>
      <c r="I449" s="106"/>
      <c r="J449" s="106"/>
      <c r="K449" s="106"/>
      <c r="L449" s="107"/>
      <c r="M449" s="108"/>
    </row>
    <row r="450" spans="1:13" s="84" customFormat="1" ht="12.75" x14ac:dyDescent="0.2">
      <c r="A450" s="104"/>
      <c r="B450" s="105"/>
      <c r="C450" s="105"/>
      <c r="D450" s="105"/>
      <c r="E450" s="105"/>
      <c r="F450" s="106"/>
      <c r="G450" s="109"/>
      <c r="H450" s="105"/>
      <c r="I450" s="106"/>
      <c r="J450" s="106"/>
      <c r="K450" s="106"/>
      <c r="L450" s="107"/>
      <c r="M450" s="108"/>
    </row>
    <row r="451" spans="1:13" s="84" customFormat="1" ht="12.75" x14ac:dyDescent="0.2">
      <c r="A451" s="104"/>
      <c r="B451" s="105"/>
      <c r="C451" s="105"/>
      <c r="D451" s="105"/>
      <c r="E451" s="105"/>
      <c r="F451" s="106"/>
      <c r="G451" s="109"/>
      <c r="H451" s="105"/>
      <c r="I451" s="106"/>
      <c r="J451" s="106"/>
      <c r="K451" s="106"/>
      <c r="L451" s="107"/>
      <c r="M451" s="108"/>
    </row>
    <row r="452" spans="1:13" s="84" customFormat="1" ht="12.75" x14ac:dyDescent="0.2">
      <c r="A452" s="104"/>
      <c r="B452" s="105"/>
      <c r="C452" s="105"/>
      <c r="D452" s="105"/>
      <c r="E452" s="105"/>
      <c r="F452" s="106"/>
      <c r="G452" s="109"/>
      <c r="H452" s="105"/>
      <c r="I452" s="106"/>
      <c r="J452" s="106"/>
      <c r="K452" s="106"/>
      <c r="L452" s="107"/>
      <c r="M452" s="108"/>
    </row>
    <row r="453" spans="1:13" s="84" customFormat="1" ht="12.75" x14ac:dyDescent="0.2">
      <c r="A453" s="104"/>
      <c r="B453" s="105"/>
      <c r="C453" s="105"/>
      <c r="D453" s="105"/>
      <c r="E453" s="105"/>
      <c r="F453" s="106"/>
      <c r="G453" s="109"/>
      <c r="H453" s="105"/>
      <c r="I453" s="106"/>
      <c r="J453" s="106"/>
      <c r="K453" s="106"/>
      <c r="L453" s="107"/>
      <c r="M453" s="108"/>
    </row>
    <row r="454" spans="1:13" s="84" customFormat="1" ht="12.75" x14ac:dyDescent="0.2">
      <c r="A454" s="104"/>
      <c r="B454" s="105"/>
      <c r="C454" s="105"/>
      <c r="D454" s="105"/>
      <c r="E454" s="105"/>
      <c r="F454" s="106"/>
      <c r="G454" s="109"/>
      <c r="H454" s="105"/>
      <c r="I454" s="106"/>
      <c r="J454" s="106"/>
      <c r="K454" s="106"/>
      <c r="L454" s="107"/>
      <c r="M454" s="108"/>
    </row>
    <row r="455" spans="1:13" s="84" customFormat="1" ht="12.75" x14ac:dyDescent="0.2">
      <c r="A455" s="104"/>
      <c r="B455" s="105"/>
      <c r="C455" s="105"/>
      <c r="D455" s="105"/>
      <c r="E455" s="105"/>
      <c r="F455" s="106"/>
      <c r="G455" s="109"/>
      <c r="H455" s="105"/>
      <c r="I455" s="106"/>
      <c r="J455" s="106"/>
      <c r="K455" s="106"/>
      <c r="L455" s="107"/>
      <c r="M455" s="108"/>
    </row>
    <row r="456" spans="1:13" s="84" customFormat="1" ht="12.75" x14ac:dyDescent="0.2">
      <c r="A456" s="104"/>
      <c r="B456" s="105"/>
      <c r="C456" s="105"/>
      <c r="D456" s="105"/>
      <c r="E456" s="105"/>
      <c r="F456" s="106"/>
      <c r="G456" s="109"/>
      <c r="H456" s="105"/>
      <c r="I456" s="106"/>
      <c r="J456" s="106"/>
      <c r="K456" s="106"/>
      <c r="L456" s="107"/>
      <c r="M456" s="108"/>
    </row>
    <row r="457" spans="1:13" s="84" customFormat="1" ht="12.75" x14ac:dyDescent="0.2">
      <c r="A457" s="104"/>
      <c r="B457" s="105"/>
      <c r="C457" s="105"/>
      <c r="D457" s="105"/>
      <c r="E457" s="105"/>
      <c r="F457" s="106"/>
      <c r="G457" s="109"/>
      <c r="H457" s="105"/>
      <c r="I457" s="106"/>
      <c r="J457" s="106"/>
      <c r="K457" s="106"/>
      <c r="L457" s="107"/>
      <c r="M457" s="108"/>
    </row>
    <row r="458" spans="1:13" s="84" customFormat="1" ht="12.75" x14ac:dyDescent="0.2">
      <c r="A458" s="104"/>
      <c r="B458" s="105"/>
      <c r="C458" s="105"/>
      <c r="D458" s="105"/>
      <c r="E458" s="105"/>
      <c r="F458" s="106"/>
      <c r="G458" s="109"/>
      <c r="H458" s="105"/>
      <c r="I458" s="106"/>
      <c r="J458" s="106"/>
      <c r="K458" s="106"/>
      <c r="L458" s="107"/>
      <c r="M458" s="108"/>
    </row>
    <row r="459" spans="1:13" s="84" customFormat="1" ht="12.75" x14ac:dyDescent="0.2">
      <c r="A459" s="104"/>
      <c r="B459" s="105"/>
      <c r="C459" s="105"/>
      <c r="D459" s="105"/>
      <c r="E459" s="105"/>
      <c r="F459" s="106"/>
      <c r="G459" s="109"/>
      <c r="H459" s="105"/>
      <c r="I459" s="106"/>
      <c r="J459" s="106"/>
      <c r="K459" s="106"/>
      <c r="L459" s="107"/>
      <c r="M459" s="108"/>
    </row>
    <row r="460" spans="1:13" s="84" customFormat="1" ht="12.75" x14ac:dyDescent="0.2">
      <c r="A460" s="104"/>
      <c r="B460" s="105"/>
      <c r="C460" s="105"/>
      <c r="D460" s="105"/>
      <c r="E460" s="105"/>
      <c r="F460" s="106"/>
      <c r="G460" s="109"/>
      <c r="H460" s="105"/>
      <c r="I460" s="106"/>
      <c r="J460" s="106"/>
      <c r="K460" s="106"/>
      <c r="L460" s="107"/>
      <c r="M460" s="108"/>
    </row>
    <row r="461" spans="1:13" s="84" customFormat="1" ht="12.75" x14ac:dyDescent="0.2">
      <c r="A461" s="104"/>
      <c r="B461" s="105"/>
      <c r="C461" s="105"/>
      <c r="D461" s="105"/>
      <c r="E461" s="105"/>
      <c r="F461" s="106"/>
      <c r="G461" s="109"/>
      <c r="H461" s="105"/>
      <c r="I461" s="106"/>
      <c r="J461" s="106"/>
      <c r="K461" s="106"/>
      <c r="L461" s="107"/>
      <c r="M461" s="108"/>
    </row>
    <row r="462" spans="1:13" s="84" customFormat="1" ht="12.75" x14ac:dyDescent="0.2">
      <c r="A462" s="104"/>
      <c r="B462" s="105"/>
      <c r="C462" s="105"/>
      <c r="D462" s="105"/>
      <c r="E462" s="105"/>
      <c r="F462" s="106"/>
      <c r="G462" s="109"/>
      <c r="H462" s="105"/>
      <c r="I462" s="106"/>
      <c r="J462" s="106"/>
      <c r="K462" s="106"/>
      <c r="L462" s="107"/>
      <c r="M462" s="108"/>
    </row>
    <row r="463" spans="1:13" s="84" customFormat="1" ht="12.75" x14ac:dyDescent="0.2">
      <c r="A463" s="104"/>
      <c r="B463" s="105"/>
      <c r="C463" s="105"/>
      <c r="D463" s="105"/>
      <c r="E463" s="105"/>
      <c r="F463" s="106"/>
      <c r="G463" s="109"/>
      <c r="H463" s="105"/>
      <c r="I463" s="106"/>
      <c r="J463" s="106"/>
      <c r="K463" s="106"/>
      <c r="L463" s="107"/>
      <c r="M463" s="108"/>
    </row>
    <row r="464" spans="1:13" s="84" customFormat="1" ht="12.75" x14ac:dyDescent="0.2">
      <c r="A464" s="104"/>
      <c r="B464" s="105"/>
      <c r="C464" s="105"/>
      <c r="D464" s="105"/>
      <c r="E464" s="105"/>
      <c r="F464" s="106"/>
      <c r="G464" s="109"/>
      <c r="H464" s="105"/>
      <c r="I464" s="106"/>
      <c r="J464" s="106"/>
      <c r="K464" s="106"/>
      <c r="L464" s="107"/>
      <c r="M464" s="108"/>
    </row>
    <row r="465" spans="1:13" s="84" customFormat="1" ht="12.75" x14ac:dyDescent="0.2">
      <c r="A465" s="104"/>
      <c r="B465" s="105"/>
      <c r="C465" s="105"/>
      <c r="D465" s="105"/>
      <c r="E465" s="105"/>
      <c r="F465" s="106"/>
      <c r="G465" s="109"/>
      <c r="H465" s="105"/>
      <c r="I465" s="106"/>
      <c r="J465" s="106"/>
      <c r="K465" s="106"/>
      <c r="L465" s="107"/>
      <c r="M465" s="108"/>
    </row>
    <row r="466" spans="1:13" s="84" customFormat="1" ht="12.75" x14ac:dyDescent="0.2">
      <c r="A466" s="104"/>
      <c r="B466" s="105"/>
      <c r="C466" s="105"/>
      <c r="D466" s="105"/>
      <c r="E466" s="105"/>
      <c r="F466" s="106"/>
      <c r="G466" s="109"/>
      <c r="H466" s="105"/>
      <c r="I466" s="106"/>
      <c r="J466" s="106"/>
      <c r="K466" s="106"/>
      <c r="L466" s="107"/>
      <c r="M466" s="108"/>
    </row>
    <row r="467" spans="1:13" s="84" customFormat="1" ht="12.75" x14ac:dyDescent="0.2">
      <c r="A467" s="104"/>
      <c r="B467" s="105"/>
      <c r="C467" s="105"/>
      <c r="D467" s="105"/>
      <c r="E467" s="105"/>
      <c r="F467" s="106"/>
      <c r="G467" s="109"/>
      <c r="H467" s="105"/>
      <c r="I467" s="106"/>
      <c r="J467" s="106"/>
      <c r="K467" s="106"/>
      <c r="L467" s="107"/>
      <c r="M467" s="108"/>
    </row>
    <row r="468" spans="1:13" s="84" customFormat="1" ht="12.75" x14ac:dyDescent="0.2">
      <c r="A468" s="104"/>
      <c r="B468" s="105"/>
      <c r="C468" s="105"/>
      <c r="D468" s="105"/>
      <c r="E468" s="105"/>
      <c r="F468" s="106"/>
      <c r="G468" s="109"/>
      <c r="H468" s="105"/>
      <c r="I468" s="106"/>
      <c r="J468" s="106"/>
      <c r="K468" s="106"/>
      <c r="L468" s="107"/>
      <c r="M468" s="108"/>
    </row>
    <row r="469" spans="1:13" s="84" customFormat="1" ht="12.75" x14ac:dyDescent="0.2">
      <c r="A469" s="104"/>
      <c r="B469" s="105"/>
      <c r="C469" s="105"/>
      <c r="D469" s="105"/>
      <c r="E469" s="105"/>
      <c r="F469" s="106"/>
      <c r="G469" s="109"/>
      <c r="H469" s="105"/>
      <c r="I469" s="106"/>
      <c r="J469" s="106"/>
      <c r="K469" s="106"/>
      <c r="L469" s="107"/>
      <c r="M469" s="108"/>
    </row>
    <row r="470" spans="1:13" s="84" customFormat="1" ht="12.75" x14ac:dyDescent="0.2">
      <c r="A470" s="104"/>
      <c r="B470" s="105"/>
      <c r="C470" s="105"/>
      <c r="D470" s="105"/>
      <c r="E470" s="105"/>
      <c r="F470" s="106"/>
      <c r="G470" s="109"/>
      <c r="H470" s="105"/>
      <c r="I470" s="106"/>
      <c r="J470" s="106"/>
      <c r="K470" s="106"/>
      <c r="L470" s="107"/>
      <c r="M470" s="108"/>
    </row>
    <row r="471" spans="1:13" s="84" customFormat="1" ht="12.75" x14ac:dyDescent="0.2">
      <c r="A471" s="104"/>
      <c r="B471" s="105"/>
      <c r="C471" s="105"/>
      <c r="D471" s="105"/>
      <c r="E471" s="105"/>
      <c r="F471" s="106"/>
      <c r="G471" s="109"/>
      <c r="H471" s="105"/>
      <c r="I471" s="106"/>
      <c r="J471" s="106"/>
      <c r="K471" s="106"/>
      <c r="L471" s="107"/>
      <c r="M471" s="108"/>
    </row>
    <row r="472" spans="1:13" s="84" customFormat="1" ht="12.75" x14ac:dyDescent="0.2">
      <c r="A472" s="104"/>
      <c r="B472" s="105"/>
      <c r="C472" s="105"/>
      <c r="D472" s="105"/>
      <c r="E472" s="105"/>
      <c r="F472" s="106"/>
      <c r="G472" s="109"/>
      <c r="H472" s="105"/>
      <c r="I472" s="106"/>
      <c r="J472" s="106"/>
      <c r="K472" s="106"/>
      <c r="L472" s="107"/>
      <c r="M472" s="108"/>
    </row>
    <row r="473" spans="1:13" s="84" customFormat="1" ht="12.75" x14ac:dyDescent="0.2">
      <c r="A473" s="104"/>
      <c r="B473" s="105"/>
      <c r="C473" s="105"/>
      <c r="D473" s="105"/>
      <c r="E473" s="105"/>
      <c r="F473" s="106"/>
      <c r="G473" s="109"/>
      <c r="H473" s="105"/>
      <c r="I473" s="106"/>
      <c r="J473" s="106"/>
      <c r="K473" s="106"/>
      <c r="L473" s="107"/>
      <c r="M473" s="108"/>
    </row>
    <row r="474" spans="1:13" s="84" customFormat="1" ht="12.75" x14ac:dyDescent="0.2">
      <c r="A474" s="104"/>
      <c r="B474" s="105"/>
      <c r="C474" s="105"/>
      <c r="D474" s="105"/>
      <c r="E474" s="105"/>
      <c r="F474" s="106"/>
      <c r="G474" s="109"/>
      <c r="H474" s="105"/>
      <c r="I474" s="106"/>
      <c r="J474" s="106"/>
      <c r="K474" s="106"/>
      <c r="L474" s="107"/>
      <c r="M474" s="108"/>
    </row>
    <row r="475" spans="1:13" s="84" customFormat="1" ht="12.75" x14ac:dyDescent="0.2">
      <c r="A475" s="104"/>
      <c r="B475" s="105"/>
      <c r="C475" s="105"/>
      <c r="D475" s="105"/>
      <c r="E475" s="105"/>
      <c r="F475" s="106"/>
      <c r="G475" s="109"/>
      <c r="H475" s="105"/>
      <c r="I475" s="106"/>
      <c r="J475" s="106"/>
      <c r="K475" s="106"/>
      <c r="L475" s="107"/>
      <c r="M475" s="108"/>
    </row>
    <row r="476" spans="1:13" s="84" customFormat="1" ht="12.75" x14ac:dyDescent="0.2">
      <c r="A476" s="104"/>
      <c r="B476" s="105"/>
      <c r="C476" s="105"/>
      <c r="D476" s="105"/>
      <c r="E476" s="105"/>
      <c r="F476" s="106"/>
      <c r="G476" s="109"/>
      <c r="H476" s="105"/>
      <c r="I476" s="106"/>
      <c r="J476" s="106"/>
      <c r="K476" s="106"/>
      <c r="L476" s="107"/>
      <c r="M476" s="108"/>
    </row>
    <row r="477" spans="1:13" s="84" customFormat="1" ht="12.75" x14ac:dyDescent="0.2">
      <c r="A477" s="104"/>
      <c r="B477" s="105"/>
      <c r="C477" s="105"/>
      <c r="D477" s="105"/>
      <c r="E477" s="105"/>
      <c r="F477" s="106"/>
      <c r="G477" s="109"/>
      <c r="H477" s="105"/>
      <c r="I477" s="106"/>
      <c r="J477" s="106"/>
      <c r="K477" s="106"/>
      <c r="L477" s="107"/>
      <c r="M477" s="108"/>
    </row>
    <row r="478" spans="1:13" s="84" customFormat="1" ht="12.75" x14ac:dyDescent="0.2">
      <c r="A478" s="104"/>
      <c r="B478" s="105"/>
      <c r="C478" s="105"/>
      <c r="D478" s="105"/>
      <c r="E478" s="105"/>
      <c r="F478" s="106"/>
      <c r="G478" s="109"/>
      <c r="H478" s="105"/>
      <c r="I478" s="106"/>
      <c r="J478" s="106"/>
      <c r="K478" s="106"/>
      <c r="L478" s="107"/>
      <c r="M478" s="108"/>
    </row>
    <row r="479" spans="1:13" s="84" customFormat="1" ht="12.75" x14ac:dyDescent="0.2">
      <c r="A479" s="104"/>
      <c r="B479" s="105"/>
      <c r="C479" s="105"/>
      <c r="D479" s="105"/>
      <c r="E479" s="105"/>
      <c r="F479" s="106"/>
      <c r="G479" s="109"/>
      <c r="H479" s="105"/>
      <c r="I479" s="106"/>
      <c r="J479" s="106"/>
      <c r="K479" s="106"/>
      <c r="L479" s="107"/>
      <c r="M479" s="108"/>
    </row>
    <row r="480" spans="1:13" s="84" customFormat="1" ht="12.75" x14ac:dyDescent="0.2">
      <c r="A480" s="104"/>
      <c r="B480" s="105"/>
      <c r="C480" s="105"/>
      <c r="D480" s="105"/>
      <c r="E480" s="105"/>
      <c r="F480" s="106"/>
      <c r="G480" s="109"/>
      <c r="H480" s="105"/>
      <c r="I480" s="106"/>
      <c r="J480" s="106"/>
      <c r="K480" s="106"/>
      <c r="L480" s="107"/>
      <c r="M480" s="108"/>
    </row>
    <row r="481" spans="1:13" s="84" customFormat="1" ht="12.75" x14ac:dyDescent="0.2">
      <c r="A481" s="104"/>
      <c r="B481" s="105"/>
      <c r="C481" s="105"/>
      <c r="D481" s="105"/>
      <c r="E481" s="105"/>
      <c r="F481" s="106"/>
      <c r="G481" s="109"/>
      <c r="H481" s="105"/>
      <c r="I481" s="106"/>
      <c r="J481" s="106"/>
      <c r="K481" s="106"/>
      <c r="L481" s="107"/>
      <c r="M481" s="108"/>
    </row>
    <row r="482" spans="1:13" s="84" customFormat="1" ht="12.75" x14ac:dyDescent="0.2">
      <c r="A482" s="104"/>
      <c r="B482" s="105"/>
      <c r="C482" s="105"/>
      <c r="D482" s="105"/>
      <c r="E482" s="105"/>
      <c r="F482" s="106"/>
      <c r="G482" s="109"/>
      <c r="H482" s="105"/>
      <c r="I482" s="106"/>
      <c r="J482" s="106"/>
      <c r="K482" s="106"/>
      <c r="L482" s="107"/>
      <c r="M482" s="108"/>
    </row>
    <row r="483" spans="1:13" s="84" customFormat="1" ht="12.75" x14ac:dyDescent="0.2">
      <c r="A483" s="104"/>
      <c r="B483" s="105"/>
      <c r="C483" s="105"/>
      <c r="D483" s="105"/>
      <c r="E483" s="105"/>
      <c r="F483" s="106"/>
      <c r="G483" s="109"/>
      <c r="H483" s="105"/>
      <c r="I483" s="106"/>
      <c r="J483" s="106"/>
      <c r="K483" s="106"/>
      <c r="L483" s="107"/>
      <c r="M483" s="108"/>
    </row>
    <row r="484" spans="1:13" s="84" customFormat="1" ht="12.75" x14ac:dyDescent="0.2">
      <c r="A484" s="104"/>
      <c r="B484" s="105"/>
      <c r="C484" s="105"/>
      <c r="D484" s="105"/>
      <c r="E484" s="105"/>
      <c r="F484" s="106"/>
      <c r="G484" s="109"/>
      <c r="H484" s="105"/>
      <c r="I484" s="106"/>
      <c r="J484" s="106"/>
      <c r="K484" s="106"/>
      <c r="L484" s="107"/>
      <c r="M484" s="108"/>
    </row>
    <row r="485" spans="1:13" s="84" customFormat="1" ht="12.75" x14ac:dyDescent="0.2">
      <c r="A485" s="104"/>
      <c r="B485" s="105"/>
      <c r="C485" s="105"/>
      <c r="D485" s="105"/>
      <c r="E485" s="105"/>
      <c r="F485" s="106"/>
      <c r="G485" s="109"/>
      <c r="H485" s="105"/>
      <c r="I485" s="106"/>
      <c r="J485" s="106"/>
      <c r="K485" s="106"/>
      <c r="L485" s="107"/>
      <c r="M485" s="108"/>
    </row>
    <row r="486" spans="1:13" s="84" customFormat="1" ht="12.75" x14ac:dyDescent="0.2">
      <c r="A486" s="104"/>
      <c r="B486" s="105"/>
      <c r="C486" s="105"/>
      <c r="D486" s="105"/>
      <c r="E486" s="105"/>
      <c r="F486" s="106"/>
      <c r="G486" s="109"/>
      <c r="H486" s="105"/>
      <c r="I486" s="106"/>
      <c r="J486" s="106"/>
      <c r="K486" s="106"/>
      <c r="L486" s="107"/>
      <c r="M486" s="108"/>
    </row>
    <row r="487" spans="1:13" s="84" customFormat="1" ht="12.75" x14ac:dyDescent="0.2">
      <c r="A487" s="104"/>
      <c r="B487" s="105"/>
      <c r="C487" s="105"/>
      <c r="D487" s="105"/>
      <c r="E487" s="105"/>
      <c r="F487" s="106"/>
      <c r="G487" s="109"/>
      <c r="H487" s="105"/>
      <c r="I487" s="106"/>
      <c r="J487" s="106"/>
      <c r="K487" s="106"/>
      <c r="L487" s="107"/>
      <c r="M487" s="108"/>
    </row>
    <row r="488" spans="1:13" s="84" customFormat="1" ht="12.75" x14ac:dyDescent="0.2">
      <c r="A488" s="104"/>
      <c r="B488" s="105"/>
      <c r="C488" s="105"/>
      <c r="D488" s="105"/>
      <c r="E488" s="105"/>
      <c r="F488" s="106"/>
      <c r="G488" s="109"/>
      <c r="H488" s="105"/>
      <c r="I488" s="106"/>
      <c r="J488" s="106"/>
      <c r="K488" s="106"/>
      <c r="L488" s="107"/>
      <c r="M488" s="108"/>
    </row>
    <row r="489" spans="1:13" s="84" customFormat="1" ht="12.75" x14ac:dyDescent="0.2">
      <c r="A489" s="104"/>
      <c r="B489" s="105"/>
      <c r="C489" s="105"/>
      <c r="D489" s="105"/>
      <c r="E489" s="105"/>
      <c r="F489" s="106"/>
      <c r="G489" s="109"/>
      <c r="H489" s="105"/>
      <c r="I489" s="106"/>
      <c r="J489" s="106"/>
      <c r="K489" s="106"/>
      <c r="L489" s="107"/>
      <c r="M489" s="108"/>
    </row>
    <row r="490" spans="1:13" s="84" customFormat="1" ht="12.75" x14ac:dyDescent="0.2">
      <c r="A490" s="104"/>
      <c r="B490" s="105"/>
      <c r="C490" s="105"/>
      <c r="D490" s="105"/>
      <c r="E490" s="105"/>
      <c r="F490" s="106"/>
      <c r="G490" s="109"/>
      <c r="H490" s="105"/>
      <c r="I490" s="106"/>
      <c r="J490" s="106"/>
      <c r="K490" s="106"/>
      <c r="L490" s="107"/>
      <c r="M490" s="108"/>
    </row>
    <row r="491" spans="1:13" s="84" customFormat="1" ht="12.75" x14ac:dyDescent="0.2">
      <c r="A491" s="104"/>
      <c r="B491" s="105"/>
      <c r="C491" s="105"/>
      <c r="D491" s="105"/>
      <c r="E491" s="105"/>
      <c r="F491" s="106"/>
      <c r="G491" s="109"/>
      <c r="H491" s="105"/>
      <c r="I491" s="106"/>
      <c r="J491" s="106"/>
      <c r="K491" s="106"/>
      <c r="L491" s="107"/>
      <c r="M491" s="108"/>
    </row>
    <row r="492" spans="1:13" s="84" customFormat="1" ht="12.75" x14ac:dyDescent="0.2">
      <c r="A492" s="104"/>
      <c r="B492" s="105"/>
      <c r="C492" s="105"/>
      <c r="D492" s="105"/>
      <c r="E492" s="105"/>
      <c r="F492" s="106"/>
      <c r="G492" s="109"/>
      <c r="H492" s="105"/>
      <c r="I492" s="106"/>
      <c r="J492" s="106"/>
      <c r="K492" s="106"/>
      <c r="L492" s="107"/>
      <c r="M492" s="108"/>
    </row>
    <row r="493" spans="1:13" s="84" customFormat="1" ht="12.75" x14ac:dyDescent="0.2">
      <c r="A493" s="104"/>
      <c r="B493" s="105"/>
      <c r="C493" s="105"/>
      <c r="D493" s="105"/>
      <c r="E493" s="105"/>
      <c r="F493" s="106"/>
      <c r="G493" s="109"/>
      <c r="H493" s="105"/>
      <c r="I493" s="106"/>
      <c r="J493" s="106"/>
      <c r="K493" s="106"/>
      <c r="L493" s="107"/>
      <c r="M493" s="108"/>
    </row>
    <row r="494" spans="1:13" s="84" customFormat="1" ht="12.75" x14ac:dyDescent="0.2">
      <c r="A494" s="104"/>
      <c r="B494" s="105"/>
      <c r="C494" s="105"/>
      <c r="D494" s="105"/>
      <c r="E494" s="105"/>
      <c r="F494" s="106"/>
      <c r="G494" s="109"/>
      <c r="H494" s="105"/>
      <c r="I494" s="106"/>
      <c r="J494" s="106"/>
      <c r="K494" s="106"/>
      <c r="L494" s="107"/>
      <c r="M494" s="108"/>
    </row>
    <row r="495" spans="1:13" s="84" customFormat="1" ht="12.75" x14ac:dyDescent="0.2">
      <c r="A495" s="104"/>
      <c r="B495" s="105"/>
      <c r="C495" s="105"/>
      <c r="D495" s="105"/>
      <c r="E495" s="105"/>
      <c r="F495" s="106"/>
      <c r="G495" s="109"/>
      <c r="H495" s="105"/>
      <c r="I495" s="106"/>
      <c r="J495" s="106"/>
      <c r="K495" s="106"/>
      <c r="L495" s="107"/>
      <c r="M495" s="108"/>
    </row>
    <row r="496" spans="1:13" s="84" customFormat="1" ht="12.75" x14ac:dyDescent="0.2">
      <c r="A496" s="104"/>
      <c r="B496" s="105"/>
      <c r="C496" s="105"/>
      <c r="D496" s="105"/>
      <c r="E496" s="105"/>
      <c r="F496" s="106"/>
      <c r="G496" s="109"/>
      <c r="H496" s="105"/>
      <c r="I496" s="106"/>
      <c r="J496" s="106"/>
      <c r="K496" s="106"/>
      <c r="L496" s="107"/>
      <c r="M496" s="108"/>
    </row>
    <row r="497" spans="1:13" s="84" customFormat="1" ht="12.75" x14ac:dyDescent="0.2">
      <c r="A497" s="104"/>
      <c r="B497" s="105"/>
      <c r="C497" s="105"/>
      <c r="D497" s="105"/>
      <c r="E497" s="105"/>
      <c r="F497" s="106"/>
      <c r="G497" s="109"/>
      <c r="H497" s="105"/>
      <c r="I497" s="106"/>
      <c r="J497" s="106"/>
      <c r="K497" s="106"/>
      <c r="L497" s="107"/>
      <c r="M497" s="108"/>
    </row>
    <row r="498" spans="1:13" s="84" customFormat="1" ht="12.75" x14ac:dyDescent="0.2">
      <c r="A498" s="104"/>
      <c r="B498" s="105"/>
      <c r="C498" s="105"/>
      <c r="D498" s="105"/>
      <c r="E498" s="105"/>
      <c r="F498" s="106"/>
      <c r="G498" s="109"/>
      <c r="H498" s="105"/>
      <c r="I498" s="106"/>
      <c r="J498" s="106"/>
      <c r="K498" s="106"/>
      <c r="L498" s="107"/>
      <c r="M498" s="108"/>
    </row>
    <row r="499" spans="1:13" s="84" customFormat="1" ht="12.75" x14ac:dyDescent="0.2">
      <c r="A499" s="104"/>
      <c r="B499" s="105"/>
      <c r="C499" s="105"/>
      <c r="D499" s="105"/>
      <c r="E499" s="105"/>
      <c r="F499" s="106"/>
      <c r="G499" s="109"/>
      <c r="H499" s="105"/>
      <c r="I499" s="106"/>
      <c r="J499" s="106"/>
      <c r="K499" s="106"/>
      <c r="L499" s="107"/>
      <c r="M499" s="108"/>
    </row>
    <row r="500" spans="1:13" s="84" customFormat="1" ht="12.75" x14ac:dyDescent="0.2">
      <c r="A500" s="104"/>
      <c r="B500" s="105"/>
      <c r="C500" s="105"/>
      <c r="D500" s="105"/>
      <c r="E500" s="105"/>
      <c r="F500" s="106"/>
      <c r="G500" s="109"/>
      <c r="H500" s="105"/>
      <c r="I500" s="106"/>
      <c r="J500" s="106"/>
      <c r="K500" s="106"/>
      <c r="L500" s="107"/>
      <c r="M500" s="108"/>
    </row>
    <row r="501" spans="1:13" s="84" customFormat="1" ht="12.75" x14ac:dyDescent="0.2">
      <c r="A501" s="104"/>
      <c r="B501" s="105"/>
      <c r="C501" s="105"/>
      <c r="D501" s="105"/>
      <c r="E501" s="105"/>
      <c r="F501" s="106"/>
      <c r="G501" s="109"/>
      <c r="H501" s="105"/>
      <c r="I501" s="106"/>
      <c r="J501" s="106"/>
      <c r="K501" s="106"/>
      <c r="L501" s="107"/>
      <c r="M501" s="108"/>
    </row>
    <row r="502" spans="1:13" s="84" customFormat="1" ht="12.75" x14ac:dyDescent="0.2">
      <c r="A502" s="104"/>
      <c r="B502" s="105"/>
      <c r="C502" s="105"/>
      <c r="D502" s="105"/>
      <c r="E502" s="105"/>
      <c r="F502" s="106"/>
      <c r="G502" s="109"/>
      <c r="H502" s="105"/>
      <c r="I502" s="106"/>
      <c r="J502" s="106"/>
      <c r="K502" s="106"/>
      <c r="L502" s="107"/>
      <c r="M502" s="108"/>
    </row>
    <row r="503" spans="1:13" s="84" customFormat="1" ht="12.75" x14ac:dyDescent="0.2">
      <c r="A503" s="104"/>
      <c r="B503" s="105"/>
      <c r="C503" s="105"/>
      <c r="D503" s="105"/>
      <c r="E503" s="105"/>
      <c r="F503" s="106"/>
      <c r="G503" s="109"/>
      <c r="H503" s="105"/>
      <c r="I503" s="106"/>
      <c r="J503" s="106"/>
      <c r="K503" s="106"/>
      <c r="L503" s="107"/>
      <c r="M503" s="108"/>
    </row>
    <row r="504" spans="1:13" s="84" customFormat="1" ht="12.75" x14ac:dyDescent="0.2">
      <c r="A504" s="104"/>
      <c r="B504" s="105"/>
      <c r="C504" s="105"/>
      <c r="D504" s="105"/>
      <c r="E504" s="105"/>
      <c r="F504" s="106"/>
      <c r="G504" s="109"/>
      <c r="H504" s="105"/>
      <c r="I504" s="106"/>
      <c r="J504" s="106"/>
      <c r="K504" s="106"/>
      <c r="L504" s="107"/>
      <c r="M504" s="108"/>
    </row>
    <row r="505" spans="1:13" s="84" customFormat="1" ht="12.75" x14ac:dyDescent="0.2">
      <c r="A505" s="104"/>
      <c r="B505" s="105"/>
      <c r="C505" s="105"/>
      <c r="D505" s="105"/>
      <c r="E505" s="105"/>
      <c r="F505" s="106"/>
      <c r="G505" s="109"/>
      <c r="H505" s="105"/>
      <c r="I505" s="106"/>
      <c r="J505" s="106"/>
      <c r="K505" s="106"/>
      <c r="L505" s="107"/>
      <c r="M505" s="108"/>
    </row>
    <row r="506" spans="1:13" s="84" customFormat="1" ht="12.75" x14ac:dyDescent="0.2">
      <c r="A506" s="104"/>
      <c r="B506" s="105"/>
      <c r="C506" s="105"/>
      <c r="D506" s="105"/>
      <c r="E506" s="105"/>
      <c r="F506" s="106"/>
      <c r="G506" s="109"/>
      <c r="H506" s="105"/>
      <c r="I506" s="106"/>
      <c r="J506" s="106"/>
      <c r="K506" s="106"/>
      <c r="L506" s="107"/>
      <c r="M506" s="108"/>
    </row>
    <row r="507" spans="1:13" s="84" customFormat="1" ht="12.75" x14ac:dyDescent="0.2">
      <c r="A507" s="104"/>
      <c r="B507" s="105"/>
      <c r="C507" s="105"/>
      <c r="D507" s="105"/>
      <c r="E507" s="105"/>
      <c r="F507" s="106"/>
      <c r="G507" s="109"/>
      <c r="H507" s="105"/>
      <c r="I507" s="106"/>
      <c r="J507" s="106"/>
      <c r="K507" s="106"/>
      <c r="L507" s="107"/>
      <c r="M507" s="108"/>
    </row>
    <row r="508" spans="1:13" s="84" customFormat="1" ht="12.75" x14ac:dyDescent="0.2">
      <c r="A508" s="104"/>
      <c r="B508" s="105"/>
      <c r="C508" s="105"/>
      <c r="D508" s="105"/>
      <c r="E508" s="105"/>
      <c r="F508" s="106"/>
      <c r="G508" s="109"/>
      <c r="H508" s="105"/>
      <c r="I508" s="106"/>
      <c r="J508" s="106"/>
      <c r="K508" s="106"/>
      <c r="L508" s="107"/>
      <c r="M508" s="108"/>
    </row>
    <row r="509" spans="1:13" s="84" customFormat="1" ht="12.75" x14ac:dyDescent="0.2">
      <c r="A509" s="104"/>
      <c r="B509" s="105"/>
      <c r="C509" s="105"/>
      <c r="D509" s="105"/>
      <c r="E509" s="105"/>
      <c r="F509" s="106"/>
      <c r="G509" s="109"/>
      <c r="H509" s="105"/>
      <c r="I509" s="106"/>
      <c r="J509" s="106"/>
      <c r="K509" s="106"/>
      <c r="L509" s="107"/>
      <c r="M509" s="108"/>
    </row>
    <row r="510" spans="1:13" s="84" customFormat="1" ht="12.75" x14ac:dyDescent="0.2">
      <c r="A510" s="104"/>
      <c r="B510" s="105"/>
      <c r="C510" s="105"/>
      <c r="D510" s="105"/>
      <c r="E510" s="105"/>
      <c r="F510" s="106"/>
      <c r="G510" s="109"/>
      <c r="H510" s="105"/>
      <c r="I510" s="106"/>
      <c r="J510" s="106"/>
      <c r="K510" s="106"/>
      <c r="L510" s="107"/>
      <c r="M510" s="108"/>
    </row>
    <row r="511" spans="1:13" s="84" customFormat="1" ht="12.75" x14ac:dyDescent="0.2">
      <c r="A511" s="104"/>
      <c r="B511" s="105"/>
      <c r="C511" s="105"/>
      <c r="D511" s="105"/>
      <c r="E511" s="105"/>
      <c r="F511" s="106"/>
      <c r="G511" s="109"/>
      <c r="H511" s="105"/>
      <c r="I511" s="106"/>
      <c r="J511" s="106"/>
      <c r="K511" s="106"/>
      <c r="L511" s="107"/>
      <c r="M511" s="108"/>
    </row>
    <row r="512" spans="1:13" s="84" customFormat="1" ht="12.75" x14ac:dyDescent="0.2">
      <c r="A512" s="104"/>
      <c r="B512" s="105"/>
      <c r="C512" s="105"/>
      <c r="D512" s="105"/>
      <c r="E512" s="105"/>
      <c r="F512" s="106"/>
      <c r="G512" s="109"/>
      <c r="H512" s="105"/>
      <c r="I512" s="106"/>
      <c r="J512" s="106"/>
      <c r="K512" s="106"/>
      <c r="L512" s="107"/>
      <c r="M512" s="108"/>
    </row>
    <row r="513" spans="1:13" s="84" customFormat="1" ht="12.75" x14ac:dyDescent="0.2">
      <c r="A513" s="104"/>
      <c r="B513" s="105"/>
      <c r="C513" s="105"/>
      <c r="D513" s="105"/>
      <c r="E513" s="105"/>
      <c r="F513" s="106"/>
      <c r="G513" s="109"/>
      <c r="H513" s="105"/>
      <c r="I513" s="106"/>
      <c r="J513" s="106"/>
      <c r="K513" s="106"/>
      <c r="L513" s="107"/>
      <c r="M513" s="108"/>
    </row>
    <row r="514" spans="1:13" s="84" customFormat="1" ht="12.75" x14ac:dyDescent="0.2">
      <c r="A514" s="104"/>
      <c r="B514" s="105"/>
      <c r="C514" s="105"/>
      <c r="D514" s="105"/>
      <c r="E514" s="105"/>
      <c r="F514" s="106"/>
      <c r="G514" s="109"/>
      <c r="H514" s="105"/>
      <c r="I514" s="106"/>
      <c r="J514" s="106"/>
      <c r="K514" s="106"/>
      <c r="L514" s="107"/>
      <c r="M514" s="108"/>
    </row>
    <row r="515" spans="1:13" s="84" customFormat="1" ht="12.75" x14ac:dyDescent="0.2">
      <c r="A515" s="104"/>
      <c r="B515" s="105"/>
      <c r="C515" s="105"/>
      <c r="D515" s="105"/>
      <c r="E515" s="105"/>
      <c r="F515" s="106"/>
      <c r="G515" s="109"/>
      <c r="H515" s="105"/>
      <c r="I515" s="106"/>
      <c r="J515" s="106"/>
      <c r="K515" s="106"/>
      <c r="L515" s="107"/>
      <c r="M515" s="108"/>
    </row>
    <row r="516" spans="1:13" s="84" customFormat="1" ht="12.75" x14ac:dyDescent="0.2">
      <c r="A516" s="104"/>
      <c r="B516" s="105"/>
      <c r="C516" s="105"/>
      <c r="D516" s="105"/>
      <c r="E516" s="105"/>
      <c r="F516" s="106"/>
      <c r="G516" s="109"/>
      <c r="H516" s="105"/>
      <c r="I516" s="106"/>
      <c r="J516" s="106"/>
      <c r="K516" s="106"/>
      <c r="L516" s="107"/>
      <c r="M516" s="108"/>
    </row>
    <row r="517" spans="1:13" s="84" customFormat="1" ht="12.75" x14ac:dyDescent="0.2">
      <c r="A517" s="104"/>
      <c r="B517" s="105"/>
      <c r="C517" s="105"/>
      <c r="D517" s="105"/>
      <c r="E517" s="105"/>
      <c r="F517" s="106"/>
      <c r="G517" s="109"/>
      <c r="H517" s="105"/>
      <c r="I517" s="106"/>
      <c r="J517" s="106"/>
      <c r="K517" s="106"/>
      <c r="L517" s="107"/>
      <c r="M517" s="108"/>
    </row>
    <row r="518" spans="1:13" s="84" customFormat="1" ht="12.75" x14ac:dyDescent="0.2">
      <c r="A518" s="104"/>
      <c r="B518" s="105"/>
      <c r="C518" s="105"/>
      <c r="D518" s="105"/>
      <c r="E518" s="105"/>
      <c r="F518" s="106"/>
      <c r="G518" s="109"/>
      <c r="H518" s="105"/>
      <c r="I518" s="106"/>
      <c r="J518" s="106"/>
      <c r="K518" s="106"/>
      <c r="L518" s="107"/>
      <c r="M518" s="108"/>
    </row>
    <row r="519" spans="1:13" s="84" customFormat="1" ht="12.75" x14ac:dyDescent="0.2">
      <c r="A519" s="104"/>
      <c r="B519" s="105"/>
      <c r="C519" s="105"/>
      <c r="D519" s="105"/>
      <c r="E519" s="105"/>
      <c r="F519" s="106"/>
      <c r="G519" s="109"/>
      <c r="H519" s="105"/>
      <c r="I519" s="106"/>
      <c r="J519" s="106"/>
      <c r="K519" s="106"/>
      <c r="L519" s="107"/>
      <c r="M519" s="108"/>
    </row>
    <row r="520" spans="1:13" s="84" customFormat="1" ht="12.75" x14ac:dyDescent="0.2">
      <c r="A520" s="104"/>
      <c r="B520" s="105"/>
      <c r="C520" s="105"/>
      <c r="D520" s="105"/>
      <c r="E520" s="105"/>
      <c r="F520" s="106"/>
      <c r="G520" s="109"/>
      <c r="H520" s="105"/>
      <c r="I520" s="106"/>
      <c r="J520" s="106"/>
      <c r="K520" s="106"/>
      <c r="L520" s="107"/>
      <c r="M520" s="108"/>
    </row>
    <row r="521" spans="1:13" s="84" customFormat="1" ht="12.75" x14ac:dyDescent="0.2">
      <c r="A521" s="104"/>
      <c r="B521" s="105"/>
      <c r="C521" s="105"/>
      <c r="D521" s="105"/>
      <c r="E521" s="105"/>
      <c r="F521" s="106"/>
      <c r="G521" s="109"/>
      <c r="H521" s="105"/>
      <c r="I521" s="106"/>
      <c r="J521" s="106"/>
      <c r="K521" s="106"/>
      <c r="L521" s="107"/>
      <c r="M521" s="108"/>
    </row>
    <row r="522" spans="1:13" s="84" customFormat="1" ht="12.75" x14ac:dyDescent="0.2">
      <c r="A522" s="104"/>
      <c r="B522" s="105"/>
      <c r="C522" s="105"/>
      <c r="D522" s="105"/>
      <c r="E522" s="105"/>
      <c r="F522" s="106"/>
      <c r="G522" s="109"/>
      <c r="H522" s="105"/>
      <c r="I522" s="106"/>
      <c r="J522" s="106"/>
      <c r="K522" s="106"/>
      <c r="L522" s="107"/>
      <c r="M522" s="108"/>
    </row>
    <row r="523" spans="1:13" s="84" customFormat="1" ht="12.75" x14ac:dyDescent="0.2">
      <c r="A523" s="104"/>
      <c r="B523" s="105"/>
      <c r="C523" s="105"/>
      <c r="D523" s="105"/>
      <c r="E523" s="105"/>
      <c r="F523" s="106"/>
      <c r="G523" s="109"/>
      <c r="H523" s="105"/>
      <c r="I523" s="106"/>
      <c r="J523" s="106"/>
      <c r="K523" s="106"/>
      <c r="L523" s="107"/>
      <c r="M523" s="108"/>
    </row>
    <row r="524" spans="1:13" s="84" customFormat="1" ht="12.75" x14ac:dyDescent="0.2">
      <c r="A524" s="104"/>
      <c r="B524" s="105"/>
      <c r="C524" s="105"/>
      <c r="D524" s="105"/>
      <c r="E524" s="105"/>
      <c r="F524" s="106"/>
      <c r="G524" s="109"/>
      <c r="H524" s="105"/>
      <c r="I524" s="106"/>
      <c r="J524" s="106"/>
      <c r="K524" s="106"/>
      <c r="L524" s="107"/>
      <c r="M524" s="108"/>
    </row>
    <row r="525" spans="1:13" s="84" customFormat="1" ht="12.75" x14ac:dyDescent="0.2">
      <c r="A525" s="104"/>
      <c r="B525" s="105"/>
      <c r="C525" s="105"/>
      <c r="D525" s="105"/>
      <c r="E525" s="105"/>
      <c r="F525" s="106"/>
      <c r="G525" s="109"/>
      <c r="H525" s="105"/>
      <c r="I525" s="106"/>
      <c r="J525" s="106"/>
      <c r="K525" s="106"/>
      <c r="L525" s="107"/>
      <c r="M525" s="108"/>
    </row>
    <row r="526" spans="1:13" s="84" customFormat="1" ht="12.75" x14ac:dyDescent="0.2">
      <c r="A526" s="104"/>
      <c r="B526" s="105"/>
      <c r="C526" s="105"/>
      <c r="D526" s="105"/>
      <c r="E526" s="105"/>
      <c r="F526" s="106"/>
      <c r="G526" s="109"/>
      <c r="H526" s="105"/>
      <c r="I526" s="106"/>
      <c r="J526" s="106"/>
      <c r="K526" s="106"/>
      <c r="L526" s="107"/>
      <c r="M526" s="108"/>
    </row>
    <row r="527" spans="1:13" s="84" customFormat="1" ht="12.75" x14ac:dyDescent="0.2">
      <c r="A527" s="104"/>
      <c r="B527" s="105"/>
      <c r="C527" s="105"/>
      <c r="D527" s="105"/>
      <c r="E527" s="105"/>
      <c r="F527" s="106"/>
      <c r="G527" s="109"/>
      <c r="H527" s="105"/>
      <c r="I527" s="106"/>
      <c r="J527" s="106"/>
      <c r="K527" s="106"/>
      <c r="L527" s="107"/>
      <c r="M527" s="108"/>
    </row>
    <row r="528" spans="1:13" s="84" customFormat="1" ht="12.75" x14ac:dyDescent="0.2">
      <c r="A528" s="104"/>
      <c r="B528" s="105"/>
      <c r="C528" s="105"/>
      <c r="D528" s="105"/>
      <c r="E528" s="105"/>
      <c r="F528" s="106"/>
      <c r="G528" s="109"/>
      <c r="H528" s="105"/>
      <c r="I528" s="106"/>
      <c r="J528" s="106"/>
      <c r="K528" s="106"/>
      <c r="L528" s="107"/>
      <c r="M528" s="108"/>
    </row>
    <row r="529" spans="1:13" s="84" customFormat="1" ht="12.75" x14ac:dyDescent="0.2">
      <c r="A529" s="104"/>
      <c r="B529" s="105"/>
      <c r="C529" s="105"/>
      <c r="D529" s="105"/>
      <c r="E529" s="105"/>
      <c r="F529" s="106"/>
      <c r="G529" s="109"/>
      <c r="H529" s="105"/>
      <c r="I529" s="106"/>
      <c r="J529" s="106"/>
      <c r="K529" s="106"/>
      <c r="L529" s="107"/>
      <c r="M529" s="108"/>
    </row>
    <row r="530" spans="1:13" s="84" customFormat="1" ht="12.75" x14ac:dyDescent="0.2">
      <c r="A530" s="104"/>
      <c r="B530" s="105"/>
      <c r="C530" s="105"/>
      <c r="D530" s="105"/>
      <c r="E530" s="105"/>
      <c r="F530" s="106"/>
      <c r="G530" s="109"/>
      <c r="H530" s="105"/>
      <c r="I530" s="106"/>
      <c r="J530" s="106"/>
      <c r="K530" s="106"/>
      <c r="L530" s="107"/>
      <c r="M530" s="108"/>
    </row>
    <row r="531" spans="1:13" s="84" customFormat="1" ht="12.75" x14ac:dyDescent="0.2">
      <c r="A531" s="104"/>
      <c r="B531" s="105"/>
      <c r="C531" s="105"/>
      <c r="D531" s="105"/>
      <c r="E531" s="105"/>
      <c r="F531" s="106"/>
      <c r="G531" s="109"/>
      <c r="H531" s="105"/>
      <c r="I531" s="106"/>
      <c r="J531" s="106"/>
      <c r="K531" s="106"/>
      <c r="L531" s="107"/>
      <c r="M531" s="108"/>
    </row>
    <row r="532" spans="1:13" s="84" customFormat="1" ht="12.75" x14ac:dyDescent="0.2">
      <c r="A532" s="104"/>
      <c r="B532" s="105"/>
      <c r="C532" s="105"/>
      <c r="D532" s="105"/>
      <c r="E532" s="105"/>
      <c r="F532" s="106"/>
      <c r="G532" s="109"/>
      <c r="H532" s="105"/>
      <c r="I532" s="106"/>
      <c r="J532" s="106"/>
      <c r="K532" s="106"/>
      <c r="L532" s="107"/>
      <c r="M532" s="108"/>
    </row>
    <row r="533" spans="1:13" s="84" customFormat="1" ht="12.75" x14ac:dyDescent="0.2">
      <c r="A533" s="104"/>
      <c r="B533" s="105"/>
      <c r="C533" s="105"/>
      <c r="D533" s="105"/>
      <c r="E533" s="105"/>
      <c r="F533" s="106"/>
      <c r="G533" s="109"/>
      <c r="H533" s="105"/>
      <c r="I533" s="106"/>
      <c r="J533" s="106"/>
      <c r="K533" s="106"/>
      <c r="L533" s="107"/>
      <c r="M533" s="108"/>
    </row>
    <row r="534" spans="1:13" s="84" customFormat="1" ht="12.75" x14ac:dyDescent="0.2">
      <c r="A534" s="104"/>
      <c r="B534" s="105"/>
      <c r="C534" s="105"/>
      <c r="D534" s="105"/>
      <c r="E534" s="105"/>
      <c r="F534" s="106"/>
      <c r="G534" s="109"/>
      <c r="H534" s="105"/>
      <c r="I534" s="106"/>
      <c r="J534" s="106"/>
      <c r="K534" s="106"/>
      <c r="L534" s="107"/>
      <c r="M534" s="108"/>
    </row>
    <row r="535" spans="1:13" s="84" customFormat="1" ht="12.75" x14ac:dyDescent="0.2">
      <c r="A535" s="104"/>
      <c r="B535" s="105"/>
      <c r="C535" s="105"/>
      <c r="D535" s="105"/>
      <c r="E535" s="105"/>
      <c r="F535" s="106"/>
      <c r="G535" s="109"/>
      <c r="H535" s="105"/>
      <c r="I535" s="106"/>
      <c r="J535" s="106"/>
      <c r="K535" s="106"/>
      <c r="L535" s="107"/>
      <c r="M535" s="108"/>
    </row>
    <row r="536" spans="1:13" s="84" customFormat="1" ht="12.75" x14ac:dyDescent="0.2">
      <c r="A536" s="104"/>
      <c r="B536" s="105"/>
      <c r="C536" s="105"/>
      <c r="D536" s="105"/>
      <c r="E536" s="105"/>
      <c r="F536" s="106"/>
      <c r="G536" s="109"/>
      <c r="H536" s="105"/>
      <c r="I536" s="106"/>
      <c r="J536" s="106"/>
      <c r="K536" s="106"/>
      <c r="L536" s="107"/>
      <c r="M536" s="108"/>
    </row>
    <row r="537" spans="1:13" s="84" customFormat="1" ht="12.75" x14ac:dyDescent="0.2">
      <c r="A537" s="104"/>
      <c r="B537" s="105"/>
      <c r="C537" s="105"/>
      <c r="D537" s="105"/>
      <c r="E537" s="105"/>
      <c r="F537" s="106"/>
      <c r="G537" s="109"/>
      <c r="H537" s="105"/>
      <c r="I537" s="106"/>
      <c r="J537" s="106"/>
      <c r="K537" s="106"/>
      <c r="L537" s="107"/>
      <c r="M537" s="108"/>
    </row>
    <row r="538" spans="1:13" s="84" customFormat="1" ht="12.75" x14ac:dyDescent="0.2">
      <c r="A538" s="104"/>
      <c r="B538" s="105"/>
      <c r="C538" s="105"/>
      <c r="D538" s="105"/>
      <c r="E538" s="105"/>
      <c r="F538" s="106"/>
      <c r="G538" s="109"/>
      <c r="H538" s="105"/>
      <c r="I538" s="106"/>
      <c r="J538" s="106"/>
      <c r="K538" s="106"/>
      <c r="L538" s="107"/>
      <c r="M538" s="108"/>
    </row>
    <row r="539" spans="1:13" s="84" customFormat="1" ht="12.75" x14ac:dyDescent="0.2">
      <c r="A539" s="104"/>
      <c r="B539" s="105"/>
      <c r="C539" s="105"/>
      <c r="D539" s="105"/>
      <c r="E539" s="105"/>
      <c r="F539" s="106"/>
      <c r="G539" s="109"/>
      <c r="H539" s="105"/>
      <c r="I539" s="106"/>
      <c r="J539" s="106"/>
      <c r="K539" s="106"/>
      <c r="L539" s="107"/>
      <c r="M539" s="108"/>
    </row>
    <row r="540" spans="1:13" s="84" customFormat="1" ht="12.75" x14ac:dyDescent="0.2">
      <c r="A540" s="104"/>
      <c r="B540" s="105"/>
      <c r="C540" s="105"/>
      <c r="D540" s="105"/>
      <c r="E540" s="105"/>
      <c r="F540" s="106"/>
      <c r="G540" s="109"/>
      <c r="H540" s="105"/>
      <c r="I540" s="106"/>
      <c r="J540" s="106"/>
      <c r="K540" s="106"/>
      <c r="L540" s="107"/>
      <c r="M540" s="108"/>
    </row>
    <row r="541" spans="1:13" s="84" customFormat="1" ht="12.75" x14ac:dyDescent="0.2">
      <c r="A541" s="104"/>
      <c r="B541" s="105"/>
      <c r="C541" s="105"/>
      <c r="D541" s="105"/>
      <c r="E541" s="105"/>
      <c r="F541" s="106"/>
      <c r="G541" s="109"/>
      <c r="H541" s="105"/>
      <c r="I541" s="106"/>
      <c r="J541" s="106"/>
      <c r="K541" s="106"/>
      <c r="L541" s="107"/>
      <c r="M541" s="108"/>
    </row>
    <row r="542" spans="1:13" s="84" customFormat="1" ht="12.75" x14ac:dyDescent="0.2">
      <c r="A542" s="104"/>
      <c r="B542" s="105"/>
      <c r="C542" s="105"/>
      <c r="D542" s="105"/>
      <c r="E542" s="105"/>
      <c r="F542" s="106"/>
      <c r="G542" s="109"/>
      <c r="H542" s="105"/>
      <c r="I542" s="106"/>
      <c r="J542" s="106"/>
      <c r="K542" s="106"/>
      <c r="L542" s="107"/>
      <c r="M542" s="108"/>
    </row>
    <row r="543" spans="1:13" s="84" customFormat="1" ht="12.75" x14ac:dyDescent="0.2">
      <c r="A543" s="104"/>
      <c r="B543" s="105"/>
      <c r="C543" s="105"/>
      <c r="D543" s="105"/>
      <c r="E543" s="105"/>
      <c r="F543" s="106"/>
      <c r="G543" s="109"/>
      <c r="H543" s="105"/>
      <c r="I543" s="106"/>
      <c r="J543" s="106"/>
      <c r="K543" s="106"/>
      <c r="L543" s="107"/>
      <c r="M543" s="108"/>
    </row>
    <row r="544" spans="1:13" s="84" customFormat="1" ht="12.75" x14ac:dyDescent="0.2">
      <c r="A544" s="104"/>
      <c r="B544" s="105"/>
      <c r="C544" s="105"/>
      <c r="D544" s="105"/>
      <c r="E544" s="105"/>
      <c r="F544" s="106"/>
      <c r="G544" s="109"/>
      <c r="H544" s="105"/>
      <c r="I544" s="106"/>
      <c r="J544" s="106"/>
      <c r="K544" s="106"/>
      <c r="L544" s="107"/>
      <c r="M544" s="108"/>
    </row>
    <row r="545" spans="1:13" s="84" customFormat="1" ht="12.75" x14ac:dyDescent="0.2">
      <c r="A545" s="104"/>
      <c r="B545" s="105"/>
      <c r="C545" s="105"/>
      <c r="D545" s="105"/>
      <c r="E545" s="105"/>
      <c r="F545" s="106"/>
      <c r="G545" s="109"/>
      <c r="H545" s="105"/>
      <c r="I545" s="106"/>
      <c r="J545" s="106"/>
      <c r="K545" s="106"/>
      <c r="L545" s="107"/>
      <c r="M545" s="108"/>
    </row>
    <row r="546" spans="1:13" s="84" customFormat="1" ht="12.75" x14ac:dyDescent="0.2">
      <c r="A546" s="104"/>
      <c r="B546" s="105"/>
      <c r="C546" s="105"/>
      <c r="D546" s="105"/>
      <c r="E546" s="105"/>
      <c r="F546" s="106"/>
      <c r="G546" s="109"/>
      <c r="H546" s="105"/>
      <c r="I546" s="106"/>
      <c r="J546" s="106"/>
      <c r="K546" s="106"/>
      <c r="L546" s="107"/>
      <c r="M546" s="108"/>
    </row>
    <row r="547" spans="1:13" s="84" customFormat="1" ht="12.75" x14ac:dyDescent="0.2">
      <c r="A547" s="104"/>
      <c r="B547" s="105"/>
      <c r="C547" s="105"/>
      <c r="D547" s="105"/>
      <c r="E547" s="105"/>
      <c r="F547" s="106"/>
      <c r="G547" s="109"/>
      <c r="H547" s="105"/>
      <c r="I547" s="106"/>
      <c r="J547" s="106"/>
      <c r="K547" s="106"/>
      <c r="L547" s="107"/>
      <c r="M547" s="108"/>
    </row>
    <row r="548" spans="1:13" s="84" customFormat="1" ht="12.75" x14ac:dyDescent="0.2">
      <c r="A548" s="104"/>
      <c r="B548" s="105"/>
      <c r="C548" s="105"/>
      <c r="D548" s="105"/>
      <c r="E548" s="105"/>
      <c r="F548" s="106"/>
      <c r="G548" s="109"/>
      <c r="H548" s="105"/>
      <c r="I548" s="106"/>
      <c r="J548" s="106"/>
      <c r="K548" s="106"/>
      <c r="L548" s="107"/>
      <c r="M548" s="108"/>
    </row>
    <row r="549" spans="1:13" s="84" customFormat="1" ht="12.75" x14ac:dyDescent="0.2">
      <c r="A549" s="104"/>
      <c r="B549" s="105"/>
      <c r="C549" s="105"/>
      <c r="D549" s="105"/>
      <c r="E549" s="105"/>
      <c r="F549" s="106"/>
      <c r="G549" s="109"/>
      <c r="H549" s="105"/>
      <c r="I549" s="106"/>
      <c r="J549" s="106"/>
      <c r="K549" s="106"/>
      <c r="L549" s="107"/>
      <c r="M549" s="108"/>
    </row>
    <row r="550" spans="1:13" s="84" customFormat="1" ht="12.75" x14ac:dyDescent="0.2">
      <c r="A550" s="104"/>
      <c r="B550" s="105"/>
      <c r="C550" s="105"/>
      <c r="D550" s="105"/>
      <c r="E550" s="105"/>
      <c r="F550" s="106"/>
      <c r="G550" s="109"/>
      <c r="H550" s="105"/>
      <c r="I550" s="106"/>
      <c r="J550" s="106"/>
      <c r="K550" s="106"/>
      <c r="L550" s="107"/>
      <c r="M550" s="108"/>
    </row>
    <row r="551" spans="1:13" s="84" customFormat="1" ht="12.75" x14ac:dyDescent="0.2">
      <c r="A551" s="104"/>
      <c r="B551" s="105"/>
      <c r="C551" s="105"/>
      <c r="D551" s="105"/>
      <c r="E551" s="105"/>
      <c r="F551" s="106"/>
      <c r="G551" s="109"/>
      <c r="H551" s="105"/>
      <c r="I551" s="106"/>
      <c r="J551" s="106"/>
      <c r="K551" s="106"/>
      <c r="L551" s="107"/>
      <c r="M551" s="108"/>
    </row>
    <row r="552" spans="1:13" s="84" customFormat="1" ht="12.75" x14ac:dyDescent="0.2">
      <c r="A552" s="104"/>
      <c r="B552" s="105"/>
      <c r="C552" s="105"/>
      <c r="D552" s="105"/>
      <c r="E552" s="105"/>
      <c r="F552" s="106"/>
      <c r="G552" s="109"/>
      <c r="H552" s="105"/>
      <c r="I552" s="106"/>
      <c r="J552" s="106"/>
      <c r="K552" s="106"/>
      <c r="L552" s="107"/>
      <c r="M552" s="108"/>
    </row>
    <row r="553" spans="1:13" s="84" customFormat="1" ht="12.75" x14ac:dyDescent="0.2">
      <c r="A553" s="104"/>
      <c r="B553" s="105"/>
      <c r="C553" s="105"/>
      <c r="D553" s="105"/>
      <c r="E553" s="105"/>
      <c r="F553" s="106"/>
      <c r="G553" s="109"/>
      <c r="H553" s="105"/>
      <c r="I553" s="106"/>
      <c r="J553" s="106"/>
      <c r="K553" s="106"/>
      <c r="L553" s="107"/>
      <c r="M553" s="108"/>
    </row>
    <row r="554" spans="1:13" s="84" customFormat="1" ht="12.75" x14ac:dyDescent="0.2">
      <c r="A554" s="104"/>
      <c r="B554" s="105"/>
      <c r="C554" s="105"/>
      <c r="D554" s="105"/>
      <c r="E554" s="105"/>
      <c r="F554" s="106"/>
      <c r="G554" s="109"/>
      <c r="H554" s="105"/>
      <c r="I554" s="106"/>
      <c r="J554" s="106"/>
      <c r="K554" s="106"/>
      <c r="L554" s="107"/>
      <c r="M554" s="108"/>
    </row>
    <row r="555" spans="1:13" s="84" customFormat="1" ht="12.75" x14ac:dyDescent="0.2">
      <c r="A555" s="104"/>
      <c r="B555" s="105"/>
      <c r="C555" s="105"/>
      <c r="D555" s="105"/>
      <c r="E555" s="105"/>
      <c r="F555" s="106"/>
      <c r="G555" s="109"/>
      <c r="H555" s="105"/>
      <c r="I555" s="106"/>
      <c r="J555" s="106"/>
      <c r="K555" s="106"/>
      <c r="L555" s="107"/>
      <c r="M555" s="108"/>
    </row>
    <row r="556" spans="1:13" s="84" customFormat="1" ht="12.75" x14ac:dyDescent="0.2">
      <c r="A556" s="104"/>
      <c r="B556" s="105"/>
      <c r="C556" s="105"/>
      <c r="D556" s="105"/>
      <c r="E556" s="105"/>
      <c r="F556" s="106"/>
      <c r="G556" s="109"/>
      <c r="H556" s="105"/>
      <c r="I556" s="106"/>
      <c r="J556" s="106"/>
      <c r="K556" s="106"/>
      <c r="L556" s="107"/>
      <c r="M556" s="108"/>
    </row>
    <row r="557" spans="1:13" s="84" customFormat="1" ht="12.75" x14ac:dyDescent="0.2">
      <c r="A557" s="104"/>
      <c r="B557" s="105"/>
      <c r="C557" s="105"/>
      <c r="D557" s="105"/>
      <c r="E557" s="105"/>
      <c r="F557" s="106"/>
      <c r="G557" s="109"/>
      <c r="H557" s="105"/>
      <c r="I557" s="106"/>
      <c r="J557" s="106"/>
      <c r="K557" s="106"/>
      <c r="L557" s="107"/>
      <c r="M557" s="108"/>
    </row>
    <row r="558" spans="1:13" s="84" customFormat="1" ht="12.75" x14ac:dyDescent="0.2">
      <c r="A558" s="104"/>
      <c r="B558" s="105"/>
      <c r="C558" s="105"/>
      <c r="D558" s="105"/>
      <c r="E558" s="105"/>
      <c r="F558" s="106"/>
      <c r="G558" s="109"/>
      <c r="H558" s="105"/>
      <c r="I558" s="106"/>
      <c r="J558" s="106"/>
      <c r="K558" s="106"/>
      <c r="L558" s="107"/>
      <c r="M558" s="108"/>
    </row>
    <row r="559" spans="1:13" s="84" customFormat="1" ht="12.75" x14ac:dyDescent="0.2">
      <c r="A559" s="104"/>
      <c r="B559" s="105"/>
      <c r="C559" s="105"/>
      <c r="D559" s="105"/>
      <c r="E559" s="105"/>
      <c r="F559" s="106"/>
      <c r="G559" s="109"/>
      <c r="H559" s="105"/>
      <c r="I559" s="106"/>
      <c r="J559" s="106"/>
      <c r="K559" s="106"/>
      <c r="L559" s="107"/>
      <c r="M559" s="108"/>
    </row>
    <row r="560" spans="1:13" s="84" customFormat="1" ht="12.75" x14ac:dyDescent="0.2">
      <c r="A560" s="104"/>
      <c r="B560" s="105"/>
      <c r="C560" s="105"/>
      <c r="D560" s="105"/>
      <c r="E560" s="105"/>
      <c r="F560" s="106"/>
      <c r="G560" s="109"/>
      <c r="H560" s="105"/>
      <c r="I560" s="106"/>
      <c r="J560" s="106"/>
      <c r="K560" s="106"/>
      <c r="L560" s="107"/>
      <c r="M560" s="108"/>
    </row>
    <row r="561" spans="1:13" s="84" customFormat="1" ht="12.75" x14ac:dyDescent="0.2">
      <c r="A561" s="104"/>
      <c r="B561" s="105"/>
      <c r="C561" s="105"/>
      <c r="D561" s="105"/>
      <c r="E561" s="105"/>
      <c r="F561" s="106"/>
      <c r="G561" s="109"/>
      <c r="H561" s="105"/>
      <c r="I561" s="106"/>
      <c r="J561" s="106"/>
      <c r="K561" s="106"/>
      <c r="L561" s="107"/>
      <c r="M561" s="108"/>
    </row>
    <row r="562" spans="1:13" s="84" customFormat="1" ht="12.75" x14ac:dyDescent="0.2">
      <c r="A562" s="104"/>
      <c r="B562" s="105"/>
      <c r="C562" s="105"/>
      <c r="D562" s="105"/>
      <c r="E562" s="105"/>
      <c r="F562" s="106"/>
      <c r="G562" s="109"/>
      <c r="H562" s="105"/>
      <c r="I562" s="106"/>
      <c r="J562" s="106"/>
      <c r="K562" s="106"/>
      <c r="L562" s="107"/>
      <c r="M562" s="108"/>
    </row>
    <row r="563" spans="1:13" s="84" customFormat="1" ht="12.75" x14ac:dyDescent="0.2">
      <c r="A563" s="104"/>
      <c r="B563" s="105"/>
      <c r="C563" s="105"/>
      <c r="D563" s="105"/>
      <c r="E563" s="105"/>
      <c r="F563" s="106"/>
      <c r="G563" s="109"/>
      <c r="H563" s="105"/>
      <c r="I563" s="106"/>
      <c r="J563" s="106"/>
      <c r="K563" s="106"/>
      <c r="L563" s="107"/>
      <c r="M563" s="108"/>
    </row>
    <row r="564" spans="1:13" s="84" customFormat="1" ht="12.75" x14ac:dyDescent="0.2">
      <c r="A564" s="104"/>
      <c r="B564" s="105"/>
      <c r="C564" s="105"/>
      <c r="D564" s="105"/>
      <c r="E564" s="105"/>
      <c r="F564" s="106"/>
      <c r="G564" s="109"/>
      <c r="H564" s="105"/>
      <c r="I564" s="106"/>
      <c r="J564" s="106"/>
      <c r="K564" s="106"/>
      <c r="L564" s="107"/>
      <c r="M564" s="108"/>
    </row>
    <row r="565" spans="1:13" s="84" customFormat="1" ht="12.75" x14ac:dyDescent="0.2">
      <c r="A565" s="104"/>
      <c r="B565" s="105"/>
      <c r="C565" s="105"/>
      <c r="D565" s="105"/>
      <c r="E565" s="105"/>
      <c r="F565" s="106"/>
      <c r="G565" s="109"/>
      <c r="H565" s="105"/>
      <c r="I565" s="106"/>
      <c r="J565" s="106"/>
      <c r="K565" s="106"/>
      <c r="L565" s="107"/>
      <c r="M565" s="108"/>
    </row>
    <row r="566" spans="1:13" s="84" customFormat="1" ht="12.75" x14ac:dyDescent="0.2">
      <c r="A566" s="104"/>
      <c r="B566" s="105"/>
      <c r="C566" s="105"/>
      <c r="D566" s="105"/>
      <c r="E566" s="105"/>
      <c r="F566" s="106"/>
      <c r="G566" s="109"/>
      <c r="H566" s="105"/>
      <c r="I566" s="106"/>
      <c r="J566" s="106"/>
      <c r="K566" s="106"/>
      <c r="L566" s="107"/>
      <c r="M566" s="108"/>
    </row>
    <row r="567" spans="1:13" s="84" customFormat="1" ht="12.75" x14ac:dyDescent="0.2">
      <c r="A567" s="104"/>
      <c r="B567" s="105"/>
      <c r="C567" s="105"/>
      <c r="D567" s="105"/>
      <c r="E567" s="105"/>
      <c r="F567" s="106"/>
      <c r="G567" s="109"/>
      <c r="H567" s="105"/>
      <c r="I567" s="106"/>
      <c r="J567" s="106"/>
      <c r="K567" s="106"/>
      <c r="L567" s="107"/>
      <c r="M567" s="108"/>
    </row>
    <row r="568" spans="1:13" s="84" customFormat="1" ht="12.75" x14ac:dyDescent="0.2">
      <c r="A568" s="104"/>
      <c r="B568" s="105"/>
      <c r="C568" s="105"/>
      <c r="D568" s="105"/>
      <c r="E568" s="105"/>
      <c r="F568" s="106"/>
      <c r="G568" s="109"/>
      <c r="H568" s="105"/>
      <c r="I568" s="106"/>
      <c r="J568" s="106"/>
      <c r="K568" s="106"/>
      <c r="L568" s="107"/>
      <c r="M568" s="108"/>
    </row>
    <row r="569" spans="1:13" s="84" customFormat="1" ht="12.75" x14ac:dyDescent="0.2">
      <c r="A569" s="104"/>
      <c r="B569" s="105"/>
      <c r="C569" s="105"/>
      <c r="D569" s="105"/>
      <c r="E569" s="105"/>
      <c r="F569" s="106"/>
      <c r="G569" s="109"/>
      <c r="H569" s="105"/>
      <c r="I569" s="106"/>
      <c r="J569" s="106"/>
      <c r="K569" s="106"/>
      <c r="L569" s="107"/>
      <c r="M569" s="108"/>
    </row>
    <row r="570" spans="1:13" s="84" customFormat="1" ht="12.75" x14ac:dyDescent="0.2">
      <c r="A570" s="104"/>
      <c r="B570" s="105"/>
      <c r="C570" s="105"/>
      <c r="D570" s="105"/>
      <c r="E570" s="105"/>
      <c r="F570" s="106"/>
      <c r="G570" s="109"/>
      <c r="H570" s="105"/>
      <c r="I570" s="106"/>
      <c r="J570" s="106"/>
      <c r="K570" s="106"/>
      <c r="L570" s="107"/>
      <c r="M570" s="108"/>
    </row>
    <row r="571" spans="1:13" s="84" customFormat="1" ht="12.75" x14ac:dyDescent="0.2">
      <c r="A571" s="104"/>
      <c r="B571" s="105"/>
      <c r="C571" s="105"/>
      <c r="D571" s="105"/>
      <c r="E571" s="105"/>
      <c r="F571" s="106"/>
      <c r="G571" s="109"/>
      <c r="H571" s="105"/>
      <c r="I571" s="106"/>
      <c r="J571" s="106"/>
      <c r="K571" s="106"/>
      <c r="L571" s="107"/>
      <c r="M571" s="108"/>
    </row>
    <row r="572" spans="1:13" s="84" customFormat="1" ht="12.75" x14ac:dyDescent="0.2">
      <c r="A572" s="104"/>
      <c r="B572" s="105"/>
      <c r="C572" s="105"/>
      <c r="D572" s="105"/>
      <c r="E572" s="105"/>
      <c r="F572" s="106"/>
      <c r="G572" s="109"/>
      <c r="H572" s="105"/>
      <c r="I572" s="106"/>
      <c r="J572" s="106"/>
      <c r="K572" s="106"/>
      <c r="L572" s="107"/>
      <c r="M572" s="108"/>
    </row>
    <row r="573" spans="1:13" s="84" customFormat="1" ht="12.75" x14ac:dyDescent="0.2">
      <c r="A573" s="104"/>
      <c r="B573" s="105"/>
      <c r="C573" s="105"/>
      <c r="D573" s="105"/>
      <c r="E573" s="105"/>
      <c r="F573" s="106"/>
      <c r="G573" s="109"/>
      <c r="H573" s="105"/>
      <c r="I573" s="106"/>
      <c r="J573" s="106"/>
      <c r="K573" s="106"/>
      <c r="L573" s="107"/>
      <c r="M573" s="108"/>
    </row>
    <row r="574" spans="1:13" s="84" customFormat="1" ht="12.75" x14ac:dyDescent="0.2">
      <c r="A574" s="104"/>
      <c r="B574" s="105"/>
      <c r="C574" s="105"/>
      <c r="D574" s="105"/>
      <c r="E574" s="105"/>
      <c r="F574" s="106"/>
      <c r="G574" s="109"/>
      <c r="H574" s="105"/>
      <c r="I574" s="106"/>
      <c r="J574" s="106"/>
      <c r="K574" s="106"/>
      <c r="L574" s="107"/>
      <c r="M574" s="108"/>
    </row>
    <row r="575" spans="1:13" s="84" customFormat="1" ht="12.75" x14ac:dyDescent="0.2">
      <c r="A575" s="104"/>
      <c r="B575" s="105"/>
      <c r="C575" s="105"/>
      <c r="D575" s="105"/>
      <c r="E575" s="105"/>
      <c r="F575" s="106"/>
      <c r="G575" s="109"/>
      <c r="H575" s="105"/>
      <c r="I575" s="106"/>
      <c r="J575" s="106"/>
      <c r="K575" s="106"/>
      <c r="L575" s="107"/>
      <c r="M575" s="108"/>
    </row>
    <row r="576" spans="1:13" s="84" customFormat="1" ht="12.75" x14ac:dyDescent="0.2">
      <c r="A576" s="104"/>
      <c r="B576" s="105"/>
      <c r="C576" s="105"/>
      <c r="D576" s="105"/>
      <c r="E576" s="105"/>
      <c r="F576" s="106"/>
      <c r="G576" s="109"/>
      <c r="H576" s="105"/>
      <c r="I576" s="106"/>
      <c r="J576" s="106"/>
      <c r="K576" s="106"/>
      <c r="L576" s="107"/>
      <c r="M576" s="108"/>
    </row>
    <row r="577" spans="1:13" s="84" customFormat="1" ht="12.75" x14ac:dyDescent="0.2">
      <c r="A577" s="104"/>
      <c r="B577" s="105"/>
      <c r="C577" s="105"/>
      <c r="D577" s="105"/>
      <c r="E577" s="105"/>
      <c r="F577" s="106"/>
      <c r="G577" s="109"/>
      <c r="H577" s="105"/>
      <c r="I577" s="106"/>
      <c r="J577" s="106"/>
      <c r="K577" s="106"/>
      <c r="L577" s="107"/>
      <c r="M577" s="108"/>
    </row>
    <row r="578" spans="1:13" s="84" customFormat="1" ht="12.75" x14ac:dyDescent="0.2">
      <c r="A578" s="104"/>
      <c r="B578" s="105"/>
      <c r="C578" s="105"/>
      <c r="D578" s="105"/>
      <c r="E578" s="105"/>
      <c r="F578" s="106"/>
      <c r="G578" s="109"/>
      <c r="H578" s="105"/>
      <c r="I578" s="106"/>
      <c r="J578" s="106"/>
      <c r="K578" s="106"/>
      <c r="L578" s="107"/>
      <c r="M578" s="108"/>
    </row>
    <row r="579" spans="1:13" s="84" customFormat="1" ht="12.75" x14ac:dyDescent="0.2">
      <c r="A579" s="104"/>
      <c r="B579" s="105"/>
      <c r="C579" s="105"/>
      <c r="D579" s="105"/>
      <c r="E579" s="105"/>
      <c r="F579" s="106"/>
      <c r="G579" s="109"/>
      <c r="H579" s="105"/>
      <c r="I579" s="106"/>
      <c r="J579" s="106"/>
      <c r="K579" s="106"/>
      <c r="L579" s="107"/>
      <c r="M579" s="108"/>
    </row>
    <row r="580" spans="1:13" s="84" customFormat="1" ht="12.75" x14ac:dyDescent="0.2">
      <c r="A580" s="104"/>
      <c r="B580" s="105"/>
      <c r="C580" s="105"/>
      <c r="D580" s="105"/>
      <c r="E580" s="105"/>
      <c r="F580" s="106"/>
      <c r="G580" s="109"/>
      <c r="H580" s="105"/>
      <c r="I580" s="106"/>
      <c r="J580" s="106"/>
      <c r="K580" s="106"/>
      <c r="L580" s="107"/>
      <c r="M580" s="108"/>
    </row>
    <row r="581" spans="1:13" s="84" customFormat="1" ht="12.75" x14ac:dyDescent="0.2">
      <c r="A581" s="104"/>
      <c r="B581" s="105"/>
      <c r="C581" s="105"/>
      <c r="D581" s="105"/>
      <c r="E581" s="105"/>
      <c r="F581" s="106"/>
      <c r="G581" s="109"/>
      <c r="H581" s="105"/>
      <c r="I581" s="106"/>
      <c r="J581" s="106"/>
      <c r="K581" s="106"/>
      <c r="L581" s="107"/>
      <c r="M581" s="108"/>
    </row>
    <row r="582" spans="1:13" s="84" customFormat="1" ht="12.75" x14ac:dyDescent="0.2">
      <c r="A582" s="104"/>
      <c r="B582" s="105"/>
      <c r="C582" s="105"/>
      <c r="D582" s="105"/>
      <c r="E582" s="105"/>
      <c r="F582" s="106"/>
      <c r="G582" s="109"/>
      <c r="H582" s="105"/>
      <c r="I582" s="106"/>
      <c r="J582" s="106"/>
      <c r="K582" s="106"/>
      <c r="L582" s="107"/>
      <c r="M582" s="108"/>
    </row>
    <row r="583" spans="1:13" s="84" customFormat="1" ht="12.75" x14ac:dyDescent="0.2">
      <c r="A583" s="104"/>
      <c r="B583" s="105"/>
      <c r="C583" s="105"/>
      <c r="D583" s="105"/>
      <c r="E583" s="105"/>
      <c r="F583" s="106"/>
      <c r="G583" s="109"/>
      <c r="H583" s="105"/>
      <c r="I583" s="106"/>
      <c r="J583" s="106"/>
      <c r="K583" s="106"/>
      <c r="L583" s="107"/>
      <c r="M583" s="108"/>
    </row>
    <row r="584" spans="1:13" s="84" customFormat="1" ht="12.75" x14ac:dyDescent="0.2">
      <c r="A584" s="104"/>
      <c r="B584" s="105"/>
      <c r="C584" s="105"/>
      <c r="D584" s="105"/>
      <c r="E584" s="105"/>
      <c r="F584" s="106"/>
      <c r="G584" s="109"/>
      <c r="H584" s="105"/>
      <c r="I584" s="106"/>
      <c r="J584" s="106"/>
      <c r="K584" s="106"/>
      <c r="L584" s="107"/>
      <c r="M584" s="108"/>
    </row>
    <row r="585" spans="1:13" s="84" customFormat="1" ht="12.75" x14ac:dyDescent="0.2">
      <c r="A585" s="104"/>
      <c r="B585" s="105"/>
      <c r="C585" s="105"/>
      <c r="D585" s="105"/>
      <c r="E585" s="105"/>
      <c r="F585" s="106"/>
      <c r="G585" s="109"/>
      <c r="H585" s="105"/>
      <c r="I585" s="106"/>
      <c r="J585" s="106"/>
      <c r="K585" s="106"/>
      <c r="L585" s="107"/>
      <c r="M585" s="108"/>
    </row>
    <row r="586" spans="1:13" s="84" customFormat="1" ht="12.75" x14ac:dyDescent="0.2">
      <c r="A586" s="104"/>
      <c r="B586" s="105"/>
      <c r="C586" s="105"/>
      <c r="D586" s="105"/>
      <c r="E586" s="105"/>
      <c r="F586" s="106"/>
      <c r="G586" s="109"/>
      <c r="H586" s="105"/>
      <c r="I586" s="106"/>
      <c r="J586" s="106"/>
      <c r="K586" s="106"/>
      <c r="L586" s="107"/>
      <c r="M586" s="108"/>
    </row>
    <row r="587" spans="1:13" s="84" customFormat="1" ht="12.75" x14ac:dyDescent="0.2">
      <c r="A587" s="104"/>
      <c r="B587" s="105"/>
      <c r="C587" s="105"/>
      <c r="D587" s="105"/>
      <c r="E587" s="105"/>
      <c r="F587" s="106"/>
      <c r="G587" s="109"/>
      <c r="H587" s="105"/>
      <c r="I587" s="106"/>
      <c r="J587" s="106"/>
      <c r="K587" s="106"/>
      <c r="L587" s="107"/>
      <c r="M587" s="108"/>
    </row>
    <row r="588" spans="1:13" s="84" customFormat="1" ht="12.75" x14ac:dyDescent="0.2">
      <c r="A588" s="104"/>
      <c r="B588" s="105"/>
      <c r="C588" s="105"/>
      <c r="D588" s="105"/>
      <c r="E588" s="105"/>
      <c r="F588" s="106"/>
      <c r="G588" s="109"/>
      <c r="H588" s="105"/>
      <c r="I588" s="106"/>
      <c r="J588" s="106"/>
      <c r="K588" s="106"/>
      <c r="L588" s="107"/>
      <c r="M588" s="108"/>
    </row>
    <row r="589" spans="1:13" s="84" customFormat="1" ht="12.75" x14ac:dyDescent="0.2">
      <c r="A589" s="104"/>
      <c r="B589" s="105"/>
      <c r="C589" s="105"/>
      <c r="D589" s="105"/>
      <c r="E589" s="105"/>
      <c r="F589" s="106"/>
      <c r="G589" s="109"/>
      <c r="H589" s="105"/>
      <c r="I589" s="106"/>
      <c r="J589" s="106"/>
      <c r="K589" s="106"/>
      <c r="L589" s="107"/>
      <c r="M589" s="108"/>
    </row>
    <row r="590" spans="1:13" s="84" customFormat="1" ht="12.75" x14ac:dyDescent="0.2">
      <c r="A590" s="104"/>
      <c r="B590" s="105"/>
      <c r="C590" s="105"/>
      <c r="D590" s="105"/>
      <c r="E590" s="105"/>
      <c r="F590" s="106"/>
      <c r="G590" s="109"/>
      <c r="H590" s="105"/>
      <c r="I590" s="106"/>
      <c r="J590" s="106"/>
      <c r="K590" s="106"/>
      <c r="L590" s="107"/>
      <c r="M590" s="108"/>
    </row>
    <row r="591" spans="1:13" s="84" customFormat="1" ht="12.75" x14ac:dyDescent="0.2">
      <c r="A591" s="104"/>
      <c r="B591" s="105"/>
      <c r="C591" s="105"/>
      <c r="D591" s="105"/>
      <c r="E591" s="105"/>
      <c r="F591" s="106"/>
      <c r="G591" s="109"/>
      <c r="H591" s="105"/>
      <c r="I591" s="106"/>
      <c r="J591" s="106"/>
      <c r="K591" s="106"/>
      <c r="L591" s="107"/>
      <c r="M591" s="108"/>
    </row>
    <row r="592" spans="1:13" s="84" customFormat="1" ht="12.75" x14ac:dyDescent="0.2">
      <c r="A592" s="104"/>
      <c r="B592" s="105"/>
      <c r="C592" s="105"/>
      <c r="D592" s="105"/>
      <c r="E592" s="105"/>
      <c r="F592" s="106"/>
      <c r="G592" s="109"/>
      <c r="H592" s="105"/>
      <c r="I592" s="106"/>
      <c r="J592" s="106"/>
      <c r="K592" s="106"/>
      <c r="L592" s="107"/>
      <c r="M592" s="108"/>
    </row>
    <row r="593" spans="1:13" s="84" customFormat="1" ht="12.75" x14ac:dyDescent="0.2">
      <c r="A593" s="104"/>
      <c r="B593" s="105"/>
      <c r="C593" s="105"/>
      <c r="D593" s="105"/>
      <c r="E593" s="105"/>
      <c r="F593" s="106"/>
      <c r="G593" s="109"/>
      <c r="H593" s="105"/>
      <c r="I593" s="106"/>
      <c r="J593" s="106"/>
      <c r="K593" s="106"/>
      <c r="L593" s="107"/>
      <c r="M593" s="108"/>
    </row>
    <row r="594" spans="1:13" s="84" customFormat="1" ht="12.75" x14ac:dyDescent="0.2">
      <c r="A594" s="104"/>
      <c r="B594" s="105"/>
      <c r="C594" s="105"/>
      <c r="D594" s="105"/>
      <c r="E594" s="105"/>
      <c r="F594" s="106"/>
      <c r="G594" s="109"/>
      <c r="H594" s="105"/>
      <c r="I594" s="106"/>
      <c r="J594" s="106"/>
      <c r="K594" s="106"/>
      <c r="L594" s="107"/>
      <c r="M594" s="108"/>
    </row>
    <row r="595" spans="1:13" s="84" customFormat="1" ht="12.75" x14ac:dyDescent="0.2">
      <c r="A595" s="104"/>
      <c r="B595" s="105"/>
      <c r="C595" s="105"/>
      <c r="D595" s="105"/>
      <c r="E595" s="105"/>
      <c r="F595" s="106"/>
      <c r="G595" s="109"/>
      <c r="H595" s="105"/>
      <c r="I595" s="106"/>
      <c r="J595" s="106"/>
      <c r="K595" s="106"/>
      <c r="L595" s="107"/>
      <c r="M595" s="108"/>
    </row>
    <row r="596" spans="1:13" s="84" customFormat="1" ht="12.75" x14ac:dyDescent="0.2">
      <c r="A596" s="104"/>
      <c r="B596" s="105"/>
      <c r="C596" s="105"/>
      <c r="D596" s="105"/>
      <c r="E596" s="105"/>
      <c r="F596" s="106"/>
      <c r="G596" s="109"/>
      <c r="H596" s="105"/>
      <c r="I596" s="106"/>
      <c r="J596" s="106"/>
      <c r="K596" s="106"/>
      <c r="L596" s="107"/>
      <c r="M596" s="108"/>
    </row>
    <row r="597" spans="1:13" s="84" customFormat="1" ht="12.75" x14ac:dyDescent="0.2">
      <c r="A597" s="104"/>
      <c r="B597" s="105"/>
      <c r="C597" s="105"/>
      <c r="D597" s="105"/>
      <c r="E597" s="105"/>
      <c r="F597" s="106"/>
      <c r="G597" s="109"/>
      <c r="H597" s="105"/>
      <c r="I597" s="106"/>
      <c r="J597" s="106"/>
      <c r="K597" s="106"/>
      <c r="L597" s="107"/>
      <c r="M597" s="108"/>
    </row>
    <row r="598" spans="1:13" s="84" customFormat="1" ht="12.75" x14ac:dyDescent="0.2">
      <c r="A598" s="104"/>
      <c r="B598" s="105"/>
      <c r="C598" s="105"/>
      <c r="D598" s="105"/>
      <c r="E598" s="105"/>
      <c r="F598" s="106"/>
      <c r="G598" s="109"/>
      <c r="H598" s="105"/>
      <c r="I598" s="106"/>
      <c r="J598" s="106"/>
      <c r="K598" s="106"/>
      <c r="L598" s="107"/>
      <c r="M598" s="108"/>
    </row>
    <row r="599" spans="1:13" s="84" customFormat="1" ht="12.75" x14ac:dyDescent="0.2">
      <c r="A599" s="104"/>
      <c r="B599" s="105"/>
      <c r="C599" s="105"/>
      <c r="D599" s="105"/>
      <c r="E599" s="105"/>
      <c r="F599" s="106"/>
      <c r="G599" s="109"/>
      <c r="H599" s="105"/>
      <c r="I599" s="106"/>
      <c r="J599" s="106"/>
      <c r="K599" s="106"/>
      <c r="L599" s="107"/>
      <c r="M599" s="108"/>
    </row>
    <row r="600" spans="1:13" s="84" customFormat="1" ht="12.75" x14ac:dyDescent="0.2">
      <c r="A600" s="104"/>
      <c r="B600" s="105"/>
      <c r="C600" s="105"/>
      <c r="D600" s="105"/>
      <c r="E600" s="105"/>
      <c r="F600" s="106"/>
      <c r="G600" s="109"/>
      <c r="H600" s="105"/>
      <c r="I600" s="106"/>
      <c r="J600" s="106"/>
      <c r="K600" s="106"/>
      <c r="L600" s="107"/>
      <c r="M600" s="108"/>
    </row>
    <row r="601" spans="1:13" s="84" customFormat="1" ht="12.75" x14ac:dyDescent="0.2">
      <c r="A601" s="104"/>
      <c r="B601" s="105"/>
      <c r="C601" s="105"/>
      <c r="D601" s="105"/>
      <c r="E601" s="105"/>
      <c r="F601" s="106"/>
      <c r="G601" s="109"/>
      <c r="H601" s="105"/>
      <c r="I601" s="106"/>
      <c r="J601" s="106"/>
      <c r="K601" s="106"/>
      <c r="L601" s="107"/>
      <c r="M601" s="108"/>
    </row>
    <row r="602" spans="1:13" s="84" customFormat="1" ht="12.75" x14ac:dyDescent="0.2">
      <c r="A602" s="104"/>
      <c r="B602" s="105"/>
      <c r="C602" s="105"/>
      <c r="D602" s="105"/>
      <c r="E602" s="105"/>
      <c r="F602" s="106"/>
      <c r="G602" s="109"/>
      <c r="H602" s="105"/>
      <c r="I602" s="106"/>
      <c r="J602" s="106"/>
      <c r="K602" s="106"/>
      <c r="L602" s="107"/>
      <c r="M602" s="108"/>
    </row>
    <row r="603" spans="1:13" s="84" customFormat="1" ht="12.75" x14ac:dyDescent="0.2">
      <c r="A603" s="104"/>
      <c r="B603" s="105"/>
      <c r="C603" s="105"/>
      <c r="D603" s="105"/>
      <c r="E603" s="105"/>
      <c r="F603" s="106"/>
      <c r="G603" s="109"/>
      <c r="H603" s="105"/>
      <c r="I603" s="106"/>
      <c r="J603" s="106"/>
      <c r="K603" s="106"/>
      <c r="L603" s="107"/>
      <c r="M603" s="108"/>
    </row>
    <row r="604" spans="1:13" s="84" customFormat="1" ht="12.75" x14ac:dyDescent="0.2">
      <c r="A604" s="104"/>
      <c r="B604" s="105"/>
      <c r="C604" s="105"/>
      <c r="D604" s="105"/>
      <c r="E604" s="105"/>
      <c r="F604" s="106"/>
      <c r="G604" s="109"/>
      <c r="H604" s="105"/>
      <c r="I604" s="106"/>
      <c r="J604" s="106"/>
      <c r="K604" s="106"/>
      <c r="L604" s="107"/>
      <c r="M604" s="108"/>
    </row>
    <row r="605" spans="1:13" s="84" customFormat="1" ht="12.75" x14ac:dyDescent="0.2">
      <c r="A605" s="104"/>
      <c r="B605" s="105"/>
      <c r="C605" s="105"/>
      <c r="D605" s="105"/>
      <c r="E605" s="105"/>
      <c r="F605" s="106"/>
      <c r="G605" s="109"/>
      <c r="H605" s="105"/>
      <c r="I605" s="106"/>
      <c r="J605" s="106"/>
      <c r="K605" s="106"/>
      <c r="L605" s="107"/>
      <c r="M605" s="108"/>
    </row>
    <row r="606" spans="1:13" s="84" customFormat="1" ht="12.75" x14ac:dyDescent="0.2">
      <c r="A606" s="104"/>
      <c r="B606" s="105"/>
      <c r="C606" s="105"/>
      <c r="D606" s="105"/>
      <c r="E606" s="105"/>
      <c r="F606" s="106"/>
      <c r="G606" s="109"/>
      <c r="H606" s="105"/>
      <c r="I606" s="106"/>
      <c r="J606" s="106"/>
      <c r="K606" s="106"/>
      <c r="L606" s="107"/>
      <c r="M606" s="108"/>
    </row>
    <row r="607" spans="1:13" s="84" customFormat="1" ht="12.75" x14ac:dyDescent="0.2">
      <c r="A607" s="104"/>
      <c r="B607" s="105"/>
      <c r="C607" s="105"/>
      <c r="D607" s="105"/>
      <c r="E607" s="105"/>
      <c r="F607" s="106"/>
      <c r="G607" s="109"/>
      <c r="H607" s="105"/>
      <c r="I607" s="106"/>
      <c r="J607" s="106"/>
      <c r="K607" s="106"/>
      <c r="L607" s="107"/>
      <c r="M607" s="108"/>
    </row>
    <row r="608" spans="1:13" s="84" customFormat="1" ht="12.75" x14ac:dyDescent="0.2">
      <c r="A608" s="104"/>
      <c r="B608" s="105"/>
      <c r="C608" s="105"/>
      <c r="D608" s="105"/>
      <c r="E608" s="105"/>
      <c r="F608" s="106"/>
      <c r="G608" s="109"/>
      <c r="H608" s="105"/>
      <c r="I608" s="106"/>
      <c r="J608" s="106"/>
      <c r="K608" s="106"/>
      <c r="L608" s="107"/>
      <c r="M608" s="108"/>
    </row>
    <row r="609" spans="1:13" s="84" customFormat="1" ht="12.75" x14ac:dyDescent="0.2">
      <c r="A609" s="104"/>
      <c r="B609" s="105"/>
      <c r="C609" s="105"/>
      <c r="D609" s="105"/>
      <c r="E609" s="105"/>
      <c r="F609" s="106"/>
      <c r="G609" s="109"/>
      <c r="H609" s="105"/>
      <c r="I609" s="106"/>
      <c r="J609" s="106"/>
      <c r="K609" s="106"/>
      <c r="L609" s="107"/>
      <c r="M609" s="108"/>
    </row>
    <row r="610" spans="1:13" s="84" customFormat="1" ht="12.75" x14ac:dyDescent="0.2">
      <c r="A610" s="104"/>
      <c r="B610" s="105"/>
      <c r="C610" s="105"/>
      <c r="D610" s="105"/>
      <c r="E610" s="105"/>
      <c r="F610" s="106"/>
      <c r="G610" s="109"/>
      <c r="H610" s="105"/>
      <c r="I610" s="106"/>
      <c r="J610" s="106"/>
      <c r="K610" s="106"/>
      <c r="L610" s="107"/>
      <c r="M610" s="108"/>
    </row>
    <row r="611" spans="1:13" s="84" customFormat="1" ht="12.75" x14ac:dyDescent="0.2">
      <c r="A611" s="104"/>
      <c r="B611" s="105"/>
      <c r="C611" s="105"/>
      <c r="D611" s="105"/>
      <c r="E611" s="105"/>
      <c r="F611" s="106"/>
      <c r="G611" s="109"/>
      <c r="H611" s="105"/>
      <c r="I611" s="106"/>
      <c r="J611" s="106"/>
      <c r="K611" s="106"/>
      <c r="L611" s="107"/>
      <c r="M611" s="108"/>
    </row>
    <row r="612" spans="1:13" s="84" customFormat="1" ht="12.75" x14ac:dyDescent="0.2">
      <c r="A612" s="104"/>
      <c r="B612" s="105"/>
      <c r="C612" s="105"/>
      <c r="D612" s="105"/>
      <c r="E612" s="105"/>
      <c r="F612" s="106"/>
      <c r="G612" s="109"/>
      <c r="H612" s="105"/>
      <c r="I612" s="106"/>
      <c r="J612" s="106"/>
      <c r="K612" s="106"/>
      <c r="L612" s="107"/>
      <c r="M612" s="108"/>
    </row>
    <row r="613" spans="1:13" s="84" customFormat="1" ht="12.75" x14ac:dyDescent="0.2">
      <c r="A613" s="104"/>
      <c r="B613" s="105"/>
      <c r="C613" s="105"/>
      <c r="D613" s="105"/>
      <c r="E613" s="105"/>
      <c r="F613" s="106"/>
      <c r="G613" s="109"/>
      <c r="H613" s="105"/>
      <c r="I613" s="106"/>
      <c r="J613" s="106"/>
      <c r="K613" s="106"/>
      <c r="L613" s="107"/>
      <c r="M613" s="108"/>
    </row>
    <row r="614" spans="1:13" s="84" customFormat="1" ht="12.75" x14ac:dyDescent="0.2">
      <c r="A614" s="104"/>
      <c r="B614" s="105"/>
      <c r="C614" s="105"/>
      <c r="D614" s="105"/>
      <c r="E614" s="105"/>
      <c r="F614" s="106"/>
      <c r="G614" s="109"/>
      <c r="H614" s="105"/>
      <c r="I614" s="106"/>
      <c r="J614" s="106"/>
      <c r="K614" s="106"/>
      <c r="L614" s="107"/>
      <c r="M614" s="108"/>
    </row>
    <row r="615" spans="1:13" s="84" customFormat="1" ht="12.75" x14ac:dyDescent="0.2">
      <c r="A615" s="104"/>
      <c r="B615" s="105"/>
      <c r="C615" s="105"/>
      <c r="D615" s="105"/>
      <c r="E615" s="105"/>
      <c r="F615" s="106"/>
      <c r="G615" s="109"/>
      <c r="H615" s="105"/>
      <c r="I615" s="106"/>
      <c r="J615" s="106"/>
      <c r="K615" s="106"/>
      <c r="L615" s="107"/>
      <c r="M615" s="108"/>
    </row>
    <row r="616" spans="1:13" s="84" customFormat="1" ht="12.75" x14ac:dyDescent="0.2">
      <c r="A616" s="104"/>
      <c r="B616" s="105"/>
      <c r="C616" s="105"/>
      <c r="D616" s="105"/>
      <c r="E616" s="105"/>
      <c r="F616" s="106"/>
      <c r="G616" s="109"/>
      <c r="H616" s="105"/>
      <c r="I616" s="106"/>
      <c r="J616" s="106"/>
      <c r="K616" s="106"/>
      <c r="L616" s="107"/>
      <c r="M616" s="108"/>
    </row>
    <row r="617" spans="1:13" s="84" customFormat="1" ht="12.75" x14ac:dyDescent="0.2">
      <c r="A617" s="104"/>
      <c r="B617" s="105"/>
      <c r="C617" s="105"/>
      <c r="D617" s="105"/>
      <c r="E617" s="105"/>
      <c r="F617" s="106"/>
      <c r="G617" s="109"/>
      <c r="H617" s="105"/>
      <c r="I617" s="106"/>
      <c r="J617" s="106"/>
      <c r="K617" s="106"/>
      <c r="L617" s="107"/>
      <c r="M617" s="108"/>
    </row>
    <row r="618" spans="1:13" s="84" customFormat="1" ht="12.75" x14ac:dyDescent="0.2">
      <c r="A618" s="104"/>
      <c r="B618" s="105"/>
      <c r="C618" s="105"/>
      <c r="D618" s="105"/>
      <c r="E618" s="105"/>
      <c r="F618" s="106"/>
      <c r="G618" s="109"/>
      <c r="H618" s="105"/>
      <c r="I618" s="106"/>
      <c r="J618" s="106"/>
      <c r="K618" s="106"/>
      <c r="L618" s="107"/>
      <c r="M618" s="108"/>
    </row>
    <row r="619" spans="1:13" s="84" customFormat="1" ht="12.75" x14ac:dyDescent="0.2">
      <c r="A619" s="104"/>
      <c r="B619" s="105"/>
      <c r="C619" s="105"/>
      <c r="D619" s="105"/>
      <c r="E619" s="105"/>
      <c r="F619" s="106"/>
      <c r="G619" s="109"/>
      <c r="H619" s="105"/>
      <c r="I619" s="106"/>
      <c r="J619" s="106"/>
      <c r="K619" s="106"/>
      <c r="L619" s="107"/>
      <c r="M619" s="108"/>
    </row>
    <row r="620" spans="1:13" s="84" customFormat="1" ht="12.75" x14ac:dyDescent="0.2">
      <c r="A620" s="104"/>
      <c r="B620" s="105"/>
      <c r="C620" s="105"/>
      <c r="D620" s="105"/>
      <c r="E620" s="105"/>
      <c r="F620" s="106"/>
      <c r="G620" s="109"/>
      <c r="H620" s="105"/>
      <c r="I620" s="106"/>
      <c r="J620" s="106"/>
      <c r="K620" s="106"/>
      <c r="L620" s="107"/>
      <c r="M620" s="108"/>
    </row>
    <row r="621" spans="1:13" s="84" customFormat="1" ht="12.75" x14ac:dyDescent="0.2">
      <c r="A621" s="104"/>
      <c r="B621" s="105"/>
      <c r="C621" s="105"/>
      <c r="D621" s="105"/>
      <c r="E621" s="105"/>
      <c r="F621" s="106"/>
      <c r="G621" s="109"/>
      <c r="H621" s="105"/>
      <c r="I621" s="106"/>
      <c r="J621" s="106"/>
      <c r="K621" s="106"/>
      <c r="L621" s="107"/>
      <c r="M621" s="108"/>
    </row>
    <row r="622" spans="1:13" s="84" customFormat="1" ht="12.75" x14ac:dyDescent="0.2">
      <c r="A622" s="104"/>
      <c r="B622" s="105"/>
      <c r="C622" s="105"/>
      <c r="D622" s="105"/>
      <c r="E622" s="105"/>
      <c r="F622" s="106"/>
      <c r="G622" s="109"/>
      <c r="H622" s="105"/>
      <c r="I622" s="106"/>
      <c r="J622" s="106"/>
      <c r="K622" s="106"/>
      <c r="L622" s="107"/>
      <c r="M622" s="108"/>
    </row>
    <row r="623" spans="1:13" s="84" customFormat="1" ht="12.75" x14ac:dyDescent="0.2">
      <c r="A623" s="104"/>
      <c r="B623" s="105"/>
      <c r="C623" s="105"/>
      <c r="D623" s="105"/>
      <c r="E623" s="105"/>
      <c r="F623" s="106"/>
      <c r="G623" s="109"/>
      <c r="H623" s="105"/>
      <c r="I623" s="106"/>
      <c r="J623" s="106"/>
      <c r="K623" s="106"/>
      <c r="L623" s="107"/>
      <c r="M623" s="108"/>
    </row>
    <row r="624" spans="1:13" s="84" customFormat="1" ht="12.75" x14ac:dyDescent="0.2">
      <c r="A624" s="104"/>
      <c r="B624" s="105"/>
      <c r="C624" s="105"/>
      <c r="D624" s="105"/>
      <c r="E624" s="105"/>
      <c r="F624" s="106"/>
      <c r="G624" s="109"/>
      <c r="H624" s="105"/>
      <c r="I624" s="106"/>
      <c r="J624" s="106"/>
      <c r="K624" s="106"/>
      <c r="L624" s="107"/>
      <c r="M624" s="108"/>
    </row>
    <row r="625" spans="1:13" s="84" customFormat="1" ht="12.75" x14ac:dyDescent="0.2">
      <c r="A625" s="104"/>
      <c r="B625" s="105"/>
      <c r="C625" s="105"/>
      <c r="D625" s="105"/>
      <c r="E625" s="105"/>
      <c r="F625" s="106"/>
      <c r="G625" s="109"/>
      <c r="H625" s="105"/>
      <c r="I625" s="106"/>
      <c r="J625" s="106"/>
      <c r="K625" s="106"/>
      <c r="L625" s="107"/>
      <c r="M625" s="108"/>
    </row>
    <row r="626" spans="1:13" s="84" customFormat="1" ht="12.75" x14ac:dyDescent="0.2">
      <c r="A626" s="104"/>
      <c r="B626" s="105"/>
      <c r="C626" s="105"/>
      <c r="D626" s="105"/>
      <c r="E626" s="105"/>
      <c r="F626" s="106"/>
      <c r="G626" s="109"/>
      <c r="H626" s="105"/>
      <c r="I626" s="106"/>
      <c r="J626" s="106"/>
      <c r="K626" s="106"/>
      <c r="L626" s="107"/>
      <c r="M626" s="108"/>
    </row>
    <row r="627" spans="1:13" s="84" customFormat="1" ht="12.75" x14ac:dyDescent="0.2">
      <c r="A627" s="104"/>
      <c r="B627" s="105"/>
      <c r="C627" s="105"/>
      <c r="D627" s="105"/>
      <c r="E627" s="105"/>
      <c r="F627" s="106"/>
      <c r="G627" s="109"/>
      <c r="H627" s="105"/>
      <c r="I627" s="106"/>
      <c r="J627" s="106"/>
      <c r="K627" s="106"/>
      <c r="L627" s="107"/>
      <c r="M627" s="108"/>
    </row>
    <row r="628" spans="1:13" s="84" customFormat="1" ht="12.75" x14ac:dyDescent="0.2">
      <c r="A628" s="104"/>
      <c r="B628" s="105"/>
      <c r="C628" s="105"/>
      <c r="D628" s="105"/>
      <c r="E628" s="105"/>
      <c r="F628" s="106"/>
      <c r="G628" s="109"/>
      <c r="H628" s="105"/>
      <c r="I628" s="106"/>
      <c r="J628" s="106"/>
      <c r="K628" s="106"/>
      <c r="L628" s="107"/>
      <c r="M628" s="108"/>
    </row>
    <row r="629" spans="1:13" s="84" customFormat="1" ht="12.75" x14ac:dyDescent="0.2">
      <c r="A629" s="104"/>
      <c r="B629" s="105"/>
      <c r="C629" s="105"/>
      <c r="D629" s="105"/>
      <c r="E629" s="105"/>
      <c r="F629" s="106"/>
      <c r="G629" s="109"/>
      <c r="H629" s="105"/>
      <c r="I629" s="106"/>
      <c r="J629" s="106"/>
      <c r="K629" s="106"/>
      <c r="L629" s="107"/>
      <c r="M629" s="108"/>
    </row>
    <row r="630" spans="1:13" s="84" customFormat="1" ht="12.75" x14ac:dyDescent="0.2">
      <c r="A630" s="104"/>
      <c r="B630" s="105"/>
      <c r="C630" s="105"/>
      <c r="D630" s="105"/>
      <c r="E630" s="105"/>
      <c r="F630" s="106"/>
      <c r="G630" s="109"/>
      <c r="H630" s="105"/>
      <c r="I630" s="106"/>
      <c r="J630" s="106"/>
      <c r="K630" s="106"/>
      <c r="L630" s="107"/>
      <c r="M630" s="108"/>
    </row>
    <row r="631" spans="1:13" s="84" customFormat="1" ht="12.75" x14ac:dyDescent="0.2">
      <c r="A631" s="104"/>
      <c r="B631" s="105"/>
      <c r="C631" s="105"/>
      <c r="D631" s="105"/>
      <c r="E631" s="105"/>
      <c r="F631" s="106"/>
      <c r="G631" s="109"/>
      <c r="H631" s="105"/>
      <c r="I631" s="106"/>
      <c r="J631" s="106"/>
      <c r="K631" s="106"/>
      <c r="L631" s="107"/>
      <c r="M631" s="108"/>
    </row>
    <row r="632" spans="1:13" s="84" customFormat="1" ht="12.75" x14ac:dyDescent="0.2">
      <c r="A632" s="104"/>
      <c r="B632" s="105"/>
      <c r="C632" s="105"/>
      <c r="D632" s="105"/>
      <c r="E632" s="105"/>
      <c r="F632" s="106"/>
      <c r="G632" s="109"/>
      <c r="H632" s="105"/>
      <c r="I632" s="106"/>
      <c r="J632" s="106"/>
      <c r="K632" s="106"/>
      <c r="L632" s="107"/>
      <c r="M632" s="108"/>
    </row>
    <row r="633" spans="1:13" s="84" customFormat="1" ht="12.75" x14ac:dyDescent="0.2">
      <c r="A633" s="104"/>
      <c r="B633" s="105"/>
      <c r="C633" s="105"/>
      <c r="D633" s="105"/>
      <c r="E633" s="105"/>
      <c r="F633" s="106"/>
      <c r="G633" s="109"/>
      <c r="H633" s="105"/>
      <c r="I633" s="106"/>
      <c r="J633" s="106"/>
      <c r="K633" s="106"/>
      <c r="L633" s="107"/>
      <c r="M633" s="108"/>
    </row>
    <row r="634" spans="1:13" s="84" customFormat="1" ht="12.75" x14ac:dyDescent="0.2">
      <c r="A634" s="104"/>
      <c r="B634" s="105"/>
      <c r="C634" s="105"/>
      <c r="D634" s="105"/>
      <c r="E634" s="105"/>
      <c r="F634" s="106"/>
      <c r="G634" s="109"/>
      <c r="H634" s="105"/>
      <c r="I634" s="106"/>
      <c r="J634" s="106"/>
      <c r="K634" s="106"/>
      <c r="L634" s="107"/>
      <c r="M634" s="108"/>
    </row>
    <row r="635" spans="1:13" s="84" customFormat="1" ht="12.75" x14ac:dyDescent="0.2">
      <c r="A635" s="104"/>
      <c r="B635" s="105"/>
      <c r="C635" s="105"/>
      <c r="D635" s="105"/>
      <c r="E635" s="105"/>
      <c r="F635" s="106"/>
      <c r="G635" s="109"/>
      <c r="H635" s="105"/>
      <c r="I635" s="106"/>
      <c r="J635" s="106"/>
      <c r="K635" s="106"/>
      <c r="L635" s="107"/>
      <c r="M635" s="108"/>
    </row>
    <row r="636" spans="1:13" s="84" customFormat="1" ht="12.75" x14ac:dyDescent="0.2">
      <c r="A636" s="104"/>
      <c r="B636" s="105"/>
      <c r="C636" s="105"/>
      <c r="D636" s="105"/>
      <c r="E636" s="105"/>
      <c r="F636" s="106"/>
      <c r="G636" s="109"/>
      <c r="H636" s="105"/>
      <c r="I636" s="106"/>
      <c r="J636" s="106"/>
      <c r="K636" s="106"/>
      <c r="L636" s="107"/>
      <c r="M636" s="108"/>
    </row>
    <row r="637" spans="1:13" s="84" customFormat="1" ht="12.75" x14ac:dyDescent="0.2">
      <c r="A637" s="104"/>
      <c r="B637" s="105"/>
      <c r="C637" s="105"/>
      <c r="D637" s="105"/>
      <c r="E637" s="105"/>
      <c r="F637" s="106"/>
      <c r="G637" s="109"/>
      <c r="H637" s="105"/>
      <c r="I637" s="106"/>
      <c r="J637" s="106"/>
      <c r="K637" s="106"/>
      <c r="L637" s="107"/>
      <c r="M637" s="108"/>
    </row>
    <row r="638" spans="1:13" s="84" customFormat="1" ht="12.75" x14ac:dyDescent="0.2">
      <c r="A638" s="104"/>
      <c r="B638" s="105"/>
      <c r="C638" s="105"/>
      <c r="D638" s="105"/>
      <c r="E638" s="105"/>
      <c r="F638" s="106"/>
      <c r="G638" s="109"/>
      <c r="H638" s="105"/>
      <c r="I638" s="106"/>
      <c r="J638" s="106"/>
      <c r="K638" s="106"/>
      <c r="L638" s="107"/>
      <c r="M638" s="108"/>
    </row>
    <row r="639" spans="1:13" s="84" customFormat="1" ht="12.75" x14ac:dyDescent="0.2">
      <c r="A639" s="104"/>
      <c r="B639" s="105"/>
      <c r="C639" s="105"/>
      <c r="D639" s="105"/>
      <c r="E639" s="105"/>
      <c r="F639" s="106"/>
      <c r="G639" s="109"/>
      <c r="H639" s="105"/>
      <c r="I639" s="106"/>
      <c r="J639" s="106"/>
      <c r="K639" s="106"/>
      <c r="L639" s="107"/>
      <c r="M639" s="108"/>
    </row>
    <row r="640" spans="1:13" s="84" customFormat="1" ht="12.75" x14ac:dyDescent="0.2">
      <c r="A640" s="104"/>
      <c r="B640" s="105"/>
      <c r="C640" s="105"/>
      <c r="D640" s="105"/>
      <c r="E640" s="105"/>
      <c r="F640" s="106"/>
      <c r="G640" s="109"/>
      <c r="H640" s="105"/>
      <c r="I640" s="106"/>
      <c r="J640" s="106"/>
      <c r="K640" s="106"/>
      <c r="L640" s="107"/>
      <c r="M640" s="108"/>
    </row>
    <row r="641" spans="1:13" s="84" customFormat="1" ht="12.75" x14ac:dyDescent="0.2">
      <c r="A641" s="104"/>
      <c r="B641" s="105"/>
      <c r="C641" s="105"/>
      <c r="D641" s="105"/>
      <c r="E641" s="105"/>
      <c r="F641" s="106"/>
      <c r="G641" s="109"/>
      <c r="H641" s="105"/>
      <c r="I641" s="106"/>
      <c r="J641" s="106"/>
      <c r="K641" s="106"/>
      <c r="L641" s="107"/>
      <c r="M641" s="108"/>
    </row>
    <row r="642" spans="1:13" s="84" customFormat="1" ht="12.75" x14ac:dyDescent="0.2">
      <c r="A642" s="104"/>
      <c r="B642" s="105"/>
      <c r="C642" s="105"/>
      <c r="D642" s="105"/>
      <c r="E642" s="105"/>
      <c r="F642" s="106"/>
      <c r="G642" s="109"/>
      <c r="H642" s="105"/>
      <c r="I642" s="106"/>
      <c r="J642" s="106"/>
      <c r="K642" s="106"/>
      <c r="L642" s="107"/>
      <c r="M642" s="108"/>
    </row>
    <row r="643" spans="1:13" s="84" customFormat="1" ht="12.75" x14ac:dyDescent="0.2">
      <c r="A643" s="104"/>
      <c r="B643" s="105"/>
      <c r="C643" s="105"/>
      <c r="D643" s="105"/>
      <c r="E643" s="105"/>
      <c r="F643" s="106"/>
      <c r="G643" s="109"/>
      <c r="H643" s="105"/>
      <c r="I643" s="106"/>
      <c r="J643" s="106"/>
      <c r="K643" s="106"/>
      <c r="L643" s="107"/>
      <c r="M643" s="108"/>
    </row>
    <row r="644" spans="1:13" s="84" customFormat="1" ht="12.75" x14ac:dyDescent="0.2">
      <c r="A644" s="104"/>
      <c r="B644" s="105"/>
      <c r="C644" s="105"/>
      <c r="D644" s="105"/>
      <c r="E644" s="105"/>
      <c r="F644" s="106"/>
      <c r="G644" s="109"/>
      <c r="H644" s="105"/>
      <c r="I644" s="106"/>
      <c r="J644" s="106"/>
      <c r="K644" s="106"/>
      <c r="L644" s="107"/>
      <c r="M644" s="108"/>
    </row>
    <row r="645" spans="1:13" s="84" customFormat="1" ht="12.75" x14ac:dyDescent="0.2">
      <c r="A645" s="104"/>
      <c r="B645" s="105"/>
      <c r="C645" s="105"/>
      <c r="D645" s="105"/>
      <c r="E645" s="105"/>
      <c r="F645" s="106"/>
      <c r="G645" s="109"/>
      <c r="H645" s="105"/>
      <c r="I645" s="106"/>
      <c r="J645" s="106"/>
      <c r="K645" s="106"/>
      <c r="L645" s="107"/>
      <c r="M645" s="108"/>
    </row>
    <row r="646" spans="1:13" s="84" customFormat="1" ht="12.75" x14ac:dyDescent="0.2">
      <c r="A646" s="104"/>
      <c r="B646" s="105"/>
      <c r="C646" s="105"/>
      <c r="D646" s="105"/>
      <c r="E646" s="105"/>
      <c r="F646" s="106"/>
      <c r="G646" s="109"/>
      <c r="H646" s="105"/>
      <c r="I646" s="106"/>
      <c r="J646" s="106"/>
      <c r="K646" s="106"/>
      <c r="L646" s="107"/>
      <c r="M646" s="108"/>
    </row>
    <row r="647" spans="1:13" s="84" customFormat="1" ht="12.75" x14ac:dyDescent="0.2">
      <c r="A647" s="104"/>
      <c r="B647" s="105"/>
      <c r="C647" s="105"/>
      <c r="D647" s="105"/>
      <c r="E647" s="105"/>
      <c r="F647" s="106"/>
      <c r="G647" s="109"/>
      <c r="H647" s="105"/>
      <c r="I647" s="106"/>
      <c r="J647" s="106"/>
      <c r="K647" s="106"/>
      <c r="L647" s="107"/>
      <c r="M647" s="108"/>
    </row>
    <row r="648" spans="1:13" s="84" customFormat="1" ht="12.75" x14ac:dyDescent="0.2">
      <c r="A648" s="104"/>
      <c r="B648" s="105"/>
      <c r="C648" s="105"/>
      <c r="D648" s="105"/>
      <c r="E648" s="105"/>
      <c r="F648" s="106"/>
      <c r="G648" s="109"/>
      <c r="H648" s="105"/>
      <c r="I648" s="106"/>
      <c r="J648" s="106"/>
      <c r="K648" s="106"/>
      <c r="L648" s="107"/>
      <c r="M648" s="108"/>
    </row>
    <row r="649" spans="1:13" s="84" customFormat="1" ht="12.75" x14ac:dyDescent="0.2">
      <c r="A649" s="104"/>
      <c r="B649" s="105"/>
      <c r="C649" s="105"/>
      <c r="D649" s="105"/>
      <c r="E649" s="105"/>
      <c r="F649" s="106"/>
      <c r="G649" s="109"/>
      <c r="H649" s="105"/>
      <c r="I649" s="106"/>
      <c r="J649" s="106"/>
      <c r="K649" s="106"/>
      <c r="L649" s="107"/>
      <c r="M649" s="108"/>
    </row>
    <row r="650" spans="1:13" s="84" customFormat="1" ht="12.75" x14ac:dyDescent="0.2">
      <c r="A650" s="104"/>
      <c r="B650" s="105"/>
      <c r="C650" s="105"/>
      <c r="D650" s="105"/>
      <c r="E650" s="105"/>
      <c r="F650" s="106"/>
      <c r="G650" s="109"/>
      <c r="H650" s="105"/>
      <c r="I650" s="106"/>
      <c r="J650" s="106"/>
      <c r="K650" s="106"/>
      <c r="L650" s="107"/>
      <c r="M650" s="108"/>
    </row>
    <row r="651" spans="1:13" s="84" customFormat="1" ht="12.75" x14ac:dyDescent="0.2">
      <c r="A651" s="104"/>
      <c r="B651" s="105"/>
      <c r="C651" s="105"/>
      <c r="D651" s="105"/>
      <c r="E651" s="105"/>
      <c r="F651" s="106"/>
      <c r="G651" s="109"/>
      <c r="H651" s="105"/>
      <c r="I651" s="106"/>
      <c r="J651" s="106"/>
      <c r="K651" s="106"/>
      <c r="L651" s="107"/>
      <c r="M651" s="108"/>
    </row>
    <row r="652" spans="1:13" s="84" customFormat="1" ht="12.75" x14ac:dyDescent="0.2">
      <c r="A652" s="104"/>
      <c r="B652" s="105"/>
      <c r="C652" s="105"/>
      <c r="D652" s="105"/>
      <c r="E652" s="105"/>
      <c r="F652" s="106"/>
      <c r="G652" s="109"/>
      <c r="H652" s="105"/>
      <c r="I652" s="106"/>
      <c r="J652" s="106"/>
      <c r="K652" s="106"/>
      <c r="L652" s="107"/>
      <c r="M652" s="108"/>
    </row>
    <row r="653" spans="1:13" s="84" customFormat="1" ht="12.75" x14ac:dyDescent="0.2">
      <c r="A653" s="104"/>
      <c r="B653" s="105"/>
      <c r="C653" s="105"/>
      <c r="D653" s="105"/>
      <c r="E653" s="105"/>
      <c r="F653" s="106"/>
      <c r="G653" s="109"/>
      <c r="H653" s="105"/>
      <c r="I653" s="106"/>
      <c r="J653" s="106"/>
      <c r="K653" s="106"/>
      <c r="L653" s="107"/>
      <c r="M653" s="108"/>
    </row>
    <row r="654" spans="1:13" s="84" customFormat="1" ht="12.75" x14ac:dyDescent="0.2">
      <c r="A654" s="104"/>
      <c r="B654" s="105"/>
      <c r="C654" s="105"/>
      <c r="D654" s="105"/>
      <c r="E654" s="105"/>
      <c r="F654" s="106"/>
      <c r="G654" s="109"/>
      <c r="H654" s="105"/>
      <c r="I654" s="106"/>
      <c r="J654" s="106"/>
      <c r="K654" s="106"/>
      <c r="L654" s="107"/>
      <c r="M654" s="108"/>
    </row>
    <row r="655" spans="1:13" s="84" customFormat="1" ht="12.75" x14ac:dyDescent="0.2">
      <c r="A655" s="104"/>
      <c r="B655" s="105"/>
      <c r="C655" s="105"/>
      <c r="D655" s="105"/>
      <c r="E655" s="105"/>
      <c r="F655" s="106"/>
      <c r="G655" s="109"/>
      <c r="H655" s="105"/>
      <c r="I655" s="106"/>
      <c r="J655" s="106"/>
      <c r="K655" s="106"/>
      <c r="L655" s="107"/>
      <c r="M655" s="108"/>
    </row>
    <row r="656" spans="1:13" s="84" customFormat="1" ht="12.75" x14ac:dyDescent="0.2">
      <c r="A656" s="104"/>
      <c r="B656" s="105"/>
      <c r="C656" s="105"/>
      <c r="D656" s="105"/>
      <c r="E656" s="105"/>
      <c r="F656" s="106"/>
      <c r="G656" s="109"/>
      <c r="H656" s="105"/>
      <c r="I656" s="106"/>
      <c r="J656" s="106"/>
      <c r="K656" s="106"/>
      <c r="L656" s="107"/>
      <c r="M656" s="108"/>
    </row>
    <row r="657" spans="1:13" s="84" customFormat="1" ht="12.75" x14ac:dyDescent="0.2">
      <c r="A657" s="104"/>
      <c r="B657" s="105"/>
      <c r="C657" s="105"/>
      <c r="D657" s="105"/>
      <c r="E657" s="105"/>
      <c r="F657" s="106"/>
      <c r="G657" s="109"/>
      <c r="H657" s="105"/>
      <c r="I657" s="106"/>
      <c r="J657" s="106"/>
      <c r="K657" s="106"/>
      <c r="L657" s="107"/>
      <c r="M657" s="108"/>
    </row>
    <row r="658" spans="1:13" s="84" customFormat="1" ht="12.75" x14ac:dyDescent="0.2">
      <c r="A658" s="104"/>
      <c r="B658" s="105"/>
      <c r="C658" s="105"/>
      <c r="D658" s="105"/>
      <c r="E658" s="105"/>
      <c r="F658" s="106"/>
      <c r="G658" s="109"/>
      <c r="H658" s="105"/>
      <c r="I658" s="106"/>
      <c r="J658" s="106"/>
      <c r="K658" s="106"/>
      <c r="L658" s="107"/>
      <c r="M658" s="108"/>
    </row>
    <row r="659" spans="1:13" s="84" customFormat="1" ht="12.75" x14ac:dyDescent="0.2">
      <c r="A659" s="104"/>
      <c r="B659" s="105"/>
      <c r="C659" s="105"/>
      <c r="D659" s="105"/>
      <c r="E659" s="105"/>
      <c r="F659" s="106"/>
      <c r="G659" s="109"/>
      <c r="H659" s="105"/>
      <c r="I659" s="106"/>
      <c r="J659" s="106"/>
      <c r="K659" s="106"/>
      <c r="L659" s="107"/>
      <c r="M659" s="108"/>
    </row>
    <row r="660" spans="1:13" s="84" customFormat="1" ht="12.75" x14ac:dyDescent="0.2">
      <c r="A660" s="104"/>
      <c r="B660" s="105"/>
      <c r="C660" s="105"/>
      <c r="D660" s="105"/>
      <c r="E660" s="105"/>
      <c r="F660" s="106"/>
      <c r="G660" s="109"/>
      <c r="H660" s="105"/>
      <c r="I660" s="106"/>
      <c r="J660" s="106"/>
      <c r="K660" s="106"/>
      <c r="L660" s="107"/>
      <c r="M660" s="108"/>
    </row>
    <row r="661" spans="1:13" s="84" customFormat="1" ht="12.75" x14ac:dyDescent="0.2">
      <c r="A661" s="104"/>
      <c r="B661" s="105"/>
      <c r="C661" s="105"/>
      <c r="D661" s="105"/>
      <c r="E661" s="105"/>
      <c r="F661" s="106"/>
      <c r="G661" s="109"/>
      <c r="H661" s="105"/>
      <c r="I661" s="106"/>
      <c r="J661" s="106"/>
      <c r="K661" s="106"/>
      <c r="L661" s="107"/>
      <c r="M661" s="108"/>
    </row>
    <row r="662" spans="1:13" s="84" customFormat="1" ht="12.75" x14ac:dyDescent="0.2">
      <c r="A662" s="104"/>
      <c r="B662" s="105"/>
      <c r="C662" s="105"/>
      <c r="D662" s="105"/>
      <c r="E662" s="105"/>
      <c r="F662" s="106"/>
      <c r="G662" s="109"/>
      <c r="H662" s="105"/>
      <c r="I662" s="106"/>
      <c r="J662" s="106"/>
      <c r="K662" s="106"/>
      <c r="L662" s="107"/>
      <c r="M662" s="108"/>
    </row>
    <row r="663" spans="1:13" s="84" customFormat="1" ht="12.75" x14ac:dyDescent="0.2">
      <c r="A663" s="104"/>
      <c r="B663" s="105"/>
      <c r="C663" s="105"/>
      <c r="D663" s="105"/>
      <c r="E663" s="105"/>
      <c r="F663" s="106"/>
      <c r="G663" s="109"/>
      <c r="H663" s="105"/>
      <c r="I663" s="106"/>
      <c r="J663" s="106"/>
      <c r="K663" s="106"/>
      <c r="L663" s="107"/>
      <c r="M663" s="108"/>
    </row>
    <row r="664" spans="1:13" s="84" customFormat="1" ht="12.75" x14ac:dyDescent="0.2">
      <c r="A664" s="104"/>
      <c r="B664" s="105"/>
      <c r="C664" s="105"/>
      <c r="D664" s="105"/>
      <c r="E664" s="105"/>
      <c r="F664" s="106"/>
      <c r="G664" s="109"/>
      <c r="H664" s="105"/>
      <c r="I664" s="106"/>
      <c r="J664" s="106"/>
      <c r="K664" s="106"/>
      <c r="L664" s="107"/>
      <c r="M664" s="108"/>
    </row>
    <row r="665" spans="1:13" s="84" customFormat="1" ht="12.75" x14ac:dyDescent="0.2">
      <c r="A665" s="104"/>
      <c r="B665" s="105"/>
      <c r="C665" s="105"/>
      <c r="D665" s="105"/>
      <c r="E665" s="105"/>
      <c r="F665" s="106"/>
      <c r="G665" s="109"/>
      <c r="H665" s="105"/>
      <c r="I665" s="106"/>
      <c r="J665" s="106"/>
      <c r="K665" s="106"/>
      <c r="L665" s="107"/>
      <c r="M665" s="108"/>
    </row>
    <row r="666" spans="1:13" s="84" customFormat="1" ht="12.75" x14ac:dyDescent="0.2">
      <c r="A666" s="104"/>
      <c r="B666" s="105"/>
      <c r="C666" s="105"/>
      <c r="D666" s="105"/>
      <c r="E666" s="105"/>
      <c r="F666" s="106"/>
      <c r="G666" s="109"/>
      <c r="H666" s="105"/>
      <c r="I666" s="106"/>
      <c r="J666" s="106"/>
      <c r="K666" s="106"/>
      <c r="L666" s="107"/>
      <c r="M666" s="108"/>
    </row>
    <row r="667" spans="1:13" s="84" customFormat="1" ht="12.75" x14ac:dyDescent="0.2">
      <c r="A667" s="104"/>
      <c r="B667" s="105"/>
      <c r="C667" s="105"/>
      <c r="D667" s="105"/>
      <c r="E667" s="105"/>
      <c r="F667" s="106"/>
      <c r="G667" s="109"/>
      <c r="H667" s="105"/>
      <c r="I667" s="106"/>
      <c r="J667" s="106"/>
      <c r="K667" s="106"/>
      <c r="L667" s="107"/>
      <c r="M667" s="108"/>
    </row>
    <row r="668" spans="1:13" s="84" customFormat="1" ht="12.75" x14ac:dyDescent="0.2">
      <c r="A668" s="104"/>
      <c r="B668" s="105"/>
      <c r="C668" s="105"/>
      <c r="D668" s="105"/>
      <c r="E668" s="105"/>
      <c r="F668" s="106"/>
      <c r="G668" s="109"/>
      <c r="H668" s="105"/>
      <c r="I668" s="106"/>
      <c r="J668" s="106"/>
      <c r="K668" s="106"/>
      <c r="L668" s="107"/>
      <c r="M668" s="108"/>
    </row>
    <row r="669" spans="1:13" s="84" customFormat="1" ht="12.75" x14ac:dyDescent="0.2">
      <c r="A669" s="104"/>
      <c r="B669" s="105"/>
      <c r="C669" s="105"/>
      <c r="D669" s="105"/>
      <c r="E669" s="105"/>
      <c r="F669" s="106"/>
      <c r="G669" s="109"/>
      <c r="H669" s="105"/>
      <c r="I669" s="106"/>
      <c r="J669" s="106"/>
      <c r="K669" s="106"/>
      <c r="L669" s="107"/>
      <c r="M669" s="108"/>
    </row>
    <row r="670" spans="1:13" s="84" customFormat="1" ht="12.75" x14ac:dyDescent="0.2">
      <c r="A670" s="104"/>
      <c r="B670" s="105"/>
      <c r="C670" s="105"/>
      <c r="D670" s="105"/>
      <c r="E670" s="105"/>
      <c r="F670" s="106"/>
      <c r="G670" s="109"/>
      <c r="H670" s="105"/>
      <c r="I670" s="106"/>
      <c r="J670" s="106"/>
      <c r="K670" s="106"/>
      <c r="L670" s="107"/>
      <c r="M670" s="108"/>
    </row>
    <row r="671" spans="1:13" s="84" customFormat="1" ht="12.75" x14ac:dyDescent="0.2">
      <c r="A671" s="104"/>
      <c r="B671" s="105"/>
      <c r="C671" s="105"/>
      <c r="D671" s="105"/>
      <c r="E671" s="105"/>
      <c r="F671" s="106"/>
      <c r="G671" s="109"/>
      <c r="H671" s="105"/>
      <c r="I671" s="106"/>
      <c r="J671" s="106"/>
      <c r="K671" s="106"/>
      <c r="L671" s="107"/>
      <c r="M671" s="108"/>
    </row>
    <row r="672" spans="1:13" s="84" customFormat="1" ht="12.75" x14ac:dyDescent="0.2">
      <c r="A672" s="104"/>
      <c r="B672" s="105"/>
      <c r="C672" s="105"/>
      <c r="D672" s="105"/>
      <c r="E672" s="105"/>
      <c r="F672" s="106"/>
      <c r="G672" s="109"/>
      <c r="H672" s="105"/>
      <c r="I672" s="106"/>
      <c r="J672" s="106"/>
      <c r="K672" s="106"/>
      <c r="L672" s="107"/>
      <c r="M672" s="108"/>
    </row>
    <row r="673" spans="1:13" s="84" customFormat="1" ht="12.75" x14ac:dyDescent="0.2">
      <c r="A673" s="104"/>
      <c r="B673" s="105"/>
      <c r="C673" s="105"/>
      <c r="D673" s="105"/>
      <c r="E673" s="105"/>
      <c r="F673" s="106"/>
      <c r="G673" s="109"/>
      <c r="H673" s="105"/>
      <c r="I673" s="106"/>
      <c r="J673" s="106"/>
      <c r="K673" s="106"/>
      <c r="L673" s="107"/>
      <c r="M673" s="108"/>
    </row>
    <row r="674" spans="1:13" s="84" customFormat="1" ht="12.75" x14ac:dyDescent="0.2">
      <c r="A674" s="104"/>
      <c r="B674" s="105"/>
      <c r="C674" s="105"/>
      <c r="D674" s="105"/>
      <c r="E674" s="105"/>
      <c r="F674" s="106"/>
      <c r="G674" s="109"/>
      <c r="H674" s="105"/>
      <c r="I674" s="106"/>
      <c r="J674" s="106"/>
      <c r="K674" s="106"/>
      <c r="L674" s="107"/>
      <c r="M674" s="108"/>
    </row>
    <row r="675" spans="1:13" s="84" customFormat="1" ht="12.75" x14ac:dyDescent="0.2">
      <c r="A675" s="104"/>
      <c r="B675" s="105"/>
      <c r="C675" s="105"/>
      <c r="D675" s="105"/>
      <c r="E675" s="105"/>
      <c r="F675" s="106"/>
      <c r="G675" s="109"/>
      <c r="H675" s="105"/>
      <c r="I675" s="106"/>
      <c r="J675" s="106"/>
      <c r="K675" s="106"/>
      <c r="L675" s="107"/>
      <c r="M675" s="108"/>
    </row>
    <row r="676" spans="1:13" s="84" customFormat="1" ht="12.75" x14ac:dyDescent="0.2">
      <c r="A676" s="104"/>
      <c r="B676" s="105"/>
      <c r="C676" s="105"/>
      <c r="D676" s="105"/>
      <c r="E676" s="105"/>
      <c r="F676" s="106"/>
      <c r="G676" s="109"/>
      <c r="H676" s="105"/>
      <c r="I676" s="106"/>
      <c r="J676" s="106"/>
      <c r="K676" s="106"/>
      <c r="L676" s="107"/>
      <c r="M676" s="108"/>
    </row>
    <row r="677" spans="1:13" s="84" customFormat="1" ht="12.75" x14ac:dyDescent="0.2">
      <c r="A677" s="104"/>
      <c r="B677" s="105"/>
      <c r="C677" s="105"/>
      <c r="D677" s="105"/>
      <c r="E677" s="105"/>
      <c r="F677" s="106"/>
      <c r="G677" s="109"/>
      <c r="H677" s="105"/>
      <c r="I677" s="106"/>
      <c r="J677" s="106"/>
      <c r="K677" s="106"/>
      <c r="L677" s="107"/>
      <c r="M677" s="108"/>
    </row>
    <row r="678" spans="1:13" s="84" customFormat="1" ht="12.75" x14ac:dyDescent="0.2">
      <c r="A678" s="104"/>
      <c r="B678" s="105"/>
      <c r="C678" s="105"/>
      <c r="D678" s="105"/>
      <c r="E678" s="105"/>
      <c r="F678" s="106"/>
      <c r="G678" s="109"/>
      <c r="H678" s="105"/>
      <c r="I678" s="106"/>
      <c r="J678" s="106"/>
      <c r="K678" s="106"/>
      <c r="L678" s="107"/>
      <c r="M678" s="108"/>
    </row>
    <row r="679" spans="1:13" s="84" customFormat="1" ht="12.75" x14ac:dyDescent="0.2">
      <c r="A679" s="104"/>
      <c r="B679" s="105"/>
      <c r="C679" s="105"/>
      <c r="D679" s="105"/>
      <c r="E679" s="105"/>
      <c r="F679" s="106"/>
      <c r="G679" s="109"/>
      <c r="H679" s="105"/>
      <c r="I679" s="106"/>
      <c r="J679" s="106"/>
      <c r="K679" s="106"/>
      <c r="L679" s="107"/>
      <c r="M679" s="108"/>
    </row>
    <row r="680" spans="1:13" s="84" customFormat="1" ht="12.75" x14ac:dyDescent="0.2">
      <c r="A680" s="104"/>
      <c r="B680" s="105"/>
      <c r="C680" s="105"/>
      <c r="D680" s="105"/>
      <c r="E680" s="105"/>
      <c r="F680" s="106"/>
      <c r="G680" s="109"/>
      <c r="H680" s="105"/>
      <c r="I680" s="106"/>
      <c r="J680" s="106"/>
      <c r="K680" s="106"/>
      <c r="L680" s="107"/>
      <c r="M680" s="108"/>
    </row>
    <row r="681" spans="1:13" s="84" customFormat="1" ht="12.75" x14ac:dyDescent="0.2">
      <c r="A681" s="104"/>
      <c r="B681" s="105"/>
      <c r="C681" s="105"/>
      <c r="D681" s="105"/>
      <c r="E681" s="105"/>
      <c r="F681" s="106"/>
      <c r="G681" s="109"/>
      <c r="H681" s="105"/>
      <c r="I681" s="106"/>
      <c r="J681" s="106"/>
      <c r="K681" s="106"/>
      <c r="L681" s="107"/>
      <c r="M681" s="108"/>
    </row>
    <row r="682" spans="1:13" s="84" customFormat="1" ht="12.75" x14ac:dyDescent="0.2">
      <c r="A682" s="104"/>
      <c r="B682" s="105"/>
      <c r="C682" s="105"/>
      <c r="D682" s="105"/>
      <c r="E682" s="105"/>
      <c r="F682" s="106"/>
      <c r="G682" s="109"/>
      <c r="H682" s="105"/>
      <c r="I682" s="106"/>
      <c r="J682" s="106"/>
      <c r="K682" s="106"/>
      <c r="L682" s="107"/>
      <c r="M682" s="108"/>
    </row>
    <row r="683" spans="1:13" s="84" customFormat="1" ht="12.75" x14ac:dyDescent="0.2">
      <c r="A683" s="104"/>
      <c r="B683" s="105"/>
      <c r="C683" s="105"/>
      <c r="D683" s="105"/>
      <c r="E683" s="105"/>
      <c r="F683" s="106"/>
      <c r="G683" s="109"/>
      <c r="H683" s="105"/>
      <c r="I683" s="106"/>
      <c r="J683" s="106"/>
      <c r="K683" s="106"/>
      <c r="L683" s="107"/>
      <c r="M683" s="108"/>
    </row>
    <row r="684" spans="1:13" s="84" customFormat="1" ht="12.75" x14ac:dyDescent="0.2">
      <c r="A684" s="104"/>
      <c r="B684" s="105"/>
      <c r="C684" s="105"/>
      <c r="D684" s="105"/>
      <c r="E684" s="105"/>
      <c r="F684" s="106"/>
      <c r="G684" s="109"/>
      <c r="H684" s="105"/>
      <c r="I684" s="106"/>
      <c r="J684" s="106"/>
      <c r="K684" s="106"/>
      <c r="L684" s="107"/>
      <c r="M684" s="108"/>
    </row>
    <row r="685" spans="1:13" s="84" customFormat="1" ht="12.75" x14ac:dyDescent="0.2">
      <c r="A685" s="104"/>
      <c r="B685" s="105"/>
      <c r="C685" s="105"/>
      <c r="D685" s="105"/>
      <c r="E685" s="105"/>
      <c r="F685" s="106"/>
      <c r="G685" s="109"/>
      <c r="H685" s="105"/>
      <c r="I685" s="106"/>
      <c r="J685" s="106"/>
      <c r="K685" s="106"/>
      <c r="L685" s="107"/>
      <c r="M685" s="108"/>
    </row>
    <row r="686" spans="1:13" s="84" customFormat="1" ht="12.75" x14ac:dyDescent="0.2">
      <c r="A686" s="104"/>
      <c r="B686" s="105"/>
      <c r="C686" s="105"/>
      <c r="D686" s="105"/>
      <c r="E686" s="105"/>
      <c r="F686" s="106"/>
      <c r="G686" s="109"/>
      <c r="H686" s="105"/>
      <c r="I686" s="106"/>
      <c r="J686" s="106"/>
      <c r="K686" s="106"/>
      <c r="L686" s="107"/>
      <c r="M686" s="108"/>
    </row>
    <row r="687" spans="1:13" s="84" customFormat="1" ht="12.75" x14ac:dyDescent="0.2">
      <c r="A687" s="104"/>
      <c r="B687" s="105"/>
      <c r="C687" s="105"/>
      <c r="D687" s="105"/>
      <c r="E687" s="105"/>
      <c r="F687" s="106"/>
      <c r="G687" s="109"/>
      <c r="H687" s="105"/>
      <c r="I687" s="106"/>
      <c r="J687" s="106"/>
      <c r="K687" s="106"/>
      <c r="L687" s="107"/>
      <c r="M687" s="108"/>
    </row>
    <row r="688" spans="1:13" s="84" customFormat="1" ht="12.75" x14ac:dyDescent="0.2">
      <c r="A688" s="104"/>
      <c r="B688" s="105"/>
      <c r="C688" s="105"/>
      <c r="D688" s="105"/>
      <c r="E688" s="105"/>
      <c r="F688" s="106"/>
      <c r="G688" s="109"/>
      <c r="H688" s="105"/>
      <c r="I688" s="106"/>
      <c r="J688" s="106"/>
      <c r="K688" s="106"/>
      <c r="L688" s="107"/>
      <c r="M688" s="108"/>
    </row>
    <row r="689" spans="1:13" s="84" customFormat="1" ht="12.75" x14ac:dyDescent="0.2">
      <c r="A689" s="104"/>
      <c r="B689" s="105"/>
      <c r="C689" s="105"/>
      <c r="D689" s="105"/>
      <c r="E689" s="105"/>
      <c r="F689" s="106"/>
      <c r="G689" s="109"/>
      <c r="H689" s="105"/>
      <c r="I689" s="106"/>
      <c r="J689" s="106"/>
      <c r="K689" s="106"/>
      <c r="L689" s="107"/>
      <c r="M689" s="108"/>
    </row>
    <row r="690" spans="1:13" s="84" customFormat="1" ht="12.75" x14ac:dyDescent="0.2">
      <c r="A690" s="104"/>
      <c r="B690" s="105"/>
      <c r="C690" s="105"/>
      <c r="D690" s="105"/>
      <c r="E690" s="105"/>
      <c r="F690" s="106"/>
      <c r="G690" s="109"/>
      <c r="H690" s="105"/>
      <c r="I690" s="106"/>
      <c r="J690" s="106"/>
      <c r="K690" s="106"/>
      <c r="L690" s="107"/>
      <c r="M690" s="108"/>
    </row>
    <row r="691" spans="1:13" s="84" customFormat="1" ht="12.75" x14ac:dyDescent="0.2">
      <c r="A691" s="104"/>
      <c r="B691" s="105"/>
      <c r="C691" s="105"/>
      <c r="D691" s="105"/>
      <c r="E691" s="105"/>
      <c r="F691" s="106"/>
      <c r="G691" s="109"/>
      <c r="H691" s="105"/>
      <c r="I691" s="106"/>
      <c r="J691" s="106"/>
      <c r="K691" s="106"/>
      <c r="L691" s="107"/>
      <c r="M691" s="108"/>
    </row>
    <row r="692" spans="1:13" s="84" customFormat="1" ht="12.75" x14ac:dyDescent="0.2">
      <c r="A692" s="104"/>
      <c r="B692" s="105"/>
      <c r="C692" s="105"/>
      <c r="D692" s="105"/>
      <c r="E692" s="105"/>
      <c r="F692" s="106"/>
      <c r="G692" s="109"/>
      <c r="H692" s="105"/>
      <c r="I692" s="106"/>
      <c r="J692" s="106"/>
      <c r="K692" s="106"/>
      <c r="L692" s="107"/>
      <c r="M692" s="108"/>
    </row>
    <row r="693" spans="1:13" s="84" customFormat="1" ht="12.75" x14ac:dyDescent="0.2">
      <c r="A693" s="104"/>
      <c r="B693" s="105"/>
      <c r="C693" s="105"/>
      <c r="D693" s="105"/>
      <c r="E693" s="105"/>
      <c r="F693" s="106"/>
      <c r="G693" s="109"/>
      <c r="H693" s="105"/>
      <c r="I693" s="106"/>
      <c r="J693" s="106"/>
      <c r="K693" s="106"/>
      <c r="L693" s="107"/>
      <c r="M693" s="108"/>
    </row>
    <row r="694" spans="1:13" s="84" customFormat="1" ht="12.75" x14ac:dyDescent="0.2">
      <c r="A694" s="104"/>
      <c r="B694" s="105"/>
      <c r="C694" s="105"/>
      <c r="D694" s="105"/>
      <c r="E694" s="105"/>
      <c r="F694" s="106"/>
      <c r="G694" s="109"/>
      <c r="H694" s="105"/>
      <c r="I694" s="106"/>
      <c r="J694" s="106"/>
      <c r="K694" s="106"/>
      <c r="L694" s="107"/>
      <c r="M694" s="108"/>
    </row>
    <row r="695" spans="1:13" s="84" customFormat="1" ht="12.75" x14ac:dyDescent="0.2">
      <c r="A695" s="104"/>
      <c r="B695" s="105"/>
      <c r="C695" s="105"/>
      <c r="D695" s="105"/>
      <c r="E695" s="105"/>
      <c r="F695" s="106"/>
      <c r="G695" s="109"/>
      <c r="H695" s="105"/>
      <c r="I695" s="106"/>
      <c r="J695" s="106"/>
      <c r="K695" s="106"/>
      <c r="L695" s="107"/>
      <c r="M695" s="108"/>
    </row>
    <row r="696" spans="1:13" s="84" customFormat="1" ht="12.75" x14ac:dyDescent="0.2">
      <c r="A696" s="104"/>
      <c r="B696" s="105"/>
      <c r="C696" s="105"/>
      <c r="D696" s="105"/>
      <c r="E696" s="105"/>
      <c r="F696" s="106"/>
      <c r="G696" s="109"/>
      <c r="H696" s="105"/>
      <c r="I696" s="106"/>
      <c r="J696" s="106"/>
      <c r="K696" s="106"/>
      <c r="L696" s="107"/>
      <c r="M696" s="108"/>
    </row>
    <row r="697" spans="1:13" s="84" customFormat="1" ht="12.75" x14ac:dyDescent="0.2">
      <c r="A697" s="104"/>
      <c r="B697" s="105"/>
      <c r="C697" s="105"/>
      <c r="D697" s="105"/>
      <c r="E697" s="105"/>
      <c r="F697" s="106"/>
      <c r="G697" s="109"/>
      <c r="H697" s="105"/>
      <c r="I697" s="106"/>
      <c r="J697" s="106"/>
      <c r="K697" s="106"/>
      <c r="L697" s="107"/>
      <c r="M697" s="108"/>
    </row>
    <row r="698" spans="1:13" s="84" customFormat="1" ht="12.75" x14ac:dyDescent="0.2">
      <c r="A698" s="104"/>
      <c r="B698" s="105"/>
      <c r="C698" s="105"/>
      <c r="D698" s="105"/>
      <c r="E698" s="105"/>
      <c r="F698" s="106"/>
      <c r="G698" s="109"/>
      <c r="H698" s="105"/>
      <c r="I698" s="106"/>
      <c r="J698" s="106"/>
      <c r="K698" s="106"/>
      <c r="L698" s="107"/>
      <c r="M698" s="108"/>
    </row>
    <row r="699" spans="1:13" s="84" customFormat="1" ht="12.75" x14ac:dyDescent="0.2">
      <c r="A699" s="104"/>
      <c r="B699" s="105"/>
      <c r="C699" s="105"/>
      <c r="D699" s="105"/>
      <c r="E699" s="105"/>
      <c r="F699" s="106"/>
      <c r="G699" s="109"/>
      <c r="H699" s="105"/>
      <c r="I699" s="106"/>
      <c r="J699" s="106"/>
      <c r="K699" s="106"/>
      <c r="L699" s="107"/>
      <c r="M699" s="108"/>
    </row>
    <row r="700" spans="1:13" s="84" customFormat="1" ht="12.75" x14ac:dyDescent="0.2">
      <c r="A700" s="104"/>
      <c r="B700" s="105"/>
      <c r="C700" s="105"/>
      <c r="D700" s="105"/>
      <c r="E700" s="105"/>
      <c r="F700" s="106"/>
      <c r="G700" s="109"/>
      <c r="H700" s="105"/>
      <c r="I700" s="106"/>
      <c r="J700" s="106"/>
      <c r="K700" s="106"/>
      <c r="L700" s="107"/>
      <c r="M700" s="108"/>
    </row>
    <row r="701" spans="1:13" s="84" customFormat="1" ht="12.75" x14ac:dyDescent="0.2">
      <c r="A701" s="104"/>
      <c r="B701" s="105"/>
      <c r="C701" s="105"/>
      <c r="D701" s="105"/>
      <c r="E701" s="105"/>
      <c r="F701" s="106"/>
      <c r="G701" s="109"/>
      <c r="H701" s="105"/>
      <c r="I701" s="106"/>
      <c r="J701" s="106"/>
      <c r="K701" s="106"/>
      <c r="L701" s="107"/>
      <c r="M701" s="108"/>
    </row>
    <row r="702" spans="1:13" s="84" customFormat="1" ht="12.75" x14ac:dyDescent="0.2">
      <c r="A702" s="104"/>
      <c r="B702" s="105"/>
      <c r="C702" s="105"/>
      <c r="D702" s="105"/>
      <c r="E702" s="105"/>
      <c r="F702" s="106"/>
      <c r="G702" s="109"/>
      <c r="H702" s="105"/>
      <c r="I702" s="106"/>
      <c r="J702" s="106"/>
      <c r="K702" s="106"/>
      <c r="L702" s="107"/>
      <c r="M702" s="108"/>
    </row>
    <row r="703" spans="1:13" s="84" customFormat="1" ht="12.75" x14ac:dyDescent="0.2">
      <c r="A703" s="104"/>
      <c r="B703" s="105"/>
      <c r="C703" s="105"/>
      <c r="D703" s="105"/>
      <c r="E703" s="105"/>
      <c r="F703" s="106"/>
      <c r="G703" s="109"/>
      <c r="H703" s="105"/>
      <c r="I703" s="106"/>
      <c r="J703" s="106"/>
      <c r="K703" s="106"/>
      <c r="L703" s="107"/>
      <c r="M703" s="108"/>
    </row>
    <row r="704" spans="1:13" s="84" customFormat="1" ht="12.75" x14ac:dyDescent="0.2">
      <c r="A704" s="104"/>
      <c r="B704" s="105"/>
      <c r="C704" s="105"/>
      <c r="D704" s="105"/>
      <c r="E704" s="105"/>
      <c r="F704" s="106"/>
      <c r="G704" s="109"/>
      <c r="H704" s="105"/>
      <c r="I704" s="106"/>
      <c r="J704" s="106"/>
      <c r="K704" s="106"/>
      <c r="L704" s="107"/>
      <c r="M704" s="108"/>
    </row>
    <row r="705" spans="1:13" s="84" customFormat="1" ht="12.75" x14ac:dyDescent="0.2">
      <c r="A705" s="104"/>
      <c r="B705" s="105"/>
      <c r="C705" s="105"/>
      <c r="D705" s="105"/>
      <c r="E705" s="105"/>
      <c r="F705" s="106"/>
      <c r="G705" s="109"/>
      <c r="H705" s="105"/>
      <c r="I705" s="106"/>
      <c r="J705" s="106"/>
      <c r="K705" s="106"/>
      <c r="L705" s="107"/>
      <c r="M705" s="108"/>
    </row>
    <row r="706" spans="1:13" s="84" customFormat="1" ht="12.75" x14ac:dyDescent="0.2">
      <c r="A706" s="104"/>
      <c r="B706" s="105"/>
      <c r="C706" s="105"/>
      <c r="D706" s="105"/>
      <c r="E706" s="105"/>
      <c r="F706" s="106"/>
      <c r="G706" s="109"/>
      <c r="H706" s="105"/>
      <c r="I706" s="106"/>
      <c r="J706" s="106"/>
      <c r="K706" s="106"/>
      <c r="L706" s="107"/>
      <c r="M706" s="108"/>
    </row>
    <row r="707" spans="1:13" s="84" customFormat="1" ht="12.75" x14ac:dyDescent="0.2">
      <c r="A707" s="104"/>
      <c r="B707" s="105"/>
      <c r="C707" s="105"/>
      <c r="D707" s="105"/>
      <c r="E707" s="105"/>
      <c r="F707" s="106"/>
      <c r="G707" s="109"/>
      <c r="H707" s="105"/>
      <c r="I707" s="106"/>
      <c r="J707" s="106"/>
      <c r="K707" s="106"/>
      <c r="L707" s="107"/>
      <c r="M707" s="108"/>
    </row>
    <row r="708" spans="1:13" s="84" customFormat="1" ht="12.75" x14ac:dyDescent="0.2">
      <c r="A708" s="104"/>
      <c r="B708" s="105"/>
      <c r="C708" s="105"/>
      <c r="D708" s="105"/>
      <c r="E708" s="105"/>
      <c r="F708" s="106"/>
      <c r="G708" s="109"/>
      <c r="H708" s="105"/>
      <c r="I708" s="106"/>
      <c r="J708" s="106"/>
      <c r="K708" s="106"/>
      <c r="L708" s="107"/>
      <c r="M708" s="108"/>
    </row>
    <row r="709" spans="1:13" s="84" customFormat="1" ht="12.75" x14ac:dyDescent="0.2">
      <c r="A709" s="104"/>
      <c r="B709" s="105"/>
      <c r="C709" s="105"/>
      <c r="D709" s="105"/>
      <c r="E709" s="105"/>
      <c r="F709" s="106"/>
      <c r="G709" s="109"/>
      <c r="H709" s="105"/>
      <c r="I709" s="106"/>
      <c r="J709" s="106"/>
      <c r="K709" s="106"/>
      <c r="L709" s="107"/>
      <c r="M709" s="108"/>
    </row>
    <row r="710" spans="1:13" s="84" customFormat="1" ht="12.75" x14ac:dyDescent="0.2">
      <c r="A710" s="104"/>
      <c r="B710" s="105"/>
      <c r="C710" s="105"/>
      <c r="D710" s="105"/>
      <c r="E710" s="105"/>
      <c r="F710" s="106"/>
      <c r="G710" s="109"/>
      <c r="H710" s="105"/>
      <c r="I710" s="106"/>
      <c r="J710" s="106"/>
      <c r="K710" s="106"/>
      <c r="L710" s="107"/>
      <c r="M710" s="108"/>
    </row>
    <row r="711" spans="1:13" s="84" customFormat="1" ht="12.75" x14ac:dyDescent="0.2">
      <c r="A711" s="104"/>
      <c r="B711" s="105"/>
      <c r="C711" s="105"/>
      <c r="D711" s="105"/>
      <c r="E711" s="105"/>
      <c r="F711" s="106"/>
      <c r="G711" s="109"/>
      <c r="H711" s="105"/>
      <c r="I711" s="106"/>
      <c r="J711" s="106"/>
      <c r="K711" s="106"/>
      <c r="L711" s="107"/>
      <c r="M711" s="108"/>
    </row>
    <row r="712" spans="1:13" s="84" customFormat="1" ht="12.75" x14ac:dyDescent="0.2">
      <c r="A712" s="104"/>
      <c r="B712" s="105"/>
      <c r="C712" s="105"/>
      <c r="D712" s="105"/>
      <c r="E712" s="105"/>
      <c r="F712" s="106"/>
      <c r="G712" s="109"/>
      <c r="H712" s="105"/>
      <c r="I712" s="106"/>
      <c r="J712" s="106"/>
      <c r="K712" s="106"/>
      <c r="L712" s="107"/>
      <c r="M712" s="108"/>
    </row>
    <row r="713" spans="1:13" s="84" customFormat="1" ht="12.75" x14ac:dyDescent="0.2">
      <c r="A713" s="104"/>
      <c r="B713" s="105"/>
      <c r="C713" s="105"/>
      <c r="D713" s="105"/>
      <c r="E713" s="105"/>
      <c r="F713" s="106"/>
      <c r="G713" s="109"/>
      <c r="H713" s="105"/>
      <c r="I713" s="106"/>
      <c r="J713" s="106"/>
      <c r="K713" s="106"/>
      <c r="L713" s="107"/>
      <c r="M713" s="108"/>
    </row>
    <row r="714" spans="1:13" s="84" customFormat="1" ht="12.75" x14ac:dyDescent="0.2">
      <c r="A714" s="104"/>
      <c r="B714" s="105"/>
      <c r="C714" s="105"/>
      <c r="D714" s="105"/>
      <c r="E714" s="105"/>
      <c r="F714" s="106"/>
      <c r="G714" s="109"/>
      <c r="H714" s="105"/>
      <c r="I714" s="106"/>
      <c r="J714" s="106"/>
      <c r="K714" s="106"/>
      <c r="L714" s="107"/>
      <c r="M714" s="108"/>
    </row>
    <row r="715" spans="1:13" s="84" customFormat="1" ht="12.75" x14ac:dyDescent="0.2">
      <c r="A715" s="104"/>
      <c r="B715" s="105"/>
      <c r="C715" s="105"/>
      <c r="D715" s="105"/>
      <c r="E715" s="105"/>
      <c r="F715" s="106"/>
      <c r="G715" s="109"/>
      <c r="H715" s="105"/>
      <c r="I715" s="106"/>
      <c r="J715" s="106"/>
      <c r="K715" s="106"/>
      <c r="L715" s="107"/>
      <c r="M715" s="108"/>
    </row>
    <row r="716" spans="1:13" s="84" customFormat="1" ht="12.75" x14ac:dyDescent="0.2">
      <c r="A716" s="104"/>
      <c r="B716" s="105"/>
      <c r="C716" s="105"/>
      <c r="D716" s="105"/>
      <c r="E716" s="105"/>
      <c r="F716" s="106"/>
      <c r="G716" s="109"/>
      <c r="H716" s="105"/>
      <c r="I716" s="106"/>
      <c r="J716" s="106"/>
      <c r="K716" s="106"/>
      <c r="L716" s="107"/>
      <c r="M716" s="108"/>
    </row>
    <row r="717" spans="1:13" s="84" customFormat="1" ht="12.75" x14ac:dyDescent="0.2">
      <c r="A717" s="104"/>
      <c r="B717" s="105"/>
      <c r="C717" s="105"/>
      <c r="D717" s="105"/>
      <c r="E717" s="105"/>
      <c r="F717" s="106"/>
      <c r="G717" s="109"/>
      <c r="H717" s="105"/>
      <c r="I717" s="106"/>
      <c r="J717" s="106"/>
      <c r="K717" s="106"/>
      <c r="L717" s="107"/>
      <c r="M717" s="108"/>
    </row>
    <row r="718" spans="1:13" s="84" customFormat="1" ht="12.75" x14ac:dyDescent="0.2">
      <c r="A718" s="104"/>
      <c r="B718" s="105"/>
      <c r="C718" s="105"/>
      <c r="D718" s="105"/>
      <c r="E718" s="105"/>
      <c r="F718" s="106"/>
      <c r="G718" s="109"/>
      <c r="H718" s="105"/>
      <c r="I718" s="106"/>
      <c r="J718" s="106"/>
      <c r="K718" s="106"/>
      <c r="L718" s="107"/>
      <c r="M718" s="108"/>
    </row>
    <row r="719" spans="1:13" s="84" customFormat="1" ht="12.75" x14ac:dyDescent="0.2">
      <c r="A719" s="104"/>
      <c r="B719" s="105"/>
      <c r="C719" s="105"/>
      <c r="D719" s="105"/>
      <c r="E719" s="105"/>
      <c r="F719" s="106"/>
      <c r="G719" s="109"/>
      <c r="H719" s="105"/>
      <c r="I719" s="106"/>
      <c r="J719" s="106"/>
      <c r="K719" s="106"/>
      <c r="L719" s="107"/>
      <c r="M719" s="108"/>
    </row>
    <row r="720" spans="1:13" s="84" customFormat="1" ht="12.75" x14ac:dyDescent="0.2">
      <c r="A720" s="104"/>
      <c r="B720" s="105"/>
      <c r="C720" s="105"/>
      <c r="D720" s="105"/>
      <c r="E720" s="105"/>
      <c r="F720" s="106"/>
      <c r="G720" s="109"/>
      <c r="H720" s="105"/>
      <c r="I720" s="106"/>
      <c r="J720" s="106"/>
      <c r="K720" s="106"/>
      <c r="L720" s="107"/>
      <c r="M720" s="108"/>
    </row>
    <row r="721" spans="1:13" s="84" customFormat="1" ht="12.75" x14ac:dyDescent="0.2">
      <c r="A721" s="104"/>
      <c r="B721" s="105"/>
      <c r="C721" s="105"/>
      <c r="D721" s="105"/>
      <c r="E721" s="105"/>
      <c r="F721" s="106"/>
      <c r="G721" s="109"/>
      <c r="H721" s="105"/>
      <c r="I721" s="106"/>
      <c r="J721" s="106"/>
      <c r="K721" s="106"/>
      <c r="L721" s="107"/>
      <c r="M721" s="108"/>
    </row>
    <row r="722" spans="1:13" s="84" customFormat="1" ht="12.75" x14ac:dyDescent="0.2">
      <c r="A722" s="104"/>
      <c r="B722" s="105"/>
      <c r="C722" s="105"/>
      <c r="D722" s="105"/>
      <c r="E722" s="105"/>
      <c r="F722" s="106"/>
      <c r="G722" s="109"/>
      <c r="H722" s="105"/>
      <c r="I722" s="106"/>
      <c r="J722" s="106"/>
      <c r="K722" s="106"/>
      <c r="L722" s="107"/>
      <c r="M722" s="108"/>
    </row>
    <row r="723" spans="1:13" s="84" customFormat="1" ht="12.75" x14ac:dyDescent="0.2">
      <c r="A723" s="104"/>
      <c r="B723" s="105"/>
      <c r="C723" s="105"/>
      <c r="D723" s="105"/>
      <c r="E723" s="105"/>
      <c r="F723" s="106"/>
      <c r="G723" s="109"/>
      <c r="H723" s="105"/>
      <c r="I723" s="106"/>
      <c r="J723" s="106"/>
      <c r="K723" s="106"/>
      <c r="L723" s="107"/>
      <c r="M723" s="108"/>
    </row>
    <row r="724" spans="1:13" s="84" customFormat="1" ht="12.75" x14ac:dyDescent="0.2">
      <c r="A724" s="104"/>
      <c r="B724" s="105"/>
      <c r="C724" s="105"/>
      <c r="D724" s="105"/>
      <c r="E724" s="105"/>
      <c r="F724" s="106"/>
      <c r="G724" s="109"/>
      <c r="H724" s="105"/>
      <c r="I724" s="106"/>
      <c r="J724" s="106"/>
      <c r="K724" s="106"/>
      <c r="L724" s="107"/>
      <c r="M724" s="108"/>
    </row>
    <row r="725" spans="1:13" s="84" customFormat="1" ht="12.75" x14ac:dyDescent="0.2">
      <c r="A725" s="104"/>
      <c r="B725" s="105"/>
      <c r="C725" s="105"/>
      <c r="D725" s="105"/>
      <c r="E725" s="105"/>
      <c r="F725" s="106"/>
      <c r="G725" s="109"/>
      <c r="H725" s="105"/>
      <c r="I725" s="106"/>
      <c r="J725" s="106"/>
      <c r="K725" s="106"/>
      <c r="L725" s="107"/>
      <c r="M725" s="108"/>
    </row>
    <row r="726" spans="1:13" s="84" customFormat="1" ht="12.75" x14ac:dyDescent="0.2">
      <c r="A726" s="104"/>
      <c r="B726" s="105"/>
      <c r="C726" s="105"/>
      <c r="D726" s="105"/>
      <c r="E726" s="105"/>
      <c r="F726" s="106"/>
      <c r="G726" s="109"/>
      <c r="H726" s="105"/>
      <c r="I726" s="106"/>
      <c r="J726" s="106"/>
      <c r="K726" s="106"/>
      <c r="L726" s="107"/>
      <c r="M726" s="108"/>
    </row>
    <row r="727" spans="1:13" s="84" customFormat="1" ht="12.75" x14ac:dyDescent="0.2">
      <c r="A727" s="104"/>
      <c r="B727" s="105"/>
      <c r="C727" s="105"/>
      <c r="D727" s="105"/>
      <c r="E727" s="105"/>
      <c r="F727" s="106"/>
      <c r="G727" s="109"/>
      <c r="H727" s="105"/>
      <c r="I727" s="106"/>
      <c r="J727" s="106"/>
      <c r="K727" s="106"/>
      <c r="L727" s="107"/>
      <c r="M727" s="108"/>
    </row>
    <row r="728" spans="1:13" s="84" customFormat="1" ht="12.75" x14ac:dyDescent="0.2">
      <c r="A728" s="104"/>
      <c r="B728" s="105"/>
      <c r="C728" s="105"/>
      <c r="D728" s="105"/>
      <c r="E728" s="105"/>
      <c r="F728" s="106"/>
      <c r="G728" s="109"/>
      <c r="H728" s="105"/>
      <c r="I728" s="106"/>
      <c r="J728" s="106"/>
      <c r="K728" s="106"/>
      <c r="L728" s="107"/>
      <c r="M728" s="108"/>
    </row>
    <row r="729" spans="1:13" s="84" customFormat="1" ht="12.75" x14ac:dyDescent="0.2">
      <c r="A729" s="104"/>
      <c r="B729" s="105"/>
      <c r="C729" s="105"/>
      <c r="D729" s="105"/>
      <c r="E729" s="105"/>
      <c r="F729" s="106"/>
      <c r="G729" s="109"/>
      <c r="H729" s="105"/>
      <c r="I729" s="106"/>
      <c r="J729" s="106"/>
      <c r="K729" s="106"/>
      <c r="L729" s="107"/>
      <c r="M729" s="108"/>
    </row>
    <row r="730" spans="1:13" s="84" customFormat="1" ht="12.75" x14ac:dyDescent="0.2">
      <c r="A730" s="104"/>
      <c r="B730" s="105"/>
      <c r="C730" s="105"/>
      <c r="D730" s="105"/>
      <c r="E730" s="105"/>
      <c r="F730" s="106"/>
      <c r="G730" s="109"/>
      <c r="H730" s="105"/>
      <c r="I730" s="106"/>
      <c r="J730" s="106"/>
      <c r="K730" s="106"/>
      <c r="L730" s="107"/>
      <c r="M730" s="108"/>
    </row>
    <row r="731" spans="1:13" s="84" customFormat="1" ht="12.75" x14ac:dyDescent="0.2">
      <c r="A731" s="104"/>
      <c r="B731" s="105"/>
      <c r="C731" s="105"/>
      <c r="D731" s="105"/>
      <c r="E731" s="105"/>
      <c r="F731" s="106"/>
      <c r="G731" s="109"/>
      <c r="H731" s="105"/>
      <c r="I731" s="106"/>
      <c r="J731" s="106"/>
      <c r="K731" s="106"/>
      <c r="L731" s="107"/>
      <c r="M731" s="108"/>
    </row>
    <row r="732" spans="1:13" s="84" customFormat="1" ht="12.75" x14ac:dyDescent="0.2">
      <c r="A732" s="104"/>
      <c r="B732" s="105"/>
      <c r="C732" s="105"/>
      <c r="D732" s="105"/>
      <c r="E732" s="105"/>
      <c r="F732" s="106"/>
      <c r="G732" s="109"/>
      <c r="H732" s="105"/>
      <c r="I732" s="106"/>
      <c r="J732" s="106"/>
      <c r="K732" s="106"/>
      <c r="L732" s="107"/>
      <c r="M732" s="108"/>
    </row>
    <row r="733" spans="1:13" s="84" customFormat="1" ht="12.75" x14ac:dyDescent="0.2">
      <c r="A733" s="104"/>
      <c r="B733" s="105"/>
      <c r="C733" s="105"/>
      <c r="D733" s="105"/>
      <c r="E733" s="105"/>
      <c r="F733" s="106"/>
      <c r="G733" s="109"/>
      <c r="H733" s="105"/>
      <c r="I733" s="106"/>
      <c r="J733" s="106"/>
      <c r="K733" s="106"/>
      <c r="L733" s="107"/>
      <c r="M733" s="108"/>
    </row>
    <row r="734" spans="1:13" s="84" customFormat="1" ht="12.75" x14ac:dyDescent="0.2">
      <c r="A734" s="104"/>
      <c r="B734" s="105"/>
      <c r="C734" s="105"/>
      <c r="D734" s="105"/>
      <c r="E734" s="105"/>
      <c r="F734" s="106"/>
      <c r="G734" s="109"/>
      <c r="H734" s="105"/>
      <c r="I734" s="106"/>
      <c r="J734" s="106"/>
      <c r="K734" s="106"/>
      <c r="L734" s="107"/>
      <c r="M734" s="108"/>
    </row>
    <row r="735" spans="1:13" s="84" customFormat="1" ht="12.75" x14ac:dyDescent="0.2">
      <c r="A735" s="104"/>
      <c r="B735" s="105"/>
      <c r="C735" s="105"/>
      <c r="D735" s="105"/>
      <c r="E735" s="105"/>
      <c r="F735" s="106"/>
      <c r="G735" s="109"/>
      <c r="H735" s="105"/>
      <c r="I735" s="106"/>
      <c r="J735" s="106"/>
      <c r="K735" s="106"/>
      <c r="L735" s="107"/>
      <c r="M735" s="108"/>
    </row>
    <row r="736" spans="1:13" s="84" customFormat="1" ht="12.75" x14ac:dyDescent="0.2">
      <c r="A736" s="104"/>
      <c r="B736" s="105"/>
      <c r="C736" s="105"/>
      <c r="D736" s="105"/>
      <c r="E736" s="105"/>
      <c r="F736" s="106"/>
      <c r="G736" s="109"/>
      <c r="H736" s="105"/>
      <c r="I736" s="106"/>
      <c r="J736" s="106"/>
      <c r="K736" s="106"/>
      <c r="L736" s="107"/>
      <c r="M736" s="108"/>
    </row>
    <row r="737" spans="1:13" s="84" customFormat="1" ht="13.5" thickBot="1" x14ac:dyDescent="0.25">
      <c r="A737" s="110"/>
      <c r="B737" s="111"/>
      <c r="C737" s="111"/>
      <c r="D737" s="111"/>
      <c r="E737" s="111"/>
      <c r="F737" s="112"/>
      <c r="G737" s="113"/>
      <c r="H737" s="111"/>
      <c r="I737" s="112"/>
      <c r="J737" s="112"/>
      <c r="K737" s="112"/>
      <c r="L737" s="114"/>
      <c r="M737" s="115"/>
    </row>
  </sheetData>
  <autoFilter ref="A7:M129" xr:uid="{C6F5B1F2-6476-4CB1-AC7A-6F9F3363ADF8}">
    <filterColumn colId="5">
      <filters>
        <filter val="4003-1400-7"/>
      </filters>
    </filterColumn>
  </autoFilter>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A091CD-A7BA-49BB-B98F-1C6D31B09D7C}"/>
</file>

<file path=customXml/itemProps2.xml><?xml version="1.0" encoding="utf-8"?>
<ds:datastoreItem xmlns:ds="http://schemas.openxmlformats.org/officeDocument/2006/customXml" ds:itemID="{FD27B70B-9A8B-4F54-9AC9-AD44AA70DF43}"/>
</file>

<file path=customXml/itemProps3.xml><?xml version="1.0" encoding="utf-8"?>
<ds:datastoreItem xmlns:ds="http://schemas.openxmlformats.org/officeDocument/2006/customXml" ds:itemID="{B68F280B-F01E-4123-8D3B-E223095A62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 de Acción Institucional</vt:lpstr>
      <vt:lpstr>Proyectos</vt:lpstr>
      <vt:lpstr>'Plan de Acción Institucional'!Área_de_impresión</vt:lpstr>
      <vt:lpstr>'Plan de Acción Institucional'!Títulos_a_imprimir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Paola Vargas Mojoco</dc:creator>
  <cp:lastModifiedBy>Julio Cesar Pinillos Patiño</cp:lastModifiedBy>
  <dcterms:created xsi:type="dcterms:W3CDTF">2019-06-05T19:59:57Z</dcterms:created>
  <dcterms:modified xsi:type="dcterms:W3CDTF">2019-08-14T13:11:44Z</dcterms:modified>
</cp:coreProperties>
</file>