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orero\Desktop\VARIOS KATHE\ekogui\"/>
    </mc:Choice>
  </mc:AlternateContent>
  <bookViews>
    <workbookView xWindow="0" yWindow="0" windowWidth="15345" windowHeight="4575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9" l="1"/>
  <c r="V3" i="9" s="1"/>
  <c r="F9" i="9" s="1"/>
  <c r="W3" i="8"/>
  <c r="C25" i="8" s="1"/>
  <c r="V3" i="7"/>
  <c r="G11" i="1"/>
  <c r="G12" i="1"/>
  <c r="G13" i="1"/>
  <c r="G14" i="1"/>
  <c r="G15" i="1"/>
  <c r="G10" i="1"/>
  <c r="AO3" i="12" l="1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5" i="5"/>
  <c r="F14" i="5"/>
  <c r="F9" i="5"/>
  <c r="F10" i="5"/>
  <c r="F8" i="5"/>
  <c r="F17" i="5"/>
  <c r="F13" i="5"/>
  <c r="C15" i="5"/>
  <c r="C20" i="5"/>
  <c r="C18" i="5"/>
  <c r="C17" i="5"/>
  <c r="C16" i="5"/>
  <c r="C19" i="5" s="1"/>
  <c r="C11" i="5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F11" i="5" l="1"/>
  <c r="V3" i="11"/>
  <c r="V3" i="10"/>
  <c r="F7" i="7" l="1"/>
  <c r="C12" i="5"/>
  <c r="C13" i="5"/>
</calcChain>
</file>

<file path=xl/sharedStrings.xml><?xml version="1.0" encoding="utf-8"?>
<sst xmlns="http://schemas.openxmlformats.org/spreadsheetml/2006/main" count="213" uniqueCount="140">
  <si>
    <t>USUARIOS</t>
  </si>
  <si>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</si>
  <si>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</si>
  <si>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</si>
  <si>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</si>
  <si>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</si>
  <si>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</si>
  <si>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</si>
  <si>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</si>
  <si>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</si>
  <si>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</si>
  <si>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</si>
  <si>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</si>
  <si>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</si>
  <si>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</si>
  <si>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</si>
  <si>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</si>
  <si>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</si>
  <si>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</si>
  <si>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>Abogados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</si>
  <si>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</si>
  <si>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</si>
  <si>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</si>
  <si>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</si>
  <si>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</si>
  <si>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ABOGADOS ACTIVOS</t>
  </si>
  <si>
    <t>CANTIDAD</t>
  </si>
  <si>
    <t>ABOGADOS INACTIVOS</t>
  </si>
  <si>
    <t>INFORMACIÓN</t>
  </si>
  <si>
    <t>ÚLTIMA CAPACITACIÓN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</si>
  <si>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</si>
  <si>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</si>
  <si>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</si>
  <si>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</si>
  <si>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</si>
  <si>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</si>
  <si>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</si>
  <si>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</si>
  <si>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</si>
  <si>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</si>
  <si>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</si>
  <si>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</si>
  <si>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</si>
  <si>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</si>
  <si>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</si>
  <si>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</si>
  <si>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</si>
  <si>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</si>
  <si>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</si>
  <si>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</si>
  <si>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</si>
  <si>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</si>
  <si>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</si>
  <si>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</si>
  <si>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</si>
  <si>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</si>
  <si>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</si>
  <si>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</si>
  <si>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</si>
  <si>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PREJUDICIALES ACTIVOS</t>
  </si>
  <si>
    <t>REGISTRO EN 2020</t>
  </si>
  <si>
    <t>REGISTRO EN 2019</t>
  </si>
  <si>
    <t>REGISTRO EN 2018 Y ANTERIORES</t>
  </si>
  <si>
    <t>TOTAL PREJUDICIALES ACTIVOS</t>
  </si>
  <si>
    <t>PREJUDICIALES TERMINADOS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</si>
  <si>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</si>
  <si>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</si>
  <si>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</si>
  <si>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</si>
  <si>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</si>
  <si>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</si>
  <si>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</si>
  <si>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</si>
  <si>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</si>
  <si>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</si>
  <si>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</si>
  <si>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</si>
  <si>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</si>
  <si>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</si>
  <si>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</si>
  <si>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</si>
  <si>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</si>
  <si>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</si>
  <si>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</si>
  <si>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</si>
  <si>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</si>
  <si>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</si>
  <si>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</si>
  <si>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</si>
  <si>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</si>
  <si>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</si>
  <si>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</si>
  <si>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</si>
  <si>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</si>
  <si>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</si>
  <si>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PROCESO TERMINADOS</t>
  </si>
  <si>
    <t>PROVISIÓN CONTABLE</t>
  </si>
  <si>
    <t>REGISTRO DESDE ABRIL 1 2020</t>
  </si>
  <si>
    <t>REGISTRO ENTRE 1 ENERO Y 31 MARZO 2020</t>
  </si>
  <si>
    <t>REGISTRO EN 2019 Y ANTERIORES</t>
  </si>
  <si>
    <t>ARBITRAMENTOS TERMINADOS  EN TOTAL</t>
  </si>
  <si>
    <t>ACTUALIZADO</t>
  </si>
  <si>
    <t>Entre 21-03-2019 y 31-12-2019</t>
  </si>
  <si>
    <t>Capacitaciones anteriores al 21-03-2020</t>
  </si>
  <si>
    <t>PROCESOS SIN ABOGADO ASIGNADO(1)</t>
  </si>
  <si>
    <t>(1)Anteriores a 15 de junio</t>
  </si>
  <si>
    <t>(2) Con fecha de actuación en 2020</t>
  </si>
  <si>
    <t>TERMINADOS EN EKOGUI EN 2020 (2)</t>
  </si>
  <si>
    <t>PROCESOS ACTIVOS CON ESTADO TERMINADO(3)</t>
  </si>
  <si>
    <r>
      <t>(3)En el reporte de activos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</si>
  <si>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MAYORES A 33.000 SMMLV(4)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</si>
  <si>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</si>
  <si>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</si>
  <si>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</si>
  <si>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</si>
  <si>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</si>
  <si>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</si>
  <si>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</si>
  <si>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</si>
  <si>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TOTAL PREJUDICIALES TERMINADOS en 2020</t>
  </si>
  <si>
    <t>ARBITRAMENTOS TERMINADOS EN EKOGUI</t>
  </si>
  <si>
    <t>(1)Revise esta información en el reporte mensual</t>
  </si>
  <si>
    <t>Tienen Información laboral(3)</t>
  </si>
  <si>
    <t>(3)La visualiza el Administrador</t>
  </si>
  <si>
    <t>(2) La visualiza el abogado</t>
  </si>
  <si>
    <t>Tienen información experiencia(2)</t>
  </si>
  <si>
    <t>Tiene información estudios(2)</t>
  </si>
  <si>
    <t>RETIRADOS EN LA ENTIDAD EN 2020</t>
  </si>
  <si>
    <t>INACTIVADOS EN EKOGUI EN 2020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</si>
  <si>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</si>
  <si>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</si>
  <si>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</si>
  <si>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</si>
  <si>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JUAN CARLOS COVILLA MARTINEZ</t>
  </si>
  <si>
    <t>OLGA YANETH ARAGON SANCHEZ</t>
  </si>
  <si>
    <t>DIANA PATRICIA VILLAMIL BUITRAGO</t>
  </si>
  <si>
    <t>LA UNICA FUENTE DE INFORMACION SOBRE LOS PROCESOS PREJUDICIALES ES EL SISTEMA EKOGUI</t>
  </si>
  <si>
    <t>OLGA YANETH ARAGON GONZALEZ</t>
  </si>
  <si>
    <t>FONDO NACIONAL DE VIVIENDA- FONVIVIENDA</t>
  </si>
  <si>
    <t>GISELLA CHADID 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</si>
</sst>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2" borderId="12" xfId="0" applyFill="1" applyBorder="1" applyAlignment="1"/>
    <xf numFmtId="0" fontId="0" fillId="2" borderId="21" xfId="0" applyFill="1" applyBorder="1" applyAlignment="1"/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4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9" t="s">
        <v>94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2:15" ht="23.25" x14ac:dyDescent="0.35">
      <c r="B4" s="79" t="s">
        <v>12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2" t="s">
        <v>129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7"/>
    </row>
    <row r="7" spans="2:15" x14ac:dyDescent="0.25">
      <c r="B7" s="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7"/>
  <sheetViews>
    <sheetView topLeftCell="A7" workbookViewId="0">
      <selection activeCell="F13" sqref="F13"/>
    </sheetView>
  </sheetViews>
  <sheetFormatPr baseColWidth="10" defaultColWidth="11.42578125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3" t="s">
        <v>0</v>
      </c>
      <c r="C7" s="84"/>
      <c r="D7" s="84"/>
      <c r="E7" s="84"/>
      <c r="F7" s="84"/>
      <c r="G7" s="85"/>
      <c r="T7" s="1" t="s">
        <v>13</v>
      </c>
    </row>
    <row r="8" spans="2:20" x14ac:dyDescent="0.25">
      <c r="B8" s="14"/>
      <c r="C8" s="15"/>
      <c r="D8" s="15"/>
      <c r="E8" s="15"/>
      <c r="F8" s="15"/>
      <c r="G8" s="16"/>
      <c r="T8" s="1" t="s">
        <v>14</v>
      </c>
    </row>
    <row r="9" spans="2:20" x14ac:dyDescent="0.25">
      <c r="B9" s="22" t="s">
        <v>16</v>
      </c>
      <c r="C9" s="23" t="s">
        <v>17</v>
      </c>
      <c r="D9" s="24" t="s">
        <v>7</v>
      </c>
      <c r="E9" s="23" t="s">
        <v>8</v>
      </c>
      <c r="F9" s="23" t="s">
        <v>18</v>
      </c>
      <c r="G9" s="25" t="s">
        <v>101</v>
      </c>
      <c r="T9" s="1" t="s">
        <v>15</v>
      </c>
    </row>
    <row r="10" spans="2:20" x14ac:dyDescent="0.25">
      <c r="B10" s="21" t="s">
        <v>1</v>
      </c>
      <c r="C10" s="59" t="s">
        <v>14</v>
      </c>
      <c r="D10" s="63"/>
      <c r="E10" s="60"/>
      <c r="F10" s="61"/>
      <c r="G10" s="58" t="str">
        <f>IF(F10="","",IF(F10&lt;$T$12,"Desactualizado",""))</f>
        <v/>
      </c>
      <c r="H10" s="42">
        <f>+IF(C10="N/A",1,0)</f>
        <v>0</v>
      </c>
      <c r="I10" s="42">
        <f>+IF(C10="Si",1,0)</f>
        <v>0</v>
      </c>
      <c r="J10" s="42">
        <f>+IF(C10="No",1,0)</f>
        <v>1</v>
      </c>
    </row>
    <row r="11" spans="2:20" x14ac:dyDescent="0.25">
      <c r="B11" s="21" t="s">
        <v>2</v>
      </c>
      <c r="C11" s="59" t="s">
        <v>13</v>
      </c>
      <c r="D11" s="63">
        <v>44009</v>
      </c>
      <c r="E11" s="60" t="s">
        <v>133</v>
      </c>
      <c r="F11" s="61">
        <v>44006</v>
      </c>
      <c r="G11" s="58" t="str">
        <f t="shared" ref="G11:G15" si="0">IF(F11="","",IF(F11&lt;$T$12,"Desactualizado",""))</f>
        <v/>
      </c>
      <c r="H11" s="42">
        <f t="shared" ref="H11:H15" si="1">+IF(C11="N/A",1,0)</f>
        <v>0</v>
      </c>
      <c r="I11" s="42">
        <f t="shared" ref="I11:I15" si="2">+IF(C11="Si",1,0)</f>
        <v>1</v>
      </c>
      <c r="J11" s="42">
        <f t="shared" ref="J11:J15" si="3">+IF(C11="No",1,0)</f>
        <v>0</v>
      </c>
    </row>
    <row r="12" spans="2:20" x14ac:dyDescent="0.25">
      <c r="B12" s="21" t="s">
        <v>3</v>
      </c>
      <c r="C12" s="59" t="s">
        <v>14</v>
      </c>
      <c r="D12" s="63"/>
      <c r="E12" s="60"/>
      <c r="F12" s="60"/>
      <c r="G12" s="58" t="str">
        <f t="shared" si="0"/>
        <v/>
      </c>
      <c r="H12" s="42">
        <f t="shared" si="1"/>
        <v>0</v>
      </c>
      <c r="I12" s="42">
        <f t="shared" si="2"/>
        <v>0</v>
      </c>
      <c r="J12" s="42">
        <f t="shared" si="3"/>
        <v>1</v>
      </c>
      <c r="T12" s="49">
        <v>43545</v>
      </c>
    </row>
    <row r="13" spans="2:20" x14ac:dyDescent="0.25">
      <c r="B13" s="21" t="s">
        <v>4</v>
      </c>
      <c r="C13" s="59" t="s">
        <v>13</v>
      </c>
      <c r="D13" s="63">
        <v>42801</v>
      </c>
      <c r="E13" s="60" t="s">
        <v>134</v>
      </c>
      <c r="F13" s="61"/>
      <c r="G13" s="58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5</v>
      </c>
      <c r="C14" s="59" t="s">
        <v>13</v>
      </c>
      <c r="D14" s="63">
        <v>43692</v>
      </c>
      <c r="E14" s="60" t="s">
        <v>139</v>
      </c>
      <c r="F14" s="61">
        <v>44006</v>
      </c>
      <c r="G14" s="58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6</v>
      </c>
      <c r="C15" s="59" t="s">
        <v>13</v>
      </c>
      <c r="D15" s="63">
        <v>43899</v>
      </c>
      <c r="E15" s="60" t="s">
        <v>135</v>
      </c>
      <c r="F15" s="61">
        <v>44006</v>
      </c>
      <c r="G15" s="58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2" t="s">
        <v>132</v>
      </c>
      <c r="C17" s="86"/>
      <c r="D17" s="86"/>
      <c r="E17" s="86"/>
      <c r="F17" s="86"/>
      <c r="G17" s="87"/>
    </row>
  </sheetData>
  <sheetProtection algorithmName="SHA-512" hashValue="PDJAYRsIPXIGxjO1jyCU7SfuRAX+50uFGcHzf4tiRq3OledIaZdBpG4a5GDLXhGfEXg784qcRUCoKN1AFd/MUw==" saltValue="bVHr7/dBXKKZFPw5Byvmig==" spinCount="100000" sheet="1" objects="1" scenarios="1"/>
  <mergeCells count="2">
    <mergeCell ref="B7:G7"/>
    <mergeCell ref="C17:G17"/>
  </mergeCells>
  <dataValidations count="2">
    <dataValidation type="date" allowBlank="1" showInputMessage="1" showErrorMessage="1" sqref="F10:F15 D10:D15">
      <formula1>40544</formula1>
      <formula2>44012</formula2>
    </dataValidation>
    <dataValidation type="list" allowBlank="1" showInputMessage="1" showErrorMessage="1" sqref="C10:C15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GridLines="0" workbookViewId="0">
      <selection activeCell="D18" sqref="D18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19</v>
      </c>
      <c r="D7" s="35"/>
      <c r="E7" s="26"/>
      <c r="F7" s="88" t="str">
        <f>"Seleccione una muestra de "&amp;V3&amp;" abogados activos y complete la siguiente tabla"</f>
        <v>Seleccione una muestra de 10 abogados activos y complete la siguiente tabla</v>
      </c>
      <c r="G7" s="89"/>
      <c r="H7" s="33"/>
    </row>
    <row r="8" spans="2:22" x14ac:dyDescent="0.25">
      <c r="B8" s="14"/>
      <c r="C8" s="15"/>
      <c r="D8" s="15"/>
      <c r="E8" s="15"/>
      <c r="F8" s="90"/>
      <c r="G8" s="91"/>
      <c r="H8" s="16"/>
      <c r="T8" s="1" t="s">
        <v>14</v>
      </c>
    </row>
    <row r="9" spans="2:22" x14ac:dyDescent="0.25">
      <c r="B9" s="14"/>
      <c r="C9" s="23" t="s">
        <v>25</v>
      </c>
      <c r="D9" s="23" t="s">
        <v>26</v>
      </c>
      <c r="E9" s="6"/>
      <c r="F9" s="24" t="s">
        <v>28</v>
      </c>
      <c r="G9" s="24" t="s">
        <v>21</v>
      </c>
      <c r="H9" s="16"/>
      <c r="T9" s="1" t="s">
        <v>15</v>
      </c>
    </row>
    <row r="10" spans="2:22" x14ac:dyDescent="0.25">
      <c r="B10" s="14"/>
      <c r="C10" s="20" t="s">
        <v>23</v>
      </c>
      <c r="D10" s="59">
        <v>17</v>
      </c>
      <c r="E10" s="6"/>
      <c r="F10" s="20" t="s">
        <v>126</v>
      </c>
      <c r="G10" s="59">
        <v>10</v>
      </c>
      <c r="H10" s="16"/>
    </row>
    <row r="11" spans="2:22" x14ac:dyDescent="0.25">
      <c r="B11" s="14"/>
      <c r="C11" s="20" t="s">
        <v>24</v>
      </c>
      <c r="D11" s="59">
        <v>17</v>
      </c>
      <c r="E11" s="6"/>
      <c r="F11" s="20" t="s">
        <v>125</v>
      </c>
      <c r="G11" s="59">
        <v>10</v>
      </c>
      <c r="H11" s="16"/>
    </row>
    <row r="12" spans="2:22" x14ac:dyDescent="0.25">
      <c r="B12" s="14"/>
      <c r="C12" s="20" t="s">
        <v>32</v>
      </c>
      <c r="D12" s="59">
        <v>17</v>
      </c>
      <c r="E12" s="6"/>
      <c r="F12" s="20" t="s">
        <v>122</v>
      </c>
      <c r="G12" s="59">
        <v>10</v>
      </c>
      <c r="H12" s="16"/>
    </row>
    <row r="13" spans="2:22" x14ac:dyDescent="0.25">
      <c r="B13" s="14"/>
      <c r="C13" s="20" t="s">
        <v>22</v>
      </c>
      <c r="D13" s="59">
        <v>16</v>
      </c>
      <c r="E13" s="6"/>
      <c r="F13" s="55" t="s">
        <v>124</v>
      </c>
      <c r="G13" s="54"/>
      <c r="H13" s="16"/>
    </row>
    <row r="14" spans="2:22" x14ac:dyDescent="0.25">
      <c r="B14" s="14"/>
      <c r="E14" s="6"/>
      <c r="F14" s="56" t="s">
        <v>123</v>
      </c>
      <c r="G14" s="57"/>
      <c r="H14" s="16"/>
    </row>
    <row r="15" spans="2:22" x14ac:dyDescent="0.25">
      <c r="B15" s="14"/>
      <c r="C15" s="23" t="s">
        <v>27</v>
      </c>
      <c r="D15" s="23" t="s">
        <v>26</v>
      </c>
      <c r="E15" s="6"/>
      <c r="H15" s="16"/>
    </row>
    <row r="16" spans="2:22" x14ac:dyDescent="0.25">
      <c r="B16" s="14"/>
      <c r="C16" s="20" t="s">
        <v>127</v>
      </c>
      <c r="D16" s="59">
        <v>1</v>
      </c>
      <c r="E16" s="6"/>
      <c r="F16" s="24" t="s">
        <v>29</v>
      </c>
      <c r="G16" s="24" t="s">
        <v>21</v>
      </c>
      <c r="H16" s="16"/>
    </row>
    <row r="17" spans="2:8" x14ac:dyDescent="0.25">
      <c r="B17" s="14"/>
      <c r="C17" s="20" t="s">
        <v>128</v>
      </c>
      <c r="D17" s="59">
        <v>1</v>
      </c>
      <c r="E17" s="6"/>
      <c r="F17" s="20" t="s">
        <v>30</v>
      </c>
      <c r="G17" s="59">
        <v>23</v>
      </c>
      <c r="H17" s="16"/>
    </row>
    <row r="18" spans="2:8" x14ac:dyDescent="0.25">
      <c r="B18" s="14"/>
      <c r="C18" s="38" t="s">
        <v>121</v>
      </c>
      <c r="D18" s="15"/>
      <c r="E18" s="6"/>
      <c r="F18" s="50" t="s">
        <v>102</v>
      </c>
      <c r="G18" s="59">
        <v>25</v>
      </c>
      <c r="H18" s="16"/>
    </row>
    <row r="19" spans="2:8" ht="15.75" thickBot="1" x14ac:dyDescent="0.3">
      <c r="B19" s="14"/>
      <c r="E19" s="6"/>
      <c r="F19" s="20" t="s">
        <v>103</v>
      </c>
      <c r="G19" s="59">
        <v>23</v>
      </c>
      <c r="H19" s="16"/>
    </row>
    <row r="20" spans="2:8" ht="15.75" thickBot="1" x14ac:dyDescent="0.3">
      <c r="B20" s="14"/>
      <c r="C20" s="92"/>
      <c r="D20" s="93"/>
      <c r="E20" s="6"/>
      <c r="F20" s="20" t="s">
        <v>31</v>
      </c>
      <c r="G20" s="59">
        <v>0</v>
      </c>
      <c r="H20" s="16"/>
    </row>
    <row r="21" spans="2:8" ht="15.75" thickBot="1" x14ac:dyDescent="0.3">
      <c r="B21" s="17"/>
      <c r="C21" s="18"/>
      <c r="D21" s="18"/>
      <c r="E21" s="18"/>
      <c r="F21" s="18"/>
      <c r="G21" s="18"/>
      <c r="H21" s="19"/>
    </row>
  </sheetData>
  <sheetProtection algorithmName="SHA-512" hashValue="xMNW3HHyr6XsM4IrOZlAZGKtXDADnWdZh1AKJCQNJCIuZsDUbBpZaUm49nX/bzq0S9BNhE1DRW4D8qsNW3OXMw==" saltValue="DbJaHhygxzlkTkKksOgoQA==" spinCount="100000" sheet="1" objects="1" scenarios="1"/>
  <mergeCells count="2">
    <mergeCell ref="F7:G8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showGridLines="0" topLeftCell="E1" zoomScale="98" zoomScaleNormal="98" workbookViewId="0">
      <selection activeCell="H25" sqref="H2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9.140625" style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+IF(D16&lt;=10,D10,IF(ROUNDDOWN(D10*10%,0)&lt;10,10,ROUNDDOWN(D10*10%,0)))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94" t="s">
        <v>83</v>
      </c>
      <c r="D6" s="94"/>
      <c r="E6" s="94"/>
      <c r="F6" s="94"/>
      <c r="G6" s="94"/>
      <c r="H6" s="94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14</v>
      </c>
    </row>
    <row r="8" spans="2:23" x14ac:dyDescent="0.25">
      <c r="B8" s="14"/>
      <c r="C8" s="23" t="s">
        <v>38</v>
      </c>
      <c r="D8" s="23" t="s">
        <v>26</v>
      </c>
      <c r="E8" s="6"/>
      <c r="F8" s="37" t="s">
        <v>110</v>
      </c>
      <c r="G8" s="37" t="s">
        <v>20</v>
      </c>
      <c r="H8" s="15"/>
      <c r="I8" s="16"/>
      <c r="U8" s="1" t="s">
        <v>15</v>
      </c>
    </row>
    <row r="9" spans="2:23" x14ac:dyDescent="0.25">
      <c r="B9" s="14"/>
      <c r="C9" s="20" t="s">
        <v>34</v>
      </c>
      <c r="D9" s="59">
        <v>110</v>
      </c>
      <c r="E9" s="6"/>
      <c r="F9" s="20" t="s">
        <v>33</v>
      </c>
      <c r="G9" s="59">
        <v>4</v>
      </c>
      <c r="H9" s="15"/>
      <c r="I9" s="16"/>
    </row>
    <row r="10" spans="2:23" x14ac:dyDescent="0.25">
      <c r="B10" s="14"/>
      <c r="C10" s="20" t="s">
        <v>35</v>
      </c>
      <c r="D10" s="59">
        <v>103</v>
      </c>
      <c r="E10" s="6"/>
      <c r="F10" s="20" t="s">
        <v>75</v>
      </c>
      <c r="G10" s="59">
        <v>4</v>
      </c>
      <c r="H10" s="15"/>
      <c r="I10" s="16"/>
    </row>
    <row r="11" spans="2:23" x14ac:dyDescent="0.25">
      <c r="B11" s="14"/>
      <c r="C11" s="20" t="s">
        <v>104</v>
      </c>
      <c r="D11" s="59">
        <v>1</v>
      </c>
      <c r="E11" s="6"/>
      <c r="F11" s="20" t="s">
        <v>112</v>
      </c>
      <c r="G11" s="59">
        <v>4</v>
      </c>
      <c r="H11" s="15"/>
      <c r="I11" s="16"/>
    </row>
    <row r="12" spans="2:23" x14ac:dyDescent="0.25">
      <c r="B12" s="14"/>
      <c r="C12" s="38" t="s">
        <v>105</v>
      </c>
      <c r="E12" s="6"/>
      <c r="F12" s="38" t="s">
        <v>111</v>
      </c>
      <c r="I12" s="16"/>
    </row>
    <row r="13" spans="2:23" x14ac:dyDescent="0.25">
      <c r="B13" s="14"/>
      <c r="E13" s="6"/>
      <c r="F13" s="38" t="s">
        <v>113</v>
      </c>
      <c r="I13" s="16"/>
    </row>
    <row r="14" spans="2:23" x14ac:dyDescent="0.25">
      <c r="B14" s="14"/>
      <c r="C14" s="23" t="s">
        <v>72</v>
      </c>
      <c r="D14" s="23" t="s">
        <v>26</v>
      </c>
      <c r="E14" s="6"/>
      <c r="F14" s="24" t="s">
        <v>40</v>
      </c>
      <c r="G14" s="24" t="s">
        <v>26</v>
      </c>
      <c r="I14" s="16"/>
    </row>
    <row r="15" spans="2:23" x14ac:dyDescent="0.25">
      <c r="B15" s="14"/>
      <c r="C15" s="20" t="s">
        <v>72</v>
      </c>
      <c r="D15" s="59">
        <v>11</v>
      </c>
      <c r="E15" s="6"/>
      <c r="F15" s="20" t="s">
        <v>41</v>
      </c>
      <c r="G15" s="59">
        <v>101</v>
      </c>
      <c r="I15" s="16"/>
    </row>
    <row r="16" spans="2:23" x14ac:dyDescent="0.25">
      <c r="B16" s="14"/>
      <c r="C16" s="20" t="s">
        <v>107</v>
      </c>
      <c r="D16" s="59">
        <v>11</v>
      </c>
      <c r="E16" s="6"/>
      <c r="F16" s="20" t="s">
        <v>76</v>
      </c>
      <c r="G16" s="59">
        <v>85</v>
      </c>
      <c r="H16" s="15"/>
      <c r="I16" s="16"/>
    </row>
    <row r="17" spans="2:9" x14ac:dyDescent="0.25">
      <c r="B17" s="14"/>
      <c r="C17" s="38" t="s">
        <v>106</v>
      </c>
      <c r="E17" s="6"/>
      <c r="F17" s="20" t="s">
        <v>77</v>
      </c>
      <c r="G17" s="59">
        <v>12</v>
      </c>
      <c r="H17" s="15"/>
      <c r="I17" s="16"/>
    </row>
    <row r="18" spans="2:9" x14ac:dyDescent="0.25">
      <c r="B18" s="14"/>
      <c r="E18" s="6"/>
      <c r="F18" s="20" t="s">
        <v>42</v>
      </c>
      <c r="G18" s="59">
        <v>4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39</v>
      </c>
      <c r="D20" s="51" t="s">
        <v>26</v>
      </c>
      <c r="E20" s="6"/>
      <c r="F20" s="39" t="s">
        <v>96</v>
      </c>
      <c r="G20" s="39" t="s">
        <v>37</v>
      </c>
      <c r="H20" s="40" t="s">
        <v>82</v>
      </c>
      <c r="I20" s="16"/>
    </row>
    <row r="21" spans="2:9" x14ac:dyDescent="0.25">
      <c r="B21" s="14"/>
      <c r="C21" s="20" t="s">
        <v>95</v>
      </c>
      <c r="D21" s="59">
        <v>45</v>
      </c>
      <c r="E21" s="6"/>
      <c r="F21" s="20" t="s">
        <v>78</v>
      </c>
      <c r="G21" s="59">
        <v>8</v>
      </c>
      <c r="H21" s="59">
        <v>1</v>
      </c>
      <c r="I21" s="16"/>
    </row>
    <row r="22" spans="2:9" x14ac:dyDescent="0.25">
      <c r="B22" s="14"/>
      <c r="C22" s="20" t="s">
        <v>108</v>
      </c>
      <c r="D22" s="59">
        <v>11</v>
      </c>
      <c r="E22" s="6"/>
      <c r="F22" s="20" t="s">
        <v>79</v>
      </c>
      <c r="G22" s="59">
        <v>12</v>
      </c>
      <c r="H22" s="59">
        <v>12</v>
      </c>
      <c r="I22" s="16"/>
    </row>
    <row r="23" spans="2:9" x14ac:dyDescent="0.25">
      <c r="B23" s="14"/>
      <c r="C23" s="38" t="s">
        <v>109</v>
      </c>
      <c r="D23" s="38"/>
      <c r="E23" s="6"/>
      <c r="F23" s="20" t="s">
        <v>80</v>
      </c>
      <c r="G23" s="59">
        <v>3</v>
      </c>
      <c r="H23" s="59">
        <v>3</v>
      </c>
      <c r="I23" s="16"/>
    </row>
    <row r="24" spans="2:9" x14ac:dyDescent="0.25">
      <c r="B24" s="14"/>
      <c r="C24" s="15"/>
      <c r="E24" s="6"/>
      <c r="F24" s="20" t="s">
        <v>81</v>
      </c>
      <c r="G24" s="59">
        <v>74</v>
      </c>
      <c r="H24" s="59">
        <v>74</v>
      </c>
      <c r="I24" s="16"/>
    </row>
    <row r="25" spans="2:9" x14ac:dyDescent="0.25">
      <c r="B25" s="14"/>
      <c r="C25" s="52" t="str">
        <f>"Seleccione "&amp;W3&amp;" procesos teminados en 2020 y llene la siguiente tabla:"</f>
        <v>Seleccione 10 procesos teminados en 2020 y llene la siguiente tabla:</v>
      </c>
      <c r="D25" s="53"/>
      <c r="E25" s="6"/>
      <c r="F25" s="15"/>
      <c r="G25" s="15"/>
      <c r="H25" s="15"/>
      <c r="I25" s="16"/>
    </row>
    <row r="26" spans="2:9" x14ac:dyDescent="0.25">
      <c r="B26" s="14"/>
      <c r="C26" s="51" t="s">
        <v>131</v>
      </c>
      <c r="D26" s="51" t="s">
        <v>26</v>
      </c>
      <c r="E26" s="6"/>
      <c r="F26" s="95" t="s">
        <v>130</v>
      </c>
      <c r="G26" s="96"/>
      <c r="H26" s="97"/>
      <c r="I26" s="16"/>
    </row>
    <row r="27" spans="2:9" x14ac:dyDescent="0.25">
      <c r="B27" s="14"/>
      <c r="C27" s="20" t="s">
        <v>114</v>
      </c>
      <c r="D27" s="59">
        <v>10</v>
      </c>
      <c r="E27" s="6"/>
      <c r="F27" s="65"/>
      <c r="G27" s="66"/>
      <c r="H27" s="67"/>
      <c r="I27" s="16"/>
    </row>
    <row r="28" spans="2:9" x14ac:dyDescent="0.25">
      <c r="B28" s="14"/>
      <c r="C28" s="20" t="s">
        <v>115</v>
      </c>
      <c r="D28" s="59">
        <v>10</v>
      </c>
      <c r="E28" s="6"/>
      <c r="F28" s="64"/>
      <c r="G28" s="68"/>
      <c r="H28" s="69"/>
      <c r="I28" s="16"/>
    </row>
    <row r="29" spans="2:9" x14ac:dyDescent="0.25">
      <c r="B29" s="14"/>
      <c r="C29" s="20" t="s">
        <v>116</v>
      </c>
      <c r="D29" s="59">
        <v>0</v>
      </c>
      <c r="E29" s="6"/>
      <c r="F29" s="64"/>
      <c r="G29" s="68"/>
      <c r="H29" s="69"/>
      <c r="I29" s="16"/>
    </row>
    <row r="30" spans="2:9" x14ac:dyDescent="0.25">
      <c r="B30" s="14"/>
      <c r="C30" s="20" t="s">
        <v>117</v>
      </c>
      <c r="D30" s="59">
        <v>0</v>
      </c>
      <c r="E30" s="6"/>
      <c r="F30" s="64"/>
      <c r="G30" s="68"/>
      <c r="H30" s="69"/>
      <c r="I30" s="16"/>
    </row>
    <row r="31" spans="2:9" x14ac:dyDescent="0.25">
      <c r="B31" s="14"/>
      <c r="C31" s="20" t="s">
        <v>118</v>
      </c>
      <c r="D31" s="59">
        <v>0</v>
      </c>
      <c r="E31" s="6"/>
      <c r="F31" s="70"/>
      <c r="G31" s="71"/>
      <c r="H31" s="72"/>
      <c r="I31" s="16"/>
    </row>
    <row r="32" spans="2:9" x14ac:dyDescent="0.25">
      <c r="B32" s="14"/>
      <c r="C32" s="15"/>
      <c r="E32" s="6"/>
      <c r="F32" s="15"/>
      <c r="G32" s="15"/>
      <c r="H32" s="15"/>
      <c r="I32" s="16"/>
    </row>
    <row r="33" spans="2:9" ht="15.75" thickBot="1" x14ac:dyDescent="0.3">
      <c r="B33" s="17"/>
      <c r="C33" s="18"/>
      <c r="D33" s="18"/>
      <c r="E33" s="18"/>
      <c r="F33" s="18"/>
      <c r="G33" s="18"/>
      <c r="H33" s="18"/>
      <c r="I33" s="19"/>
    </row>
  </sheetData>
  <sheetProtection algorithmName="SHA-512" hashValue="/inFOwLMizLpgp0qIzWx5nVQClbXzdGyofU6WjHFU1NPw3ElnlV2hQWawHacitcjSz+TgnrLvcC/DSQVi/5IxA==" saltValue="b9t8XrS4cSFEqeODI36dBg==" spinCount="100000" sheet="1" objects="1" scenarios="1"/>
  <mergeCells count="2">
    <mergeCell ref="C6:H6"/>
    <mergeCell ref="F26:H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opLeftCell="E1" workbookViewId="0">
      <selection activeCell="G14" sqref="G14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0.14062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53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94" t="s">
        <v>65</v>
      </c>
      <c r="D7" s="94"/>
      <c r="E7" s="94"/>
      <c r="F7" s="94"/>
      <c r="G7" s="94"/>
      <c r="H7" s="33"/>
    </row>
    <row r="8" spans="2:22" x14ac:dyDescent="0.25">
      <c r="B8" s="14"/>
      <c r="C8" s="15"/>
      <c r="D8" s="15"/>
      <c r="E8" s="15"/>
      <c r="H8" s="16"/>
      <c r="T8" s="1" t="s">
        <v>14</v>
      </c>
    </row>
    <row r="9" spans="2:22" ht="15" customHeight="1" x14ac:dyDescent="0.25">
      <c r="B9" s="14"/>
      <c r="C9" s="23" t="s">
        <v>59</v>
      </c>
      <c r="D9" s="23" t="s">
        <v>26</v>
      </c>
      <c r="E9" s="6"/>
      <c r="F9" s="88" t="str">
        <f>"Seleccione una muestra de "&amp;V3&amp;" prejudiciales activos registrados antes de 31 de marzo y complete la siguiente tabla"</f>
        <v>Seleccione una muestra de 20 prejudiciales activos registrados antes de 31 de marzo y complete la siguiente tabla</v>
      </c>
      <c r="G9" s="89"/>
      <c r="H9" s="16"/>
      <c r="T9" s="1" t="s">
        <v>15</v>
      </c>
    </row>
    <row r="10" spans="2:22" x14ac:dyDescent="0.25">
      <c r="B10" s="14"/>
      <c r="C10" s="20" t="s">
        <v>63</v>
      </c>
      <c r="D10" s="59">
        <v>53</v>
      </c>
      <c r="E10" s="6"/>
      <c r="F10" s="90"/>
      <c r="G10" s="91"/>
      <c r="H10" s="16"/>
    </row>
    <row r="11" spans="2:22" x14ac:dyDescent="0.25">
      <c r="B11" s="14"/>
      <c r="C11" s="20" t="s">
        <v>66</v>
      </c>
      <c r="D11" s="59">
        <v>53</v>
      </c>
      <c r="E11" s="6"/>
      <c r="F11" s="24" t="s">
        <v>39</v>
      </c>
      <c r="G11" s="24" t="s">
        <v>68</v>
      </c>
      <c r="H11" s="16"/>
    </row>
    <row r="12" spans="2:22" x14ac:dyDescent="0.25">
      <c r="B12" s="14"/>
      <c r="C12" s="20" t="s">
        <v>97</v>
      </c>
      <c r="D12" s="59">
        <v>0</v>
      </c>
      <c r="E12" s="6"/>
      <c r="F12" s="36" t="s">
        <v>69</v>
      </c>
      <c r="G12" s="73">
        <v>20</v>
      </c>
      <c r="H12" s="16"/>
    </row>
    <row r="13" spans="2:22" x14ac:dyDescent="0.25">
      <c r="B13" s="14"/>
      <c r="C13" s="20" t="s">
        <v>98</v>
      </c>
      <c r="D13" s="59">
        <v>1</v>
      </c>
      <c r="E13" s="6"/>
      <c r="F13" s="20" t="s">
        <v>70</v>
      </c>
      <c r="G13" s="59">
        <v>0</v>
      </c>
      <c r="H13" s="16"/>
    </row>
    <row r="14" spans="2:22" x14ac:dyDescent="0.25">
      <c r="B14" s="14"/>
      <c r="C14" s="20" t="s">
        <v>99</v>
      </c>
      <c r="D14" s="59">
        <v>52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64</v>
      </c>
      <c r="D16" s="23" t="s">
        <v>26</v>
      </c>
      <c r="E16" s="6"/>
      <c r="F16" s="98" t="s">
        <v>130</v>
      </c>
      <c r="G16" s="99"/>
      <c r="H16" s="16"/>
    </row>
    <row r="17" spans="2:8" x14ac:dyDescent="0.25">
      <c r="B17" s="14"/>
      <c r="C17" s="20" t="s">
        <v>119</v>
      </c>
      <c r="D17" s="59">
        <v>10</v>
      </c>
      <c r="E17" s="6"/>
      <c r="F17" s="74" t="s">
        <v>136</v>
      </c>
      <c r="G17" s="75"/>
      <c r="H17" s="16"/>
    </row>
    <row r="18" spans="2:8" x14ac:dyDescent="0.25">
      <c r="B18" s="14"/>
      <c r="C18" s="20" t="s">
        <v>84</v>
      </c>
      <c r="D18" s="59">
        <v>10</v>
      </c>
      <c r="E18" s="6"/>
      <c r="F18" s="74"/>
      <c r="G18" s="75"/>
      <c r="H18" s="16"/>
    </row>
    <row r="19" spans="2:8" x14ac:dyDescent="0.25">
      <c r="B19" s="14"/>
      <c r="C19"/>
      <c r="D19"/>
      <c r="E19" s="6"/>
      <c r="F19" s="76"/>
      <c r="G19" s="77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1v16gh64oszuxvIjXR9QnNy+ZhrtkJai6bU2RJfKE9S9CCYfDhwdIN8t7miDs1F/sV3zbdA398VlgZ9d5jN1nA==" saltValue="Kj9KZ8xAhNg3awDvdH6Ysg==" spinCount="100000" sheet="1" objects="1" scenarios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>
      <selection activeCell="G11" sqref="G11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9.42578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85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85</v>
      </c>
      <c r="D8" s="23" t="s">
        <v>26</v>
      </c>
      <c r="E8" s="6"/>
      <c r="F8" s="23" t="s">
        <v>85</v>
      </c>
      <c r="G8" s="23" t="s">
        <v>26</v>
      </c>
      <c r="H8" s="16"/>
      <c r="T8" s="1" t="s">
        <v>15</v>
      </c>
    </row>
    <row r="9" spans="2:22" x14ac:dyDescent="0.25">
      <c r="B9" s="14"/>
      <c r="C9" s="20" t="s">
        <v>86</v>
      </c>
      <c r="D9" s="59">
        <v>0</v>
      </c>
      <c r="E9" s="6"/>
      <c r="F9" s="20" t="s">
        <v>100</v>
      </c>
      <c r="G9" s="78">
        <v>2</v>
      </c>
      <c r="H9" s="16"/>
    </row>
    <row r="10" spans="2:22" x14ac:dyDescent="0.25">
      <c r="B10" s="14"/>
      <c r="C10" s="20" t="s">
        <v>87</v>
      </c>
      <c r="D10" s="59">
        <v>0</v>
      </c>
      <c r="E10" s="6"/>
      <c r="F10" s="20" t="s">
        <v>120</v>
      </c>
      <c r="G10" s="78">
        <v>2</v>
      </c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oWB62g8mzeBxmgDCG9HLBNuaxnoGZJJebj/1zGgBFE+K+AUzshpw2oQ4nuwFZqHXkI8te6dRLInDxDk7Uh7BmQ==" saltValue="mi7h94MxPg0YuxhdXuvyM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/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94" t="s">
        <v>9</v>
      </c>
      <c r="D6" s="94"/>
      <c r="E6" s="26"/>
      <c r="F6"/>
      <c r="G6"/>
      <c r="H6" s="33"/>
      <c r="T6" s="1" t="s">
        <v>13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38</v>
      </c>
      <c r="D8" s="23" t="s">
        <v>26</v>
      </c>
      <c r="E8" s="6"/>
      <c r="F8"/>
      <c r="G8"/>
      <c r="H8" s="16"/>
      <c r="T8" s="1" t="s">
        <v>15</v>
      </c>
    </row>
    <row r="9" spans="2:22" x14ac:dyDescent="0.25">
      <c r="B9" s="14"/>
      <c r="C9" s="20" t="s">
        <v>89</v>
      </c>
      <c r="D9" s="59"/>
      <c r="E9" s="6"/>
      <c r="F9"/>
      <c r="G9"/>
      <c r="H9" s="16"/>
    </row>
    <row r="10" spans="2:22" x14ac:dyDescent="0.25">
      <c r="B10" s="14"/>
      <c r="C10" s="20" t="s">
        <v>90</v>
      </c>
      <c r="D10" s="59"/>
      <c r="E10" s="6"/>
      <c r="F10"/>
      <c r="G10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ivCgTj8RPjufww2Rv+OlBhmv2L4NGoC5DquXzF3WsvPnCiINJBo/7UPh+4s2DTt2MPDrLriFtAPH2BbcbxQt3g==" saltValue="e0na9ylxftKRDbGrciBOqQ==" spinCount="100000" sheet="1" objects="1" scenarios="1"/>
  <mergeCells count="1">
    <mergeCell ref="C6:D6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opLeftCell="A10" workbookViewId="0">
      <selection activeCell="F15" sqref="F15"/>
    </sheetView>
  </sheetViews>
  <sheetFormatPr baseColWidth="10" defaultRowHeight="15" x14ac:dyDescent="0.25"/>
  <cols>
    <col min="2" max="2" width="33" bestFit="1" customWidth="1"/>
    <col min="3" max="3" width="14.42578125" bestFit="1" customWidth="1"/>
    <col min="5" max="5" width="33" bestFit="1" customWidth="1"/>
    <col min="6" max="6" width="14.42578125" bestFit="1" customWidth="1"/>
  </cols>
  <sheetData>
    <row r="2" spans="2:13" ht="18.75" x14ac:dyDescent="0.3">
      <c r="B2" s="101" t="s">
        <v>11</v>
      </c>
      <c r="C2" s="101"/>
      <c r="D2" s="101"/>
      <c r="E2" s="101"/>
      <c r="F2" s="101"/>
      <c r="G2" s="101"/>
      <c r="H2" s="47"/>
      <c r="I2" s="47"/>
      <c r="J2" s="47"/>
      <c r="K2" s="47"/>
      <c r="L2" s="47"/>
      <c r="M2" s="48"/>
    </row>
    <row r="3" spans="2:13" ht="18.75" x14ac:dyDescent="0.3">
      <c r="B3" s="101" t="s">
        <v>12</v>
      </c>
      <c r="C3" s="101"/>
      <c r="D3" s="101"/>
      <c r="E3" s="101"/>
      <c r="F3" s="101"/>
      <c r="G3" s="101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44</v>
      </c>
      <c r="C5" s="100" t="s">
        <v>138</v>
      </c>
      <c r="D5" s="100"/>
      <c r="E5" s="100"/>
      <c r="F5" s="100"/>
      <c r="G5" s="100"/>
      <c r="H5" s="6"/>
      <c r="I5" s="6"/>
      <c r="J5" s="6"/>
    </row>
    <row r="6" spans="2:13" x14ac:dyDescent="0.25">
      <c r="B6" t="s">
        <v>4</v>
      </c>
      <c r="C6" s="100" t="s">
        <v>137</v>
      </c>
      <c r="D6" s="100"/>
      <c r="E6" s="100"/>
      <c r="F6" s="100"/>
      <c r="G6" s="100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45</v>
      </c>
      <c r="C8" s="44" t="str">
        <f>+IF(SUM(USUARIOS!I10:J15)=0,"Falta diligenciar","")</f>
        <v/>
      </c>
      <c r="E8" t="s">
        <v>93</v>
      </c>
      <c r="F8" s="44" t="str">
        <f>+IF(PREJUDICIALES!$D$10="","Falta  actualizar","")</f>
        <v/>
      </c>
    </row>
    <row r="9" spans="2:13" x14ac:dyDescent="0.25">
      <c r="B9" s="43" t="s">
        <v>48</v>
      </c>
      <c r="C9" s="45">
        <f>+SUM(USUARIOS!I10:I15)/(6-SUM(USUARIOS!H10:H15))</f>
        <v>0.66666666666666663</v>
      </c>
      <c r="E9" s="43" t="s">
        <v>53</v>
      </c>
      <c r="F9" s="43">
        <f>+PREJUDICIALES!$D$11</f>
        <v>53</v>
      </c>
    </row>
    <row r="10" spans="2:13" x14ac:dyDescent="0.25">
      <c r="B10" s="43" t="s">
        <v>46</v>
      </c>
      <c r="C10" s="43">
        <f>+ABOGADOS!$D$11+SUM(USUARIOS!I10:I15)</f>
        <v>21</v>
      </c>
      <c r="E10" s="43" t="s">
        <v>51</v>
      </c>
      <c r="F10" s="43">
        <f>+PREJUDICIALES!$D$11/PREJUDICIALES!$D$10</f>
        <v>1</v>
      </c>
    </row>
    <row r="11" spans="2:13" x14ac:dyDescent="0.25">
      <c r="B11" s="43" t="s">
        <v>10</v>
      </c>
      <c r="C11" s="43">
        <f>+ABOGADOS!$D$14/ABOGADOS!$D$11</f>
        <v>0</v>
      </c>
      <c r="E11" s="43" t="s">
        <v>55</v>
      </c>
      <c r="F11" s="43">
        <f>+PREJUDICIALES!$G$13/PREJUDICIALES!$V$3</f>
        <v>0</v>
      </c>
    </row>
    <row r="12" spans="2:13" x14ac:dyDescent="0.25">
      <c r="B12" s="43" t="s">
        <v>47</v>
      </c>
      <c r="C12" s="43">
        <f>+(ABOGADOS!$G$17+ABOGADOS!$G$18+ABOGADOS!$G$19*0.5)/ABOGADOS!$V$3</f>
        <v>5.95</v>
      </c>
    </row>
    <row r="13" spans="2:13" x14ac:dyDescent="0.25">
      <c r="B13" s="43" t="s">
        <v>54</v>
      </c>
      <c r="C13" s="43">
        <f>+(ABOGADOS!$G$10+ABOGADOS!$G$11+ABOGADOS!$G$12)/(ABOGADOS!$V$3*3)</f>
        <v>1</v>
      </c>
      <c r="E13" t="s">
        <v>85</v>
      </c>
      <c r="F13" s="44" t="str">
        <f>+IF(JUDICIALES!$D$9="","Falta  actualizar","")</f>
        <v/>
      </c>
    </row>
    <row r="14" spans="2:13" x14ac:dyDescent="0.25">
      <c r="E14" s="43" t="s">
        <v>52</v>
      </c>
      <c r="F14" s="43">
        <f>+ARBITRAMENTOS!D10</f>
        <v>0</v>
      </c>
    </row>
    <row r="15" spans="2:13" x14ac:dyDescent="0.25">
      <c r="B15" t="s">
        <v>92</v>
      </c>
      <c r="C15" s="44" t="str">
        <f>+IF(JUDICIALES!$D$9="","Falta  actualizar","")</f>
        <v/>
      </c>
      <c r="E15" s="43" t="s">
        <v>51</v>
      </c>
      <c r="F15" s="43" t="e">
        <f>+ARBITRAMENTOS!D10/ARBITRAMENTOS!D9</f>
        <v>#DIV/0!</v>
      </c>
    </row>
    <row r="16" spans="2:13" x14ac:dyDescent="0.25">
      <c r="B16" s="43" t="s">
        <v>49</v>
      </c>
      <c r="C16" s="43">
        <f>+JUDICIALES!$D$10</f>
        <v>103</v>
      </c>
    </row>
    <row r="17" spans="2:6" x14ac:dyDescent="0.25">
      <c r="B17" s="43" t="s">
        <v>51</v>
      </c>
      <c r="C17" s="43">
        <f>+JUDICIALES!$D$10/JUDICIALES!$D$9</f>
        <v>0.9363636363636364</v>
      </c>
      <c r="E17" t="s">
        <v>88</v>
      </c>
      <c r="F17" s="44" t="str">
        <f>+IF(JUDICIALES!$D$9="","Falta  actualizar","")</f>
        <v/>
      </c>
    </row>
    <row r="18" spans="2:6" x14ac:dyDescent="0.25">
      <c r="B18" s="43" t="s">
        <v>58</v>
      </c>
      <c r="C18" s="43">
        <f>+JUDICIALES!$G$11/JUDICIALES!$G$10</f>
        <v>1</v>
      </c>
      <c r="E18" s="43" t="s">
        <v>56</v>
      </c>
      <c r="F18" s="43">
        <f>+PAGOS!D10</f>
        <v>0</v>
      </c>
    </row>
    <row r="19" spans="2:6" x14ac:dyDescent="0.25">
      <c r="B19" s="43" t="s">
        <v>50</v>
      </c>
      <c r="C19" s="43">
        <f>+C16/ABOGADOS!$D$11</f>
        <v>6.0588235294117645</v>
      </c>
      <c r="E19" s="43" t="s">
        <v>57</v>
      </c>
      <c r="F19" s="43" t="str">
        <f>+IF(PAGOS!D9="No","No aplica","si")</f>
        <v>si</v>
      </c>
    </row>
    <row r="20" spans="2:6" x14ac:dyDescent="0.25">
      <c r="B20" s="43" t="s">
        <v>91</v>
      </c>
      <c r="C20" s="43">
        <f>1-(JUDICIALES!$H$22+JUDICIALES!$H$23+JUDICIALES!$H$24)/(JUDICIALES!$G$22+JUDICIALES!$G$23+JUDICIALES!$G$24)</f>
        <v>0</v>
      </c>
    </row>
    <row r="21" spans="2:6" ht="15.75" thickBot="1" x14ac:dyDescent="0.3"/>
    <row r="22" spans="2:6" x14ac:dyDescent="0.25">
      <c r="B22" s="2" t="s">
        <v>132</v>
      </c>
      <c r="C22" s="3"/>
      <c r="D22" s="3"/>
      <c r="E22" s="3"/>
      <c r="F22" s="4"/>
    </row>
    <row r="23" spans="2:6" x14ac:dyDescent="0.25">
      <c r="B23" s="102"/>
      <c r="C23" s="103"/>
      <c r="D23" s="103"/>
      <c r="E23" s="103"/>
      <c r="F23" s="104"/>
    </row>
    <row r="24" spans="2:6" x14ac:dyDescent="0.25">
      <c r="B24" s="102"/>
      <c r="C24" s="103"/>
      <c r="D24" s="103"/>
      <c r="E24" s="103"/>
      <c r="F24" s="104"/>
    </row>
    <row r="25" spans="2:6" x14ac:dyDescent="0.25">
      <c r="B25" s="102"/>
      <c r="C25" s="103"/>
      <c r="D25" s="103"/>
      <c r="E25" s="103"/>
      <c r="F25" s="104"/>
    </row>
    <row r="26" spans="2:6" ht="15.75" thickBot="1" x14ac:dyDescent="0.3">
      <c r="B26" s="105"/>
      <c r="C26" s="106"/>
      <c r="D26" s="106"/>
      <c r="E26" s="106"/>
      <c r="F26" s="107"/>
    </row>
  </sheetData>
  <sheetProtection algorithmName="SHA-512" hashValue="v/A3/ct4kfTdKlo6KouNRT9nH53VbVNIIhfkKs+WbLhMDNMGGLqKD81jY4VbdueOJ/nl+pY0YuE/dIkmKcgAzA==" saltValue="vUQFfrevOAr2Osg2xurag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"/>
  <sheetViews>
    <sheetView workbookViewId="0">
      <selection activeCell="A2" sqref="A2"/>
    </sheetView>
  </sheetViews>
  <sheetFormatPr baseColWidth="10" defaultRowHeight="15" x14ac:dyDescent="0.25"/>
  <sheetData>
    <row r="2" spans="1:4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34</v>
      </c>
      <c r="H2" t="s">
        <v>35</v>
      </c>
      <c r="I2" t="s">
        <v>36</v>
      </c>
      <c r="J2" t="s">
        <v>72</v>
      </c>
      <c r="K2" t="s">
        <v>71</v>
      </c>
      <c r="L2" t="s">
        <v>43</v>
      </c>
      <c r="M2" t="s">
        <v>73</v>
      </c>
      <c r="N2" t="s">
        <v>33</v>
      </c>
      <c r="O2" t="s">
        <v>75</v>
      </c>
      <c r="P2" t="s">
        <v>74</v>
      </c>
      <c r="Q2" t="s">
        <v>41</v>
      </c>
      <c r="R2" t="s">
        <v>76</v>
      </c>
      <c r="S2" t="s">
        <v>77</v>
      </c>
      <c r="T2" t="s">
        <v>42</v>
      </c>
      <c r="U2" t="s">
        <v>78</v>
      </c>
      <c r="V2" t="s">
        <v>79</v>
      </c>
      <c r="W2" t="s">
        <v>80</v>
      </c>
      <c r="X2" t="s">
        <v>81</v>
      </c>
      <c r="Y2" t="s">
        <v>78</v>
      </c>
      <c r="Z2" t="s">
        <v>79</v>
      </c>
      <c r="AA2" t="s">
        <v>80</v>
      </c>
      <c r="AB2" t="s">
        <v>81</v>
      </c>
      <c r="AC2" t="s">
        <v>63</v>
      </c>
      <c r="AD2" t="s">
        <v>66</v>
      </c>
      <c r="AE2" t="s">
        <v>60</v>
      </c>
      <c r="AF2" t="s">
        <v>61</v>
      </c>
      <c r="AG2" t="s">
        <v>62</v>
      </c>
      <c r="AH2" t="s">
        <v>67</v>
      </c>
      <c r="AI2" t="s">
        <v>84</v>
      </c>
      <c r="AJ2" t="s">
        <v>69</v>
      </c>
      <c r="AK2" t="s">
        <v>70</v>
      </c>
      <c r="AL2" t="s">
        <v>86</v>
      </c>
      <c r="AM2" t="s">
        <v>87</v>
      </c>
      <c r="AN2" s="15" t="s">
        <v>89</v>
      </c>
      <c r="AO2" s="15" t="s">
        <v>90</v>
      </c>
    </row>
    <row r="3" spans="1:41" x14ac:dyDescent="0.25">
      <c r="A3" t="str">
        <f>+USUARIOS!C10</f>
        <v>No</v>
      </c>
      <c r="B3" t="str">
        <f>+USUARIOS!C11</f>
        <v>Si</v>
      </c>
      <c r="C3" t="str">
        <f>+USUARIOS!C12</f>
        <v>No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110</v>
      </c>
      <c r="H3">
        <f>+JUDICIALES!D10</f>
        <v>103</v>
      </c>
      <c r="I3">
        <f>+JUDICIALES!D11</f>
        <v>1</v>
      </c>
      <c r="J3">
        <f>+JUDICIALES!D15</f>
        <v>11</v>
      </c>
      <c r="K3">
        <f>+JUDICIALES!D16</f>
        <v>11</v>
      </c>
      <c r="L3">
        <f>+JUDICIALES!D21</f>
        <v>45</v>
      </c>
      <c r="M3">
        <f>+JUDICIALES!D22</f>
        <v>11</v>
      </c>
      <c r="N3">
        <f>+JUDICIALES!G9</f>
        <v>4</v>
      </c>
      <c r="O3">
        <f>+JUDICIALES!G10</f>
        <v>4</v>
      </c>
      <c r="P3">
        <f>+JUDICIALES!G11</f>
        <v>4</v>
      </c>
      <c r="Q3">
        <f>+JUDICIALES!G15</f>
        <v>101</v>
      </c>
      <c r="R3">
        <f>+JUDICIALES!G16</f>
        <v>85</v>
      </c>
      <c r="S3">
        <f>+JUDICIALES!G17</f>
        <v>12</v>
      </c>
      <c r="T3">
        <f>+JUDICIALES!G18</f>
        <v>4</v>
      </c>
      <c r="U3">
        <f>+JUDICIALES!G21</f>
        <v>8</v>
      </c>
      <c r="V3">
        <f>+JUDICIALES!G22</f>
        <v>12</v>
      </c>
      <c r="W3">
        <f>+JUDICIALES!G23</f>
        <v>3</v>
      </c>
      <c r="X3">
        <f>+JUDICIALES!G24</f>
        <v>74</v>
      </c>
      <c r="Y3">
        <f>+JUDICIALES!H21</f>
        <v>1</v>
      </c>
      <c r="Z3">
        <f>+JUDICIALES!H22</f>
        <v>12</v>
      </c>
      <c r="AA3">
        <f>+JUDICIALES!H23</f>
        <v>3</v>
      </c>
      <c r="AB3">
        <f>+JUDICIALES!H24</f>
        <v>74</v>
      </c>
      <c r="AC3">
        <f>+PREJUDICIALES!D10</f>
        <v>53</v>
      </c>
      <c r="AD3">
        <f>+PREJUDICIALES!D11</f>
        <v>53</v>
      </c>
      <c r="AE3">
        <f>+PREJUDICIALES!D12</f>
        <v>0</v>
      </c>
      <c r="AF3">
        <f>+PREJUDICIALES!D13</f>
        <v>1</v>
      </c>
      <c r="AG3">
        <f>+PREJUDICIALES!D14</f>
        <v>52</v>
      </c>
      <c r="AH3">
        <f>+PREJUDICIALES!D17</f>
        <v>10</v>
      </c>
      <c r="AI3">
        <f>+PREJUDICIALES!D18</f>
        <v>10</v>
      </c>
      <c r="AJ3">
        <f>+PREJUDICIALES!G12</f>
        <v>20</v>
      </c>
      <c r="AK3">
        <f>+PREJUDICIALES!G13</f>
        <v>0</v>
      </c>
      <c r="AL3">
        <f>+ARBITRAMENTOS!D9</f>
        <v>0</v>
      </c>
      <c r="AM3">
        <f>+ARBITRAMENTOS!D10</f>
        <v>0</v>
      </c>
      <c r="AN3">
        <f>+PAGOS!D9</f>
        <v>0</v>
      </c>
      <c r="AO3">
        <f>+PAGOS!D10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03F5BCEF3CD647BC2DBFAC851801E9" ma:contentTypeVersion="7" ma:contentTypeDescription="Crear nuevo documento." ma:contentTypeScope="" ma:versionID="87b1df763ce4128fe8613e9df1a2d371">
  <xsd:schema xmlns:xsd="http://www.w3.org/2001/XMLSchema" xmlns:xs="http://www.w3.org/2001/XMLSchema" xmlns:p="http://schemas.microsoft.com/office/2006/metadata/properties" xmlns:ns2="0d8d2a93-33a2-41d8-b57a-674d8cfe4baf" targetNamespace="http://schemas.microsoft.com/office/2006/metadata/properties" ma:root="true" ma:fieldsID="5646f4fa29b94b76f5bff250988f96eb" ns2:_="">
    <xsd:import namespace="0d8d2a93-33a2-41d8-b57a-674d8cfe4baf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Tipo_x0020_de_x0020_documento"/>
                <xsd:element ref="ns2:Fecha_x0020_del_x0020_documento"/>
                <xsd:element ref="ns2:Carpeta" minOccurs="0"/>
                <xsd:element ref="ns2:Subcarpeta" minOccurs="0"/>
                <xsd:element ref="ns2:Proyec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d2a93-33a2-41d8-b57a-674d8cfe4baf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default="2020" ma:internalName="A_x00f1_o">
      <xsd:simpleType>
        <xsd:restriction base="dms:Text">
          <xsd:maxLength value="4"/>
        </xsd:restriction>
      </xsd:simpleType>
    </xsd:element>
    <xsd:element name="Tipo_x0020_de_x0020_documento" ma:index="9" ma:displayName="Tipo de documento" ma:format="Dropdown" ma:internalName="Tipo_x0020_de_x0020_documento">
      <xsd:simpleType>
        <xsd:restriction base="dms:Choice">
          <xsd:enumeration value="Auditorias Entes Externos de Control"/>
          <xsd:enumeration value="Informes Rendición de Cuentas"/>
          <xsd:enumeration value="Plan Anual de Auditorías"/>
          <xsd:enumeration value="Planes de Mejoramiento"/>
          <xsd:enumeration value="Rol de evaluación de gestión del riesgo"/>
          <xsd:enumeration value="Rol de evaluación y Seguimiento"/>
          <xsd:enumeration value="Seguimiento al Plan Anticorrupción y de Atención al Ciudadano"/>
          <xsd:enumeration value="Subcomité Sectorial de Control Interno"/>
          <xsd:enumeration value="Otro"/>
        </xsd:restriction>
      </xsd:simpleType>
    </xsd:element>
    <xsd:element name="Fecha_x0020_del_x0020_documento" ma:index="10" ma:displayName="Fecha de publicación del documento" ma:default="[today]" ma:format="DateOnly" ma:internalName="Fecha_x0020_del_x0020_documento">
      <xsd:simpleType>
        <xsd:restriction base="dms:DateTime"/>
      </xsd:simpleType>
    </xsd:element>
    <xsd:element name="Carpeta" ma:index="11" nillable="true" ma:displayName="Carpeta" ma:format="Dropdown" ma:internalName="Carpeta">
      <xsd:simpleType>
        <xsd:restriction base="dms:Choice">
          <xsd:enumeration value="Auditorías de Gestión"/>
          <xsd:enumeration value="Auditorias Entes Externos de Control"/>
          <xsd:enumeration value="Auditorías Internas al SIG"/>
          <xsd:enumeration value="Eficacia"/>
          <xsd:enumeration value="Eficacia I Trimestre"/>
          <xsd:enumeration value="Eficacia II Trimestre"/>
          <xsd:enumeration value="Eficacia III Trimestre"/>
          <xsd:enumeration value="Eficacia IV Trimestre"/>
          <xsd:enumeration value="Informe mapas de riesgos"/>
          <xsd:enumeration value="Informes de Ley"/>
          <xsd:enumeration value="Seguimientos"/>
          <xsd:enumeration value="Otro"/>
        </xsd:restriction>
      </xsd:simpleType>
    </xsd:element>
    <xsd:element name="Subcarpeta" ma:index="12" nillable="true" ma:displayName="Subcarpeta" ma:format="Dropdown" ma:internalName="Subcarpeta">
      <xsd:simpleType>
        <xsd:restriction base="dms:Choice">
          <xsd:enumeration value="Otro"/>
          <xsd:enumeration value="Acuerdos de Gestión"/>
          <xsd:enumeration value="Administración del Sistema Integrado de Gestión"/>
          <xsd:enumeration value="Arqueos Caja Menor"/>
          <xsd:enumeration value="Atención al Ciudadano PQRDS"/>
          <xsd:enumeration value="Atención al Usuario y Atención Legislativa"/>
          <xsd:enumeration value="Auditoría a TIC"/>
          <xsd:enumeration value="Auditoría al Proceso de Gestión de Proyectos de TIC"/>
          <xsd:enumeration value="Auditoría al SGSST"/>
          <xsd:enumeration value="Auditoria CGR FONVIVIENDA"/>
          <xsd:enumeration value="Auditoria CGR MVCT"/>
          <xsd:enumeration value="Auditoría Contratos"/>
          <xsd:enumeration value="Auditoría Especial Contrato 416 TIC"/>
          <xsd:enumeration value="Auditoría Historias Laborales TH"/>
          <xsd:enumeration value="Auditoria Nomina Funcionarios MVCT"/>
          <xsd:enumeration value="Auditorías Internas al SIG"/>
          <xsd:enumeration value="Austeridad del Gasto"/>
          <xsd:enumeration value="Autodiagnósticos MIPG V2"/>
          <xsd:enumeration value="Certificación EKOGUI"/>
          <xsd:enumeration value="Comités Institucionales"/>
          <xsd:enumeration value="Conceptos Jurídicos"/>
          <xsd:enumeration value="Control Interno Contable - CHIP"/>
          <xsd:enumeration value="Cumplimiento al PM Archivístico"/>
          <xsd:enumeration value="Derechos de Autor - Software"/>
          <xsd:enumeration value="Ejecución Presupuestal"/>
          <xsd:enumeration value="Ejecución Programas Vivienda"/>
          <xsd:enumeration value="Elaboración y Liquidación Nomina MVCT"/>
          <xsd:enumeration value="Evaluación de Gestión por Dependencia"/>
          <xsd:enumeration value="Evaluación, acompañamiento y asesoría del sistema de control interno"/>
          <xsd:enumeration value="Formulación de Políticas e Instrumentación normativa"/>
          <xsd:enumeration value="Fortalecimiento Contractual y Supervisión"/>
          <xsd:enumeration value="Fortalecimiento de la Gestión Contractual"/>
          <xsd:enumeration value="FURAG"/>
          <xsd:enumeration value="Gestión Contractual"/>
          <xsd:enumeration value="Gestión de Comunicaciones Internas y Externas"/>
          <xsd:enumeration value="Gestión de Contratación"/>
          <xsd:enumeration value="Gestión de Proyectos"/>
          <xsd:enumeration value="Gestión de Proyectos de Tecnologías de la Información"/>
          <xsd:enumeration value="Gestión de Recursos Físicos"/>
          <xsd:enumeration value="Gestión del Subsidio"/>
          <xsd:enumeration value="Gestión del Talento Humano"/>
          <xsd:enumeration value="Gestión Documental"/>
          <xsd:enumeration value="Gestión, Soporte y Apoyo Informático"/>
          <xsd:enumeration value="Implementación del SGSI"/>
          <xsd:enumeration value="Implementación MIPG"/>
          <xsd:enumeration value="Informe mapas de riesgos"/>
          <xsd:enumeration value="Inventarios y Vehículos"/>
          <xsd:enumeration value="Mensual PAA"/>
          <xsd:enumeration value="Patrimonios autónomos"/>
          <xsd:enumeration value="Plan Anual de Auditorías"/>
          <xsd:enumeration value="Plan de Mejoramiento CGR"/>
          <xsd:enumeration value="Planeación Estratégica y Gestión de Recursos Financieros"/>
          <xsd:enumeration value="Planes de Mejoramiento SIG"/>
          <xsd:enumeration value="Políticas de Seguridad SIIF Nación"/>
          <xsd:enumeration value="Pormenorizado Ley 1474"/>
          <xsd:enumeration value="Presuntos Actos de Corrupción"/>
          <xsd:enumeration value="Prevención del Daño Antijurídico"/>
          <xsd:enumeration value="Proceso Contable MVCT – FNV"/>
          <xsd:enumeration value="Procesos Disciplinarios"/>
          <xsd:enumeration value="Procesos Judiciales y Acciones Constitucionales"/>
          <xsd:enumeration value="Promoción y Acompañamiento"/>
          <xsd:enumeration value="Protocolos de atención al ciudadano"/>
          <xsd:enumeration value="Proyectos Suspendidos VASB"/>
          <xsd:enumeration value="Rendición de Cuentas y Participación Ciudadana"/>
          <xsd:enumeration value="Saneamiento de activos de los extintos ICT INURBE"/>
          <xsd:enumeration value="SECOP"/>
          <xsd:enumeration value="Seguimiento a Procesos Disciplinarios"/>
          <xsd:enumeration value="Seguimiento al SGSI"/>
          <xsd:enumeration value="Seguimiento Cuentas CAP"/>
          <xsd:enumeration value="Seguimiento FPEIN"/>
          <xsd:enumeration value="Seguimientos Proyectos BID"/>
          <xsd:enumeration value="Seguimiento PEI y PAI"/>
          <xsd:enumeration value="Seguimiento Plan Anticorrupción y Atención al Ciudadano"/>
          <xsd:enumeration value="Seguimiento y Control a la ejecución del Recurso Financiero"/>
          <xsd:enumeration value="Seguimientos VASB"/>
          <xsd:enumeration value="Seguimientos Vivienda"/>
          <xsd:enumeration value="SIGEP"/>
          <xsd:enumeration value="SIRECI"/>
          <xsd:enumeration value="SIRECI Contractual MVCT - FNV"/>
          <xsd:enumeration value="SIRECI Plan de Mejoramiento MVCT - FNV"/>
          <xsd:enumeration value="SIRECI Recursos y Cumplimiento Posconflicto"/>
          <xsd:enumeration value="SIRECI Rendición de Cuentas MVCT – FNV"/>
          <xsd:enumeration value="SUIT"/>
          <xsd:enumeration value="Supervisión Contratos"/>
          <xsd:enumeration value="Tiquetes expedidos por Agencias"/>
          <xsd:enumeration value="Titulación y Saneamiento Predial"/>
        </xsd:restriction>
      </xsd:simpleType>
    </xsd:element>
    <xsd:element name="Proyecto" ma:index="13" nillable="true" ma:displayName="Proyecto" ma:default="Ninguno" ma:format="Dropdown" ma:internalName="Proyecto">
      <xsd:simpleType>
        <xsd:restriction base="dms:Choice">
          <xsd:enumeration value="Ninguno"/>
          <xsd:enumeration value="Arauca"/>
          <xsd:enumeration value="Barbacoas"/>
          <xsd:enumeration value="Boyacá"/>
          <xsd:enumeration value="Bucaramanga"/>
          <xsd:enumeration value="Cartagena"/>
          <xsd:enumeration value="Carmen de Atrato"/>
          <xsd:enumeration value="Choco"/>
          <xsd:enumeration value="Córdoba"/>
          <xsd:enumeration value="Cúcuta"/>
          <xsd:enumeration value="El Colegio"/>
          <xsd:enumeration value="Gestión de Proyectos"/>
          <xsd:enumeration value="Girardot"/>
          <xsd:enumeration value="Ipiales"/>
          <xsd:enumeration value="Lloró"/>
          <xsd:enumeration value="Magangue"/>
          <xsd:enumeration value="Malambo"/>
          <xsd:enumeration value="Mocoa"/>
          <xsd:enumeration value="Mompox"/>
          <xsd:enumeration value="Morales"/>
          <xsd:enumeration value="Nariño"/>
          <xsd:enumeration value="Neiva"/>
          <xsd:enumeration value="Norte de Santander"/>
          <xsd:enumeration value="Padilla"/>
          <xsd:enumeration value="Pasca"/>
          <xsd:enumeration value="Pasto"/>
          <xsd:enumeration value="Pereira"/>
          <xsd:enumeration value="Quindío y Tolima"/>
          <xsd:enumeration value="Riohacha"/>
          <xsd:enumeration value="San Vicente del Caguán"/>
          <xsd:enumeration value="Sincelejo"/>
          <xsd:enumeration value="Soacha"/>
          <xsd:enumeration value="Sucre"/>
          <xsd:enumeration value="Tolima"/>
          <xsd:enumeration value="Tunja"/>
          <xsd:enumeration value="Villavicencio"/>
          <xsd:enumeration value="Yop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documento xmlns="0d8d2a93-33a2-41d8-b57a-674d8cfe4baf">Rol de evaluación y Seguimiento</Tipo_x0020_de_x0020_documento>
    <Subcarpeta xmlns="0d8d2a93-33a2-41d8-b57a-674d8cfe4baf">Certificación EKOGUI</Subcarpeta>
    <A_x00f1_o xmlns="0d8d2a93-33a2-41d8-b57a-674d8cfe4baf">2020</A_x00f1_o>
    <Proyecto xmlns="0d8d2a93-33a2-41d8-b57a-674d8cfe4baf">Ninguno</Proyecto>
    <Carpeta xmlns="0d8d2a93-33a2-41d8-b57a-674d8cfe4baf">Informes de Ley</Carpeta>
    <Fecha_x0020_del_x0020_documento xmlns="0d8d2a93-33a2-41d8-b57a-674d8cfe4baf">2020-09-02T05:00:00+00:00</Fecha_x0020_del_x0020_documen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E50DD-4941-40FC-9DE1-C1EF1B9D0F23}"/>
</file>

<file path=customXml/itemProps2.xml><?xml version="1.0" encoding="utf-8"?>
<ds:datastoreItem xmlns:ds="http://schemas.openxmlformats.org/officeDocument/2006/customXml" ds:itemID="{A2915289-80AC-4570-8BDE-4E6F935CE601}"/>
</file>

<file path=customXml/itemProps3.xml><?xml version="1.0" encoding="utf-8"?>
<ds:datastoreItem xmlns:ds="http://schemas.openxmlformats.org/officeDocument/2006/customXml" ds:itemID="{DFDBAC11-9D6D-4DAD-9AC7-37F79B1E9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Certificación Ekogui I semestre 2020 - FONVIVIENDA</dc:title>
  <dc:creator>Juan Pablo Garzón Peraza</dc:creator>
  <cp:lastModifiedBy>Katherine Forero Mendez</cp:lastModifiedBy>
  <dcterms:created xsi:type="dcterms:W3CDTF">2020-06-25T21:16:25Z</dcterms:created>
  <dcterms:modified xsi:type="dcterms:W3CDTF">2020-09-01T01:26:51Z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0x0101002803F5BCEF3CD647BC2DBFAC851801E9</vt:lpwstr>
  </property>
</Properties>
</file>