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5F4D1884-F5BD-B54D-85F9-40D5F157878F}" xr6:coauthVersionLast="45" xr6:coauthVersionMax="45" xr10:uidLastSave="{00000000-0000-0000-0000-000000000000}"/>
  <bookViews>
    <workbookView xWindow="0" yWindow="0" windowWidth="38400" windowHeight="21600" firstSheet="2" activeTab="8" xr2:uid="{00000000-000D-0000-FFFF-FFFF00000000}"/>
  </bookViews>
  <sheets>
    <sheet name="Principal" sheetId="4" r:id="rId1"/>
    <sheet name="USUARIOS" sheetId="1" r:id="rId2"/>
    <sheet name="Base a pegar" sheetId="12" state="hidden" r:id="rId3"/>
    <sheet name="ABOGADOS" sheetId="7" r:id="rId4"/>
    <sheet name="JUDICIALES" sheetId="8" r:id="rId5"/>
    <sheet name="PREJUDICIALES" sheetId="9" r:id="rId6"/>
    <sheet name="ARBITRAMENTOS" sheetId="10" r:id="rId7"/>
    <sheet name="PAGOS" sheetId="11" r:id="rId8"/>
    <sheet name="Resumen general" sheetId="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5" i="1"/>
  <c r="G16" i="1"/>
  <c r="G17" i="1"/>
  <c r="G12" i="1"/>
  <c r="BE3" i="12" l="1"/>
  <c r="BD3" i="12"/>
  <c r="BC3" i="12"/>
  <c r="BB3" i="12"/>
  <c r="BA3" i="12"/>
  <c r="AZ3" i="12"/>
  <c r="O3" i="12" l="1"/>
  <c r="N3" i="12"/>
  <c r="M3" i="12"/>
  <c r="L3" i="12"/>
  <c r="K3" i="12"/>
  <c r="J3" i="12"/>
  <c r="I3" i="12"/>
  <c r="H3" i="12"/>
  <c r="G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V3" i="7"/>
  <c r="F11" i="5" l="1"/>
  <c r="C12" i="5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F3" i="12"/>
  <c r="E3" i="12"/>
  <c r="D3" i="12"/>
  <c r="C3" i="12"/>
  <c r="B3" i="12"/>
  <c r="A3" i="12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<sst xmlns="http://schemas.openxmlformats.org/spreadsheetml/2006/main" count="243" uniqueCount="169">
  <si>
    <t>Plantilla de certificado de Control Interno eKOGUI</t>
  </si>
  <si>
    <t>Agencia Nacional de Defensa Jurídica del Estado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</si>
  <si>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</si>
  <si>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USUARIOS ACTIVOS</t>
  </si>
  <si>
    <t>Si</t>
  </si>
  <si>
    <t>No</t>
  </si>
  <si>
    <t>Escriba la fecha de generación del reporte</t>
  </si>
  <si>
    <t>N/A</t>
  </si>
  <si>
    <t>ROL</t>
  </si>
  <si>
    <t>TIENE EL ROL</t>
  </si>
  <si>
    <t>FECHA CREACIÓN  EN EKOGUI</t>
  </si>
  <si>
    <t>NOMBRE</t>
  </si>
  <si>
    <t>FECHA ÚLTIMA CAPACITACIÓN</t>
  </si>
  <si>
    <t>ACTUALIZADO</t>
  </si>
  <si>
    <t>JEFE FINANCIERO</t>
  </si>
  <si>
    <t>JULIO CESAR PINILLOS PATIÑO</t>
  </si>
  <si>
    <t> </t>
  </si>
  <si>
    <t>JEFE JURÍDICO</t>
  </si>
  <si>
    <t>JUAN CARLOS COVILLA MARTINEZ</t>
  </si>
  <si>
    <t>ENLACE DE PAGOS</t>
  </si>
  <si>
    <t>SANTIAGO VELANDIA DAZA</t>
  </si>
  <si>
    <t>JEFE CONTROL INTERNO</t>
  </si>
  <si>
    <t>OLGA YANETH ARAGON SANCHEZ</t>
  </si>
  <si>
    <t>SECRETARIO TÉCNICO</t>
  </si>
  <si>
    <t>ABEL ENRIQUE MARTINEZ SIERRA</t>
  </si>
  <si>
    <t>ADMINISTRADOR DE LA ENTIDAD</t>
  </si>
  <si>
    <t>DIANA PATRICIA VILLAMIL BUITRAGO</t>
  </si>
  <si>
    <t>Observaciones</t>
  </si>
  <si>
    <t>CANTIDAD DE ABOGADOS LITIGANDO</t>
  </si>
  <si>
    <t>ABOGADOS CREADOS EN EKOGUI ACTIVOS</t>
  </si>
  <si>
    <t>ABOGADOS CON CORREO ACTUALIZADO</t>
  </si>
  <si>
    <t>ABOGADOS CON PROCESOS ACTIVOS</t>
  </si>
  <si>
    <t>RETIRADOS EN LA ENTIDAD PRIMER SEMESTRE 2020</t>
  </si>
  <si>
    <t>INACTIVADOS EN EKOGUI PRIMER SEMESTRE 2020</t>
  </si>
  <si>
    <t>Tiene información estudios</t>
  </si>
  <si>
    <t>Tienen información experiencia</t>
  </si>
  <si>
    <t>Tienen Información laboral</t>
  </si>
  <si>
    <t>CANTIDAD DE PROCESOS ACTIVOS</t>
  </si>
  <si>
    <t>PROCESOS ACTIVOS REGISTRADOS EN EKOGUI</t>
  </si>
  <si>
    <t>PROCESOS SIN ABOGADO ASIGNADO</t>
  </si>
  <si>
    <t>PROCESOS TERMINADOS EN 2020</t>
  </si>
  <si>
    <t>TERMINADOS EN EKOGUI</t>
  </si>
  <si>
    <t>PROCESO ENTIDAD TERMINADOS</t>
  </si>
  <si>
    <t>PROCESOS ACTIVOS CON ESTADO TERMINADO*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</si>
  <si>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</si>
  <si>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</si>
  <si>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</si>
  <si>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PROCESOS ACTIVOS EN CALIDAD DEMANDADO</t>
  </si>
  <si>
    <t>PROCESOS CON CALIFICACIÓN  EN 2020</t>
  </si>
  <si>
    <t>PROCESOS CON CALIFICACIÓN ANTERIOR A 2020</t>
  </si>
  <si>
    <t>PROCESOS SIN CALIFICACIÓN</t>
  </si>
  <si>
    <t>PROBABILIDAD DE PERDER EL CASO ALTA</t>
  </si>
  <si>
    <t>PROBABILIDAD DE PERDER EL CASO MEDIA</t>
  </si>
  <si>
    <t>PROBABILIDAD DE PERDER EL CASO BAJA</t>
  </si>
  <si>
    <t>PROBABILIDAD DE PERDER EL CASO REMOTA</t>
  </si>
  <si>
    <t>TOTAL PREJUDICIALES ACTIVOS</t>
  </si>
  <si>
    <t>TOTAL PREJUDICIALES ACTIVOS EN EKOGUI</t>
  </si>
  <si>
    <t>REGISTRO EN 2020</t>
  </si>
  <si>
    <t>REGISTRO EN 2019</t>
  </si>
  <si>
    <t>REGISTRO EN 2018 Y ANTERIORES</t>
  </si>
  <si>
    <t>TOTAL PROCESOS TERMINADOS</t>
  </si>
  <si>
    <t>TERMINADOS ÚLTIMA ACTUACIÓN EN 2020</t>
  </si>
  <si>
    <t>Procesos que efectivamente se encuentran activos</t>
  </si>
  <si>
    <t>Proceso que se encuentran terminados</t>
  </si>
  <si>
    <t>ARBITRAMENTOS ACTIVOS</t>
  </si>
  <si>
    <t>ARBITRAMENTOS REGISTRADOS EN EKOGUI</t>
  </si>
  <si>
    <t>Gestiona pagos en SIIF de MinHacienda</t>
  </si>
  <si>
    <t>Pagos enlazados</t>
  </si>
  <si>
    <t>Obs1</t>
  </si>
  <si>
    <t>Obs2</t>
  </si>
  <si>
    <t>Obs3</t>
  </si>
  <si>
    <t>Obs4</t>
  </si>
  <si>
    <t>Obs5</t>
  </si>
  <si>
    <t>Obs6</t>
  </si>
  <si>
    <t>Indique la fecha en la que genera el reporte</t>
  </si>
  <si>
    <t>Abogados al 31 de diciembre de 2020</t>
  </si>
  <si>
    <t>INFORMACIÓN (1)</t>
  </si>
  <si>
    <t>CANTIDAD DE ABOGADOS</t>
  </si>
  <si>
    <t>ABOGADOS ACTIVOS AL 31-12-2020</t>
  </si>
  <si>
    <t>CANTIDAD</t>
  </si>
  <si>
    <t>(1) Se visualiza en el detalle del abogado a la fecha de revisión</t>
  </si>
  <si>
    <t>Solamente se revisa que tenga registrada alguna información registrada</t>
  </si>
  <si>
    <t>ABOGADOS INACTIVOS</t>
  </si>
  <si>
    <t>ÚLTIMA CAPACITACIÓN ABOGADOS ACTIVOS</t>
  </si>
  <si>
    <t>RETIRADOS EN LA ENTIDAD SEGUNDO SEMESTRE 2020</t>
  </si>
  <si>
    <t>Posteriores al 01-01-2020</t>
  </si>
  <si>
    <t>INACTIVADOS EN EKOGUI SEGUNDO SEMESTRE 2020</t>
  </si>
  <si>
    <t>Entre 21-03-2019 y 31-12-2019</t>
  </si>
  <si>
    <t>Capacitaciones anteriores al 21-03-2019</t>
  </si>
  <si>
    <t>Observaciones:</t>
  </si>
  <si>
    <t>Sin capacitación</t>
  </si>
  <si>
    <t>Procesos Judiciales</t>
  </si>
  <si>
    <t>Fecha de diligenciamiento de plantilla</t>
  </si>
  <si>
    <t>MAYORES A 33.000 SMMLV(4) ACTIVOS</t>
  </si>
  <si>
    <t xml:space="preserve">CANTIDAD </t>
  </si>
  <si>
    <t>PROCESOS ACTIVOS AL 31 DE DICIEMBRE DE 2020</t>
  </si>
  <si>
    <t>Procesos de más de 33.000 SMMLV con la pieza demanda(5)</t>
  </si>
  <si>
    <t>(4)Equivalente a un valor indexado de $28.967 millones</t>
  </si>
  <si>
    <t>PROCESOS SIN ABOGADO ASIGNADO(1)</t>
  </si>
  <si>
    <t>(5) Puede ser remitida a la ANDJE o cargada en el sistema</t>
  </si>
  <si>
    <t>CALIFICACIÓN DE RIESGO</t>
  </si>
  <si>
    <t>PROCESOS TERMINADOS SEGUNDO SEMESTRE 2020</t>
  </si>
  <si>
    <t>PROCESOS ACTIVOS EN CALIDAD DEMANDADO AL 31-12-2020</t>
  </si>
  <si>
    <t>PROCESOS TERMINADOS DURANTE SEGUNDO SEMESTRE 2020</t>
  </si>
  <si>
    <t>PROCESOS CON CALIFICACIÓNSEGUNDO SEMESTRE 2020</t>
  </si>
  <si>
    <t>TERMINADOS EN EKOGUI DURANTE SEGUNDO SEMESTRE 2020 (2)</t>
  </si>
  <si>
    <t>PROCESOS CON CALIFICACIÓN ANTERIOR A 30-06-2020</t>
  </si>
  <si>
    <t>(2) Con fecha de actuación en 2020</t>
  </si>
  <si>
    <t>ACTUALIZACIÓN</t>
  </si>
  <si>
    <t>PROVISIÓN CONTABLE (6)</t>
  </si>
  <si>
    <t>PROCESOS</t>
  </si>
  <si>
    <t>CON PROVISIÓN IGUAL A CERO</t>
  </si>
  <si>
    <t xml:space="preserve">PROCESO TERMINADOS AL 31 DE DICIEMBRE 2020 </t>
  </si>
  <si>
    <t>PROCESOS ACTIVOS CON ESTADO TERMINADO(3)</t>
  </si>
  <si>
    <r>
      <t>(3)En el reporte de activos al 31 de diciembre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</si>
  <si>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(6) Solo se consideran los procesos activos - calidad demandado al 31 de diciembre de 2020 que tengan calificación de riesgo</t>
  </si>
  <si>
    <t>CONDENAS</t>
  </si>
  <si>
    <t>OBSERVACIONES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</si>
  <si>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</si>
  <si>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</si>
  <si>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</si>
  <si>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</si>
  <si>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</si>
  <si>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Prejudiciales</t>
  </si>
  <si>
    <t>PREJUDICIALES ACTIVOS AL 31-12-2020</t>
  </si>
  <si>
    <t>CANTIDAD PREJUDICIALES</t>
  </si>
  <si>
    <t>REGISTRO DESDE JULIO 1 DE 2020</t>
  </si>
  <si>
    <t>REGISTRO ENTRE 1 DE ENERO Y 30 DE JUNIO 2020</t>
  </si>
  <si>
    <t>REGISTRO EN 2019 Y ANTERIORES</t>
  </si>
  <si>
    <t>PREJUDICIALES TERMINADOS SEGUNDO SEMESTRE 2020</t>
  </si>
  <si>
    <t>TOTAL PREJUDICIALES TERMINADOS II SEM. 2020</t>
  </si>
  <si>
    <t>TERMINADOS ÚLTIMA ACTUACIÓN II SEM. 2020</t>
  </si>
  <si>
    <t>ARBITRAMENTOS</t>
  </si>
  <si>
    <t>ARBITRAMENTOS ACTIVOS AL 31-12-2020</t>
  </si>
  <si>
    <t>TOTAL ARBITRAMENTOS TERMINADOS  AL 31-12-2020</t>
  </si>
  <si>
    <t>ARBITRAMENTOS TERMINADOS EN EKOGUI</t>
  </si>
  <si>
    <t>Pagos</t>
  </si>
  <si>
    <t>PROCESOS ACTIVOS</t>
  </si>
  <si>
    <t>Pagos enlazados al 31-12-2020</t>
  </si>
  <si>
    <t>Plantilla de certificado de Control Interno</t>
  </si>
  <si>
    <t>ENTIDAD</t>
  </si>
  <si>
    <t>INFORMACIÓN USUARIOS</t>
  </si>
  <si>
    <t>PREJUDICIALES</t>
  </si>
  <si>
    <t>Completitud de roles</t>
  </si>
  <si>
    <t>Procesos prejudiciales</t>
  </si>
  <si>
    <t>Usuarios activos</t>
  </si>
  <si>
    <t>Porcentaje de registro</t>
  </si>
  <si>
    <t>Uso del sistema</t>
  </si>
  <si>
    <t>No Aplica</t>
  </si>
  <si>
    <t>Actualización prejudiciales</t>
  </si>
  <si>
    <t>Nivel de capacitación</t>
  </si>
  <si>
    <t>JUDICIALES</t>
  </si>
  <si>
    <t>Procesos arbitrales</t>
  </si>
  <si>
    <t>Procesos activos</t>
  </si>
  <si>
    <t>Actualización más de 33.000 SMMLV</t>
  </si>
  <si>
    <t>PAGOS</t>
  </si>
  <si>
    <t>Procesos por abogado</t>
  </si>
  <si>
    <t>Pagos relacionados</t>
  </si>
  <si>
    <t>Provisión incorrecta</t>
  </si>
  <si>
    <t>Uso del módulo pagos</t>
  </si>
  <si>
    <t>Al verificar la plataforma ekogui encontramos cero arbitramentos activos.</t>
  </si>
  <si>
    <t> 24/02/2021</t>
  </si>
  <si>
    <t>JULIO CESAR PINILLOS PATIÑO ingreso en diciembre (22/12/2020), por lo tanto no se ha hecho la capacitacion respectiva
De acuerdo a lo informado por la Oficina Asesora Jurídica, se solicitó capacitación a la ANDJE con respecto al perfil de Jefe financiero y enlace depagos la cual se encuentra programada para el mes de mayo-2021.</t>
  </si>
  <si>
    <t xml:space="preserve">ABOGADOS ACTIVOS AL 31-12-2020: Se encuentran inactivos en ekogui los abogados que se relacionan a continuación de los cuales transcribimos los datos de nombre y apellido encontrados en la plataforma (Hilda Yalile Acero BARAJAS y - Migración Arbitramento (manuel.chavarro@defensajuridica.gov.co))
INFORMACIÓN (1) : Los siguientes abogados no presentan tipo de vinculación: Gerardino Calderón González, Diana Patricia Villamil Buitrago, Gisella Chadid Bonilla, Nystron Javier Roncancio Muñoz, Jorge Alirio Anzola García.
El abogado Orlando Víctor Hugo Rocha Díaz: No presenta vinculación laboral y tiene incongruencias académicas.
El abogado Alfredo De Jesús Pertuz Crespo: No presenta información académica y la experiencia laboral la tiene en cero.
*De acuerdo a lo informado por la Oficina Asesora Jurídica, se procederá a ejacutar la actividad de actualizacion y revision de todos los perfiles de abogados de la entidad.
</t>
  </si>
  <si>
    <t>PROCESOS ACTIVOS AL 31 DE DICIEMBRE DE 2020: Se encuentra la diferencia de un (1) proceso activo al 31-12-2021. 
*De acuerdo a lo informado por la Oficina Asesora Jurídica, la diferencia presentada en casos de ekogui se debe a la fecha de generacion del archivo plano de eKOGUI, ya que la OAJ tiene archivos mensuales del sistema, la informacion se reviso con fecha corte a 4-1-2021, mientras que la revision de OCI fue hecha el 22-2-2021, sin embargo las diferencias se encontraron en la creacion, terminacion y actualizacion de casos que presentaron una diferencia minima.</t>
  </si>
  <si>
    <t xml:space="preserve">El MVCT no ha registrado  pagos realizados por concepto de demandas. Sin embargo encontramos un pago hecho el  2020-09-24 con RP. 125220 por la suma de $ 109.511,00  generado por la UNIDAD ADMINISTRATIVA ESPECIAL DE GESTION PENSIONAL Y CONTRIBUCIONES PARAFISCALES DE LA PROTECCION SOCIAL
*De acuerdo a lo informado por la Oficina Asesora Juridica, como se enuncia en el parrafo anterior, este pago fue hecho por la UGPP y no por la entidad.
</t>
  </si>
  <si>
    <t>PREJUDICIALES ACTIVOS AL 31-12-2020: Encontramos una diferencia de 28 prejudiciales activo en EKOGUI.
*De acuerdo a lo informado por la Oficina Asesora Jurídica, desde el año pasado se viene adelantando la actividad de depuracion de casos con respecto a las concilaciones extrajudiciales, esto por la actualizacion a la version 2.0 del e-KOGUI.</t>
  </si>
  <si>
    <t xml:space="preserve">Ministerio de Vivienda, Ciudad y Territorio </t>
  </si>
  <si>
    <t>Olga Yaneth Aragon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</si>
</sst>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0" fillId="2" borderId="27" xfId="0" applyNumberFormat="1" applyFill="1" applyBorder="1" applyProtection="1">
      <protection locked="0"/>
    </xf>
    <xf numFmtId="14" fontId="5" fillId="2" borderId="5" xfId="0" applyNumberFormat="1" applyFont="1" applyFill="1" applyBorder="1"/>
    <xf numFmtId="14" fontId="15" fillId="4" borderId="9" xfId="0" applyNumberFormat="1" applyFont="1" applyFill="1" applyBorder="1" applyAlignment="1" applyProtection="1">
      <alignment wrapText="1"/>
      <protection locked="0"/>
    </xf>
    <xf numFmtId="0" fontId="15" fillId="4" borderId="29" xfId="0" applyFont="1" applyFill="1" applyBorder="1" applyAlignment="1" applyProtection="1">
      <alignment wrapText="1"/>
      <protection locked="0"/>
    </xf>
    <xf numFmtId="0" fontId="15" fillId="4" borderId="12" xfId="0" applyFont="1" applyFill="1" applyBorder="1" applyAlignment="1" applyProtection="1">
      <alignment wrapText="1"/>
      <protection locked="0"/>
    </xf>
    <xf numFmtId="14" fontId="15" fillId="4" borderId="19" xfId="0" applyNumberFormat="1" applyFont="1" applyFill="1" applyBorder="1" applyAlignment="1" applyProtection="1">
      <alignment wrapText="1"/>
      <protection locked="0"/>
    </xf>
    <xf numFmtId="0" fontId="15" fillId="4" borderId="20" xfId="0" applyFont="1" applyFill="1" applyBorder="1" applyAlignment="1" applyProtection="1">
      <alignment wrapText="1"/>
      <protection locked="0"/>
    </xf>
    <xf numFmtId="0" fontId="15" fillId="4" borderId="17" xfId="0" applyFont="1" applyFill="1" applyBorder="1" applyAlignment="1" applyProtection="1">
      <alignment wrapText="1"/>
      <protection locked="0"/>
    </xf>
    <xf numFmtId="14" fontId="15" fillId="4" borderId="17" xfId="0" applyNumberFormat="1" applyFont="1" applyFill="1" applyBorder="1" applyAlignment="1" applyProtection="1">
      <alignment wrapText="1"/>
      <protection locked="0"/>
    </xf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8"/>
  <sheetViews>
    <sheetView showGridLines="0" topLeftCell="A7" workbookViewId="0">
      <selection activeCell="Q5" sqref="Q5"/>
    </sheetView>
  </sheetViews>
  <sheetFormatPr baseColWidth="10" defaultColWidth="11.5" defaultRowHeight="15" x14ac:dyDescent="0.2"/>
  <sheetData>
    <row r="1" spans="2:15" ht="16" thickBot="1" x14ac:dyDescent="0.25"/>
    <row r="2" spans="2:15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4" x14ac:dyDescent="0.3">
      <c r="B3" s="88" t="s">
        <v>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90"/>
    </row>
    <row r="4" spans="2:15" ht="24" x14ac:dyDescent="0.3">
      <c r="B4" s="88" t="s">
        <v>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2:15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">
      <c r="B6" s="5"/>
      <c r="C6" s="91" t="s">
        <v>2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7"/>
    </row>
    <row r="7" spans="2:15" x14ac:dyDescent="0.2">
      <c r="B7" s="5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7"/>
    </row>
    <row r="8" spans="2:15" x14ac:dyDescent="0.2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6" thickBot="1" x14ac:dyDescent="0.25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T19"/>
  <sheetViews>
    <sheetView topLeftCell="C8" zoomScale="120" zoomScaleNormal="120" workbookViewId="0">
      <selection activeCell="D21" sqref="D21"/>
    </sheetView>
  </sheetViews>
  <sheetFormatPr baseColWidth="10" defaultColWidth="11.5" defaultRowHeight="15" x14ac:dyDescent="0.2"/>
  <cols>
    <col min="1" max="1" width="6.5" style="1" customWidth="1"/>
    <col min="2" max="2" width="34.33203125" style="1" customWidth="1"/>
    <col min="3" max="3" width="13.33203125" style="1" customWidth="1"/>
    <col min="4" max="4" width="27.5" style="1" customWidth="1"/>
    <col min="5" max="5" width="57.5" style="1" customWidth="1"/>
    <col min="6" max="6" width="30.1640625" style="1" customWidth="1"/>
    <col min="7" max="7" width="15.6640625" style="1" customWidth="1"/>
    <col min="8" max="9" width="11.5" style="41"/>
    <col min="10" max="10" width="11.83203125" style="41" bestFit="1" customWidth="1"/>
    <col min="11" max="16384" width="11.5" style="1"/>
  </cols>
  <sheetData>
    <row r="5" spans="2:20" ht="16" thickBot="1" x14ac:dyDescent="0.25"/>
    <row r="6" spans="2:20" x14ac:dyDescent="0.2">
      <c r="B6" s="11"/>
      <c r="C6" s="12"/>
      <c r="D6" s="12"/>
      <c r="E6" s="12"/>
      <c r="F6" s="12"/>
      <c r="G6" s="13"/>
    </row>
    <row r="7" spans="2:20" ht="21" x14ac:dyDescent="0.25">
      <c r="B7" s="92" t="s">
        <v>3</v>
      </c>
      <c r="C7" s="93"/>
      <c r="D7" s="93"/>
      <c r="E7" s="93"/>
      <c r="F7" s="93"/>
      <c r="G7" s="94"/>
      <c r="T7" s="1" t="s">
        <v>4</v>
      </c>
    </row>
    <row r="8" spans="2:20" ht="16" thickBot="1" x14ac:dyDescent="0.25">
      <c r="B8" s="14"/>
      <c r="C8" s="15"/>
      <c r="D8" s="15"/>
      <c r="E8" s="15"/>
      <c r="F8" s="15"/>
      <c r="G8" s="16"/>
      <c r="T8" s="1" t="s">
        <v>5</v>
      </c>
    </row>
    <row r="9" spans="2:20" ht="16" thickBot="1" x14ac:dyDescent="0.25">
      <c r="B9" s="97" t="s">
        <v>6</v>
      </c>
      <c r="C9" s="98"/>
      <c r="D9" s="78">
        <v>44258</v>
      </c>
      <c r="E9" s="15"/>
      <c r="F9" s="15"/>
      <c r="G9" s="16"/>
      <c r="T9" s="1" t="s">
        <v>7</v>
      </c>
    </row>
    <row r="10" spans="2:20" x14ac:dyDescent="0.2">
      <c r="B10" s="14"/>
      <c r="C10" s="15"/>
      <c r="D10" s="15"/>
      <c r="E10" s="15"/>
      <c r="F10" s="15"/>
      <c r="G10" s="79">
        <v>43545</v>
      </c>
    </row>
    <row r="11" spans="2:20" x14ac:dyDescent="0.2">
      <c r="B11" s="22" t="s">
        <v>8</v>
      </c>
      <c r="C11" s="23" t="s">
        <v>9</v>
      </c>
      <c r="D11" s="24" t="s">
        <v>10</v>
      </c>
      <c r="E11" s="23" t="s">
        <v>11</v>
      </c>
      <c r="F11" s="23" t="s">
        <v>12</v>
      </c>
      <c r="G11" s="25" t="s">
        <v>13</v>
      </c>
    </row>
    <row r="12" spans="2:20" ht="16" x14ac:dyDescent="0.2">
      <c r="B12" s="21" t="s">
        <v>14</v>
      </c>
      <c r="C12" s="56" t="s">
        <v>4</v>
      </c>
      <c r="D12" s="80">
        <v>44174</v>
      </c>
      <c r="E12" s="81" t="s">
        <v>15</v>
      </c>
      <c r="F12" s="82" t="s">
        <v>16</v>
      </c>
      <c r="G12" s="55" t="str">
        <f>+IF(C12="SI",IF(F12&lt;$G$10,"DESACTUALIZADO",""),"")</f>
        <v/>
      </c>
      <c r="H12" s="41">
        <f t="shared" ref="H12:H17" si="0">+IF(C12="N/A",1,0)</f>
        <v>0</v>
      </c>
      <c r="I12" s="41">
        <f t="shared" ref="I12:I17" si="1">+IF(C12="Si",1,0)</f>
        <v>1</v>
      </c>
      <c r="J12" s="41">
        <f t="shared" ref="J12:J17" si="2">+IF(C12="No",1,0)</f>
        <v>0</v>
      </c>
    </row>
    <row r="13" spans="2:20" ht="16" x14ac:dyDescent="0.2">
      <c r="B13" s="21" t="s">
        <v>17</v>
      </c>
      <c r="C13" s="56" t="s">
        <v>4</v>
      </c>
      <c r="D13" s="83">
        <v>44009</v>
      </c>
      <c r="E13" s="84" t="s">
        <v>18</v>
      </c>
      <c r="F13" s="85" t="s">
        <v>161</v>
      </c>
      <c r="G13" s="55" t="str">
        <f t="shared" ref="G13:G17" si="3">+IF(C13="SI",IF(F13&lt;$G$10,"DESACTUALIZADO",""),"")</f>
        <v/>
      </c>
      <c r="H13" s="41">
        <f t="shared" si="0"/>
        <v>0</v>
      </c>
      <c r="I13" s="41">
        <f t="shared" si="1"/>
        <v>1</v>
      </c>
      <c r="J13" s="41">
        <f t="shared" si="2"/>
        <v>0</v>
      </c>
    </row>
    <row r="14" spans="2:20" ht="16" x14ac:dyDescent="0.2">
      <c r="B14" s="21" t="s">
        <v>19</v>
      </c>
      <c r="C14" s="56" t="s">
        <v>4</v>
      </c>
      <c r="D14" s="83">
        <v>44058</v>
      </c>
      <c r="E14" s="84" t="s">
        <v>20</v>
      </c>
      <c r="F14" s="86">
        <v>44075</v>
      </c>
      <c r="G14" s="55" t="str">
        <f t="shared" si="3"/>
        <v/>
      </c>
      <c r="H14" s="41">
        <f t="shared" si="0"/>
        <v>0</v>
      </c>
      <c r="I14" s="41">
        <f t="shared" si="1"/>
        <v>1</v>
      </c>
      <c r="J14" s="41">
        <f t="shared" si="2"/>
        <v>0</v>
      </c>
      <c r="T14" s="48">
        <v>43545</v>
      </c>
    </row>
    <row r="15" spans="2:20" ht="16" x14ac:dyDescent="0.2">
      <c r="B15" s="21" t="s">
        <v>21</v>
      </c>
      <c r="C15" s="56" t="s">
        <v>4</v>
      </c>
      <c r="D15" s="83">
        <v>42919</v>
      </c>
      <c r="E15" s="84" t="s">
        <v>22</v>
      </c>
      <c r="F15" s="86">
        <v>44230</v>
      </c>
      <c r="G15" s="55" t="str">
        <f t="shared" si="3"/>
        <v/>
      </c>
      <c r="H15" s="41">
        <f t="shared" si="0"/>
        <v>0</v>
      </c>
      <c r="I15" s="41">
        <f t="shared" si="1"/>
        <v>1</v>
      </c>
      <c r="J15" s="41">
        <f t="shared" si="2"/>
        <v>0</v>
      </c>
    </row>
    <row r="16" spans="2:20" ht="16" x14ac:dyDescent="0.2">
      <c r="B16" s="21" t="s">
        <v>23</v>
      </c>
      <c r="C16" s="56" t="s">
        <v>4</v>
      </c>
      <c r="D16" s="83">
        <v>43893</v>
      </c>
      <c r="E16" s="84" t="s">
        <v>24</v>
      </c>
      <c r="F16" s="86">
        <v>44111</v>
      </c>
      <c r="G16" s="55" t="str">
        <f t="shared" si="3"/>
        <v/>
      </c>
      <c r="H16" s="41">
        <f t="shared" si="0"/>
        <v>0</v>
      </c>
      <c r="I16" s="41">
        <f t="shared" si="1"/>
        <v>1</v>
      </c>
      <c r="J16" s="41">
        <f t="shared" si="2"/>
        <v>0</v>
      </c>
    </row>
    <row r="17" spans="2:10" ht="16" x14ac:dyDescent="0.2">
      <c r="B17" s="21" t="s">
        <v>25</v>
      </c>
      <c r="C17" s="56" t="s">
        <v>4</v>
      </c>
      <c r="D17" s="83">
        <v>42746</v>
      </c>
      <c r="E17" s="84" t="s">
        <v>26</v>
      </c>
      <c r="F17" s="86">
        <v>44111</v>
      </c>
      <c r="G17" s="55" t="str">
        <f t="shared" si="3"/>
        <v/>
      </c>
      <c r="H17" s="41">
        <f t="shared" si="0"/>
        <v>0</v>
      </c>
      <c r="I17" s="41">
        <f t="shared" si="1"/>
        <v>1</v>
      </c>
      <c r="J17" s="41">
        <f t="shared" si="2"/>
        <v>0</v>
      </c>
    </row>
    <row r="18" spans="2:10" x14ac:dyDescent="0.2">
      <c r="B18" s="14"/>
      <c r="C18" s="15"/>
      <c r="D18" s="15"/>
      <c r="E18" s="15"/>
      <c r="F18" s="15"/>
      <c r="G18" s="16"/>
    </row>
    <row r="19" spans="2:10" ht="94.5" customHeight="1" thickBot="1" x14ac:dyDescent="0.25">
      <c r="B19" s="69" t="s">
        <v>27</v>
      </c>
      <c r="C19" s="95" t="s">
        <v>162</v>
      </c>
      <c r="D19" s="95"/>
      <c r="E19" s="95"/>
      <c r="F19" s="95"/>
      <c r="G19" s="96"/>
    </row>
  </sheetData>
  <sheetProtection algorithmName="SHA-512" hashValue="25M01pyRemgaH4CA3gaV6VpBPMwYEpT0BiYjb7YwtGfTlh3I8D8o3d0veWwkPa7DQ+yiOEb8qu00YEaezh5kWw==" saltValue="HJ3GI+QJ+qAq7O7pTyfWrA==" spinCount="100000" sheet="1" objects="1" scenarios="1"/>
  <mergeCells count="3">
    <mergeCell ref="B7:G7"/>
    <mergeCell ref="C19:G19"/>
    <mergeCell ref="B9:C9"/>
  </mergeCells>
  <dataValidations count="1">
    <dataValidation type="list" allowBlank="1" showInputMessage="1" showErrorMessage="1" sqref="C12:C17" xr:uid="{00000000-0002-0000-0100-000000000000}">
      <formula1>$T$7:$T$9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E3"/>
  <sheetViews>
    <sheetView topLeftCell="AS1" workbookViewId="0">
      <selection activeCell="BE4" sqref="BE4"/>
    </sheetView>
  </sheetViews>
  <sheetFormatPr baseColWidth="10" defaultColWidth="11.5" defaultRowHeight="15" x14ac:dyDescent="0.2"/>
  <sheetData>
    <row r="2" spans="1:57" x14ac:dyDescent="0.2">
      <c r="A2" t="s">
        <v>14</v>
      </c>
      <c r="B2" t="s">
        <v>17</v>
      </c>
      <c r="C2" t="s">
        <v>19</v>
      </c>
      <c r="D2" t="s">
        <v>21</v>
      </c>
      <c r="E2" t="s">
        <v>23</v>
      </c>
      <c r="F2" t="s">
        <v>25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s="15" t="s">
        <v>33</v>
      </c>
      <c r="M2" s="20" t="s">
        <v>34</v>
      </c>
      <c r="N2" s="20" t="s">
        <v>35</v>
      </c>
      <c r="O2" s="20" t="s">
        <v>36</v>
      </c>
      <c r="Q2" t="s">
        <v>37</v>
      </c>
      <c r="R2" t="s">
        <v>38</v>
      </c>
      <c r="S2" t="s">
        <v>39</v>
      </c>
      <c r="T2" t="s">
        <v>40</v>
      </c>
      <c r="U2" t="s">
        <v>41</v>
      </c>
      <c r="V2" t="s">
        <v>42</v>
      </c>
      <c r="W2" t="s">
        <v>43</v>
      </c>
      <c r="X2" t="s">
        <v>44</v>
      </c>
      <c r="Y2" t="s">
        <v>45</v>
      </c>
      <c r="Z2" t="s">
        <v>46</v>
      </c>
      <c r="AA2" t="s">
        <v>47</v>
      </c>
      <c r="AB2" t="s">
        <v>48</v>
      </c>
      <c r="AC2" t="s">
        <v>49</v>
      </c>
      <c r="AD2" t="s">
        <v>50</v>
      </c>
      <c r="AE2" t="s">
        <v>51</v>
      </c>
      <c r="AF2" t="s">
        <v>52</v>
      </c>
      <c r="AG2" t="s">
        <v>53</v>
      </c>
      <c r="AH2" t="s">
        <v>54</v>
      </c>
      <c r="AI2" t="s">
        <v>51</v>
      </c>
      <c r="AJ2" t="s">
        <v>52</v>
      </c>
      <c r="AK2" t="s">
        <v>53</v>
      </c>
      <c r="AL2" t="s">
        <v>54</v>
      </c>
      <c r="AM2" t="s">
        <v>55</v>
      </c>
      <c r="AN2" t="s">
        <v>56</v>
      </c>
      <c r="AO2" t="s">
        <v>57</v>
      </c>
      <c r="AP2" t="s">
        <v>58</v>
      </c>
      <c r="AQ2" t="s">
        <v>59</v>
      </c>
      <c r="AR2" t="s">
        <v>60</v>
      </c>
      <c r="AS2" t="s">
        <v>61</v>
      </c>
      <c r="AT2" t="s">
        <v>62</v>
      </c>
      <c r="AU2" t="s">
        <v>63</v>
      </c>
      <c r="AV2" t="s">
        <v>64</v>
      </c>
      <c r="AW2" t="s">
        <v>65</v>
      </c>
      <c r="AX2" s="15" t="s">
        <v>66</v>
      </c>
      <c r="AY2" s="15" t="s">
        <v>67</v>
      </c>
      <c r="AZ2" t="s">
        <v>68</v>
      </c>
      <c r="BA2" t="s">
        <v>69</v>
      </c>
      <c r="BB2" t="s">
        <v>70</v>
      </c>
      <c r="BC2" t="s">
        <v>71</v>
      </c>
      <c r="BD2" t="s">
        <v>72</v>
      </c>
      <c r="BE2" t="s">
        <v>73</v>
      </c>
    </row>
    <row r="3" spans="1:57" x14ac:dyDescent="0.2">
      <c r="A3" t="str">
        <f>+USUARIOS!C12</f>
        <v>Si</v>
      </c>
      <c r="B3" t="str">
        <f>+USUARIOS!C13</f>
        <v>Si</v>
      </c>
      <c r="C3" t="str">
        <f>+USUARIOS!C14</f>
        <v>Si</v>
      </c>
      <c r="D3" t="str">
        <f>+USUARIOS!C15</f>
        <v>Si</v>
      </c>
      <c r="E3" t="str">
        <f>+USUARIOS!C16</f>
        <v>Si</v>
      </c>
      <c r="F3" t="str">
        <f>+USUARIOS!C17</f>
        <v>Si</v>
      </c>
      <c r="G3">
        <f>+ABOGADOS!D11</f>
        <v>24</v>
      </c>
      <c r="H3">
        <f>+ABOGADOS!D12</f>
        <v>24</v>
      </c>
      <c r="I3">
        <f>+ABOGADOS!D13</f>
        <v>24</v>
      </c>
      <c r="J3">
        <f>+ABOGADOS!D14</f>
        <v>24</v>
      </c>
      <c r="K3">
        <f>+ABOGADOS!D17</f>
        <v>0</v>
      </c>
      <c r="L3">
        <f>+ABOGADOS!D18</f>
        <v>1</v>
      </c>
      <c r="M3">
        <f>+ABOGADOS!G10</f>
        <v>3</v>
      </c>
      <c r="N3">
        <f>+ABOGADOS!G11</f>
        <v>3</v>
      </c>
      <c r="O3">
        <f>+ABOGADOS!G12</f>
        <v>3</v>
      </c>
      <c r="Q3">
        <f>+JUDICIALES!D11</f>
        <v>671</v>
      </c>
      <c r="R3">
        <f>+JUDICIALES!D12</f>
        <v>670</v>
      </c>
      <c r="S3">
        <f>+JUDICIALES!D13</f>
        <v>1</v>
      </c>
      <c r="T3">
        <f>+JUDICIALES!D16</f>
        <v>12</v>
      </c>
      <c r="U3">
        <f>+JUDICIALES!D17</f>
        <v>12</v>
      </c>
      <c r="V3">
        <f>+JUDICIALES!D21</f>
        <v>621</v>
      </c>
      <c r="W3">
        <f>+JUDICIALES!D22</f>
        <v>71</v>
      </c>
      <c r="X3">
        <f>+JUDICIALES!G9</f>
        <v>12</v>
      </c>
      <c r="Y3">
        <f>+JUDICIALES!G10</f>
        <v>12</v>
      </c>
      <c r="Z3">
        <f>+JUDICIALES!G11</f>
        <v>12</v>
      </c>
      <c r="AA3">
        <f>+JUDICIALES!G15</f>
        <v>537</v>
      </c>
      <c r="AB3">
        <f>+JUDICIALES!G16</f>
        <v>504</v>
      </c>
      <c r="AC3">
        <f>+JUDICIALES!G17</f>
        <v>20</v>
      </c>
      <c r="AD3">
        <f>+JUDICIALES!G18</f>
        <v>10</v>
      </c>
      <c r="AE3">
        <f>+JUDICIALES!G21</f>
        <v>27</v>
      </c>
      <c r="AF3">
        <f>+JUDICIALES!G22</f>
        <v>133</v>
      </c>
      <c r="AG3">
        <f>+JUDICIALES!G23</f>
        <v>33</v>
      </c>
      <c r="AH3">
        <f>+JUDICIALES!G24</f>
        <v>332</v>
      </c>
      <c r="AI3">
        <f>+JUDICIALES!H21</f>
        <v>10</v>
      </c>
      <c r="AJ3">
        <f>+JUDICIALES!H22</f>
        <v>133</v>
      </c>
      <c r="AK3">
        <f>+JUDICIALES!H23</f>
        <v>33</v>
      </c>
      <c r="AL3">
        <f>+JUDICIALES!H24</f>
        <v>332</v>
      </c>
      <c r="AM3">
        <f>+PREJUDICIALES!D10</f>
        <v>64</v>
      </c>
      <c r="AN3">
        <f>+PREJUDICIALES!D11</f>
        <v>92</v>
      </c>
      <c r="AO3">
        <f>+PREJUDICIALES!D12</f>
        <v>11</v>
      </c>
      <c r="AP3">
        <f>+PREJUDICIALES!D13</f>
        <v>7</v>
      </c>
      <c r="AQ3">
        <f>+PREJUDICIALES!D14</f>
        <v>74</v>
      </c>
      <c r="AR3">
        <f>+PREJUDICIALES!D17</f>
        <v>11</v>
      </c>
      <c r="AS3">
        <f>+PREJUDICIALES!D18</f>
        <v>11</v>
      </c>
      <c r="AT3">
        <f>+PREJUDICIALES!G12</f>
        <v>2</v>
      </c>
      <c r="AU3">
        <f>+PREJUDICIALES!G13</f>
        <v>18</v>
      </c>
      <c r="AV3">
        <f>+ARBITRAMENTOS!D9</f>
        <v>0</v>
      </c>
      <c r="AW3">
        <f>+ARBITRAMENTOS!D10</f>
        <v>1</v>
      </c>
      <c r="AX3" t="str">
        <f>+PAGOS!D9</f>
        <v>Si</v>
      </c>
      <c r="AY3">
        <f>+PAGOS!D10</f>
        <v>0</v>
      </c>
      <c r="AZ3" t="str">
        <f>+USUARIOS!C19</f>
        <v>JULIO CESAR PINILLOS PATIÑO ingreso en diciembre (22/12/2020), por lo tanto no se ha hecho la capacitacion respectiva
De acuerdo a lo informado por la Oficina Asesora Jurídica, se solicitó capacitación a la ANDJE con respecto al perfil de Jefe financiero y enlace depagos la cual se encuentra programada para el mes de mayo-2021.</v>
      </c>
      <c r="BA3" t="str">
        <f>+ABOGADOS!C21</f>
        <v xml:space="preserve">ABOGADOS ACTIVOS AL 31-12-2020: Se encuentran inactivos en ekogui los abogados que se relacionan a continuación de los cuales transcribimos los datos de nombre y apellido encontrados en la plataforma (Hilda Yalile Acero BARAJAS y - Migración Arbitramento (manuel.chavarro@defensajuridica.gov.co))
INFORMACIÓN (1) : Los siguientes abogados no presentan tipo de vinculación: Gerardino Calderón González, Diana Patricia Villamil Buitrago, Gisella Chadid Bonilla, Nystron Javier Roncancio Muñoz, Jorge Alirio Anzola García.
El abogado Orlando Víctor Hugo Rocha Díaz: No presenta vinculación laboral y tiene incongruencias académicas.
El abogado Alfredo De Jesús Pertuz Crespo: No presenta información académica y la experiencia laboral la tiene en cero.
*De acuerdo a lo informado por la Oficina Asesora Jurídica, se procederá a ejacutar la actividad de actualizacion y revision de todos los perfiles de abogados de la entidad.
</v>
      </c>
      <c r="BB3" t="str">
        <f>+JUDICIALES!F28</f>
        <v>PROCESOS ACTIVOS AL 31 DE DICIEMBRE DE 2020: Se encuentra la diferencia de un (1) proceso activo al 31-12-2021. 
*De acuerdo a lo informado por la Oficina Asesora Jurídica, la diferencia presentada en casos de ekogui se debe a la fecha de generacion del archivo plano de eKOGUI, ya que la OAJ tiene archivos mensuales del sistema, la informacion se reviso con fecha corte a 4-1-2021, mientras que la revision de OCI fue hecha el 22-2-2021, sin embargo las diferencias se encontraron en la creacion, terminacion y actualizacion de casos que presentaron una diferencia minima.</v>
      </c>
      <c r="BC3" t="str">
        <f>+PREJUDICIALES!F17</f>
        <v>PREJUDICIALES ACTIVOS AL 31-12-2020: Encontramos una diferencia de 28 prejudiciales activo en EKOGUI.
*De acuerdo a lo informado por la Oficina Asesora Jurídica, desde el año pasado se viene adelantando la actividad de depuracion de casos con respecto a las concilaciones extrajudiciales, esto por la actualizacion a la version 2.0 del e-KOGUI.</v>
      </c>
      <c r="BD3" t="str">
        <f>+ARBITRAMENTOS!C13</f>
        <v>Al verificar la plataforma ekogui encontramos cero arbitramentos activos.</v>
      </c>
      <c r="BE3" t="str">
        <f>+PAGOS!F8</f>
        <v xml:space="preserve">El MVCT no ha registrado  pagos realizados por concepto de demandas. Sin embargo encontramos un pago hecho el  2020-09-24 con RP. 125220 por la suma de $ 109.511,00  generado por la UNIDAD ADMINISTRATIVA ESPECIAL DE GESTION PENSIONAL Y CONTRIBUCIONES PARAFISCALES DE LA PROTECCION SOCIAL
*De acuerdo a lo informado por la Oficina Asesora Juridica, como se enuncia en el parrafo anterior, este pago fue hecho por la UGPP y no por la entidad.
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25"/>
  <sheetViews>
    <sheetView showGridLines="0" topLeftCell="A13" workbookViewId="0">
      <selection activeCell="C21" sqref="C21:G24"/>
    </sheetView>
  </sheetViews>
  <sheetFormatPr baseColWidth="10" defaultColWidth="11.5" defaultRowHeight="15" x14ac:dyDescent="0.2"/>
  <cols>
    <col min="1" max="1" width="3.83203125" style="1" customWidth="1"/>
    <col min="2" max="2" width="11.5" style="1"/>
    <col min="3" max="3" width="48.1640625" style="1" bestFit="1" customWidth="1"/>
    <col min="4" max="4" width="20.83203125" style="1" customWidth="1"/>
    <col min="5" max="5" width="6.33203125" style="1" customWidth="1"/>
    <col min="6" max="6" width="41.5" style="1" customWidth="1"/>
    <col min="7" max="7" width="24.1640625" style="1" customWidth="1"/>
    <col min="8" max="8" width="7.33203125" style="1" customWidth="1"/>
    <col min="9" max="16384" width="11.5" style="1"/>
  </cols>
  <sheetData>
    <row r="1" spans="2:22" ht="16" thickBot="1" x14ac:dyDescent="0.25"/>
    <row r="2" spans="2:22" x14ac:dyDescent="0.2">
      <c r="B2" s="29"/>
      <c r="C2" s="30"/>
      <c r="D2" s="30"/>
      <c r="E2" s="30"/>
      <c r="F2" s="30"/>
      <c r="G2" s="30"/>
      <c r="H2" s="31"/>
    </row>
    <row r="3" spans="2:22" x14ac:dyDescent="0.2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10</v>
      </c>
    </row>
    <row r="4" spans="2:22" x14ac:dyDescent="0.2">
      <c r="B4" s="14"/>
      <c r="C4" s="15"/>
      <c r="D4" s="15"/>
      <c r="E4" s="15"/>
      <c r="F4" s="15"/>
      <c r="G4" s="15"/>
      <c r="H4" s="16"/>
    </row>
    <row r="5" spans="2:22" x14ac:dyDescent="0.2">
      <c r="B5" s="14"/>
      <c r="C5" s="15"/>
      <c r="D5" s="15"/>
      <c r="E5" s="15"/>
      <c r="F5" s="15"/>
      <c r="G5" s="15"/>
      <c r="H5" s="16"/>
    </row>
    <row r="6" spans="2:22" ht="15" customHeight="1" x14ac:dyDescent="0.2">
      <c r="B6" s="14"/>
      <c r="C6" s="27"/>
      <c r="D6" s="27"/>
      <c r="E6" s="27"/>
      <c r="G6" s="32"/>
      <c r="H6" s="33"/>
    </row>
    <row r="7" spans="2:22" ht="17.25" customHeight="1" x14ac:dyDescent="0.25">
      <c r="B7" s="14"/>
      <c r="C7" s="20" t="s">
        <v>74</v>
      </c>
      <c r="D7" s="57">
        <v>44258</v>
      </c>
      <c r="E7" s="26"/>
      <c r="F7" s="99" t="str">
        <f>"Seleccione una muestra de "&amp;V3&amp;" abogados activos y complete la siguiente tabla"</f>
        <v>Seleccione una muestra de 10 abogados activos y complete la siguiente tabla</v>
      </c>
      <c r="G7" s="100"/>
      <c r="H7" s="33"/>
    </row>
    <row r="8" spans="2:22" x14ac:dyDescent="0.2">
      <c r="B8" s="14"/>
      <c r="D8" s="15"/>
      <c r="E8" s="15"/>
      <c r="F8" s="101"/>
      <c r="G8" s="102"/>
      <c r="H8" s="16"/>
      <c r="T8" s="1" t="s">
        <v>5</v>
      </c>
    </row>
    <row r="9" spans="2:22" ht="24" x14ac:dyDescent="0.2">
      <c r="B9" s="14"/>
      <c r="C9" s="34" t="s">
        <v>75</v>
      </c>
      <c r="E9" s="6"/>
      <c r="F9" s="24" t="s">
        <v>76</v>
      </c>
      <c r="G9" s="24" t="s">
        <v>77</v>
      </c>
      <c r="H9" s="16"/>
      <c r="T9" s="1" t="s">
        <v>7</v>
      </c>
    </row>
    <row r="10" spans="2:22" x14ac:dyDescent="0.2">
      <c r="B10" s="14"/>
      <c r="C10" s="23" t="s">
        <v>78</v>
      </c>
      <c r="D10" s="23" t="s">
        <v>79</v>
      </c>
      <c r="E10" s="6"/>
      <c r="F10" s="20" t="s">
        <v>34</v>
      </c>
      <c r="G10" s="56">
        <v>3</v>
      </c>
      <c r="H10" s="16"/>
    </row>
    <row r="11" spans="2:22" x14ac:dyDescent="0.2">
      <c r="B11" s="14"/>
      <c r="C11" s="20" t="s">
        <v>28</v>
      </c>
      <c r="D11" s="56">
        <v>24</v>
      </c>
      <c r="E11" s="6"/>
      <c r="F11" s="20" t="s">
        <v>35</v>
      </c>
      <c r="G11" s="56">
        <v>3</v>
      </c>
      <c r="H11" s="16"/>
    </row>
    <row r="12" spans="2:22" x14ac:dyDescent="0.2">
      <c r="B12" s="14"/>
      <c r="C12" s="20" t="s">
        <v>29</v>
      </c>
      <c r="D12" s="56">
        <v>24</v>
      </c>
      <c r="E12" s="6"/>
      <c r="F12" s="20" t="s">
        <v>36</v>
      </c>
      <c r="G12" s="56">
        <v>3</v>
      </c>
      <c r="H12" s="16"/>
    </row>
    <row r="13" spans="2:22" x14ac:dyDescent="0.2">
      <c r="B13" s="14"/>
      <c r="C13" s="20" t="s">
        <v>30</v>
      </c>
      <c r="D13" s="56">
        <v>24</v>
      </c>
      <c r="E13" s="6"/>
      <c r="F13" s="52" t="s">
        <v>80</v>
      </c>
      <c r="G13" s="51"/>
      <c r="H13" s="16"/>
    </row>
    <row r="14" spans="2:22" x14ac:dyDescent="0.2">
      <c r="B14" s="14"/>
      <c r="C14" s="20" t="s">
        <v>31</v>
      </c>
      <c r="D14" s="56">
        <v>24</v>
      </c>
      <c r="E14" s="6"/>
      <c r="F14" s="53" t="s">
        <v>81</v>
      </c>
      <c r="G14" s="54"/>
      <c r="H14" s="16"/>
    </row>
    <row r="15" spans="2:22" x14ac:dyDescent="0.2">
      <c r="B15" s="14"/>
      <c r="E15" s="6"/>
      <c r="H15" s="16"/>
    </row>
    <row r="16" spans="2:22" x14ac:dyDescent="0.2">
      <c r="B16" s="14"/>
      <c r="C16" s="23" t="s">
        <v>82</v>
      </c>
      <c r="D16" s="23" t="s">
        <v>79</v>
      </c>
      <c r="E16" s="6"/>
      <c r="F16" s="24" t="s">
        <v>83</v>
      </c>
      <c r="G16" s="24" t="s">
        <v>77</v>
      </c>
      <c r="H16" s="16"/>
    </row>
    <row r="17" spans="2:8" x14ac:dyDescent="0.2">
      <c r="B17" s="14"/>
      <c r="C17" s="20" t="s">
        <v>84</v>
      </c>
      <c r="D17" s="56">
        <v>0</v>
      </c>
      <c r="E17" s="6"/>
      <c r="F17" s="20" t="s">
        <v>85</v>
      </c>
      <c r="G17" s="56">
        <v>24</v>
      </c>
      <c r="H17" s="16"/>
    </row>
    <row r="18" spans="2:8" x14ac:dyDescent="0.2">
      <c r="B18" s="14"/>
      <c r="C18" s="20" t="s">
        <v>86</v>
      </c>
      <c r="D18" s="56">
        <v>1</v>
      </c>
      <c r="E18" s="6"/>
      <c r="F18" s="49" t="s">
        <v>87</v>
      </c>
      <c r="G18" s="56">
        <v>28</v>
      </c>
      <c r="H18" s="16"/>
    </row>
    <row r="19" spans="2:8" x14ac:dyDescent="0.2">
      <c r="B19" s="14"/>
      <c r="C19" s="64"/>
      <c r="E19" s="6"/>
      <c r="F19" s="20" t="s">
        <v>88</v>
      </c>
      <c r="G19" s="56">
        <v>28</v>
      </c>
      <c r="H19" s="16"/>
    </row>
    <row r="20" spans="2:8" ht="16" thickBot="1" x14ac:dyDescent="0.25">
      <c r="B20" s="14"/>
      <c r="C20" s="64" t="s">
        <v>89</v>
      </c>
      <c r="D20" s="72"/>
      <c r="E20" s="6"/>
      <c r="F20" s="70" t="s">
        <v>90</v>
      </c>
      <c r="G20" s="71">
        <v>0</v>
      </c>
      <c r="H20" s="16"/>
    </row>
    <row r="21" spans="2:8" x14ac:dyDescent="0.2">
      <c r="B21" s="14"/>
      <c r="C21" s="103" t="s">
        <v>163</v>
      </c>
      <c r="D21" s="104"/>
      <c r="E21" s="104"/>
      <c r="F21" s="104"/>
      <c r="G21" s="105"/>
      <c r="H21" s="16"/>
    </row>
    <row r="22" spans="2:8" x14ac:dyDescent="0.2">
      <c r="B22" s="14"/>
      <c r="C22" s="106"/>
      <c r="D22" s="107"/>
      <c r="E22" s="107"/>
      <c r="F22" s="107"/>
      <c r="G22" s="108"/>
      <c r="H22" s="16"/>
    </row>
    <row r="23" spans="2:8" x14ac:dyDescent="0.2">
      <c r="B23" s="14"/>
      <c r="C23" s="106"/>
      <c r="D23" s="107"/>
      <c r="E23" s="107"/>
      <c r="F23" s="107"/>
      <c r="G23" s="108"/>
      <c r="H23" s="16"/>
    </row>
    <row r="24" spans="2:8" ht="16" thickBot="1" x14ac:dyDescent="0.25">
      <c r="B24" s="14"/>
      <c r="C24" s="109"/>
      <c r="D24" s="110"/>
      <c r="E24" s="110"/>
      <c r="F24" s="110"/>
      <c r="G24" s="111"/>
      <c r="H24" s="16"/>
    </row>
    <row r="25" spans="2:8" ht="16" thickBot="1" x14ac:dyDescent="0.25">
      <c r="B25" s="17"/>
      <c r="C25" s="18"/>
      <c r="D25" s="18"/>
      <c r="E25" s="18"/>
      <c r="F25" s="18"/>
      <c r="G25" s="18"/>
      <c r="H25" s="19"/>
    </row>
  </sheetData>
  <sheetProtection algorithmName="SHA-512" hashValue="6kQjSXgX6SjnlDqpSW6IFZ7dO634+ZNtCbmJ4da/sHeE55HjOmqZ8g1TcJxTP84dZNXhpzHJhuPGRVKA2F6pYA==" saltValue="aZUeWmtaHwogFBYFgHa7iw==" spinCount="100000" sheet="1"/>
  <mergeCells count="2">
    <mergeCell ref="F7:G8"/>
    <mergeCell ref="C21:G24"/>
  </mergeCells>
  <dataValidations count="1">
    <dataValidation type="date" allowBlank="1" showInputMessage="1" showErrorMessage="1" sqref="D7" xr:uid="{00000000-0002-0000-0300-000000000000}">
      <formula1>44197</formula1>
      <formula2>44286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34"/>
  <sheetViews>
    <sheetView showGridLines="0" topLeftCell="A22" zoomScale="98" zoomScaleNormal="98" workbookViewId="0">
      <selection activeCell="F28" sqref="F28:H33"/>
    </sheetView>
  </sheetViews>
  <sheetFormatPr baseColWidth="10" defaultColWidth="11.5" defaultRowHeight="15" x14ac:dyDescent="0.2"/>
  <cols>
    <col min="1" max="1" width="3.83203125" style="1" customWidth="1"/>
    <col min="2" max="2" width="11.5" style="1"/>
    <col min="3" max="3" width="56.5" style="1" bestFit="1" customWidth="1"/>
    <col min="4" max="4" width="15.33203125" style="1" customWidth="1"/>
    <col min="5" max="5" width="6.33203125" style="1" customWidth="1"/>
    <col min="6" max="6" width="55.83203125" style="1" bestFit="1" customWidth="1"/>
    <col min="7" max="7" width="11.33203125" style="1" customWidth="1"/>
    <col min="8" max="8" width="15.33203125" style="1" customWidth="1"/>
    <col min="9" max="9" width="7.33203125" style="1" customWidth="1"/>
    <col min="10" max="16384" width="11.5" style="1"/>
  </cols>
  <sheetData>
    <row r="1" spans="2:23" ht="16" thickBot="1" x14ac:dyDescent="0.25"/>
    <row r="2" spans="2:23" ht="9" customHeight="1" x14ac:dyDescent="0.2">
      <c r="B2" s="29"/>
      <c r="C2" s="30"/>
      <c r="D2" s="30"/>
      <c r="E2" s="30"/>
      <c r="F2" s="30"/>
      <c r="G2" s="30"/>
      <c r="H2" s="30"/>
      <c r="I2" s="31"/>
    </row>
    <row r="3" spans="2:23" x14ac:dyDescent="0.2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10</v>
      </c>
    </row>
    <row r="4" spans="2:23" x14ac:dyDescent="0.2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">
      <c r="B6" s="14"/>
      <c r="C6" s="115" t="s">
        <v>91</v>
      </c>
      <c r="D6" s="115"/>
      <c r="E6" s="115"/>
      <c r="F6" s="115"/>
      <c r="G6" s="115"/>
      <c r="H6" s="115"/>
      <c r="I6" s="33"/>
    </row>
    <row r="7" spans="2:23" x14ac:dyDescent="0.2">
      <c r="B7" s="14"/>
      <c r="C7" s="15"/>
      <c r="D7" s="15"/>
      <c r="E7" s="15"/>
      <c r="F7" s="15"/>
      <c r="G7" s="15"/>
      <c r="H7" s="15"/>
      <c r="I7" s="16"/>
      <c r="U7" s="1" t="s">
        <v>5</v>
      </c>
    </row>
    <row r="8" spans="2:23" x14ac:dyDescent="0.2">
      <c r="B8" s="14"/>
      <c r="C8" s="23" t="s">
        <v>92</v>
      </c>
      <c r="D8" s="57">
        <v>44258</v>
      </c>
      <c r="E8" s="6"/>
      <c r="F8" s="37" t="s">
        <v>93</v>
      </c>
      <c r="G8" s="37" t="s">
        <v>94</v>
      </c>
      <c r="H8" s="15"/>
      <c r="I8" s="16"/>
      <c r="U8" s="1" t="s">
        <v>7</v>
      </c>
    </row>
    <row r="9" spans="2:23" x14ac:dyDescent="0.2">
      <c r="B9" s="14"/>
      <c r="E9" s="6"/>
      <c r="F9" s="20" t="s">
        <v>44</v>
      </c>
      <c r="G9" s="56">
        <v>12</v>
      </c>
      <c r="H9" s="15"/>
      <c r="I9" s="16"/>
    </row>
    <row r="10" spans="2:23" x14ac:dyDescent="0.2">
      <c r="B10" s="14"/>
      <c r="C10" s="23" t="s">
        <v>95</v>
      </c>
      <c r="D10" s="23" t="s">
        <v>79</v>
      </c>
      <c r="E10" s="6"/>
      <c r="F10" s="20" t="s">
        <v>45</v>
      </c>
      <c r="G10" s="56">
        <v>12</v>
      </c>
      <c r="H10" s="15"/>
      <c r="I10" s="16"/>
    </row>
    <row r="11" spans="2:23" x14ac:dyDescent="0.2">
      <c r="B11" s="14"/>
      <c r="C11" s="20" t="s">
        <v>37</v>
      </c>
      <c r="D11" s="56">
        <v>671</v>
      </c>
      <c r="E11" s="6"/>
      <c r="F11" s="20" t="s">
        <v>96</v>
      </c>
      <c r="G11" s="56">
        <v>12</v>
      </c>
      <c r="H11" s="15"/>
      <c r="I11" s="16"/>
    </row>
    <row r="12" spans="2:23" x14ac:dyDescent="0.2">
      <c r="B12" s="14"/>
      <c r="C12" s="20" t="s">
        <v>38</v>
      </c>
      <c r="D12" s="56">
        <v>670</v>
      </c>
      <c r="E12" s="6"/>
      <c r="F12" s="38" t="s">
        <v>97</v>
      </c>
      <c r="I12" s="16"/>
    </row>
    <row r="13" spans="2:23" x14ac:dyDescent="0.2">
      <c r="B13" s="14"/>
      <c r="C13" s="20" t="s">
        <v>98</v>
      </c>
      <c r="D13" s="56">
        <v>1</v>
      </c>
      <c r="E13" s="6"/>
      <c r="F13" s="38" t="s">
        <v>99</v>
      </c>
      <c r="I13" s="16"/>
    </row>
    <row r="14" spans="2:23" x14ac:dyDescent="0.2">
      <c r="B14" s="14"/>
      <c r="E14" s="6"/>
      <c r="F14" s="24" t="s">
        <v>100</v>
      </c>
      <c r="G14" s="24" t="s">
        <v>79</v>
      </c>
      <c r="I14" s="16"/>
    </row>
    <row r="15" spans="2:23" x14ac:dyDescent="0.2">
      <c r="B15" s="14"/>
      <c r="C15" s="23" t="s">
        <v>101</v>
      </c>
      <c r="D15" s="23" t="s">
        <v>79</v>
      </c>
      <c r="E15" s="6"/>
      <c r="F15" s="20" t="s">
        <v>102</v>
      </c>
      <c r="G15" s="56">
        <v>537</v>
      </c>
      <c r="I15" s="16"/>
    </row>
    <row r="16" spans="2:23" x14ac:dyDescent="0.2">
      <c r="B16" s="14"/>
      <c r="C16" s="20" t="s">
        <v>103</v>
      </c>
      <c r="D16" s="56">
        <v>12</v>
      </c>
      <c r="E16" s="6"/>
      <c r="F16" s="20" t="s">
        <v>104</v>
      </c>
      <c r="G16" s="56">
        <v>504</v>
      </c>
      <c r="H16" s="15"/>
      <c r="I16" s="16"/>
    </row>
    <row r="17" spans="2:9" x14ac:dyDescent="0.2">
      <c r="B17" s="14"/>
      <c r="C17" s="20" t="s">
        <v>105</v>
      </c>
      <c r="D17" s="56">
        <v>12</v>
      </c>
      <c r="E17" s="6"/>
      <c r="F17" s="20" t="s">
        <v>106</v>
      </c>
      <c r="G17" s="56">
        <v>20</v>
      </c>
      <c r="H17" s="15"/>
      <c r="I17" s="16"/>
    </row>
    <row r="18" spans="2:9" x14ac:dyDescent="0.2">
      <c r="B18" s="14"/>
      <c r="C18" s="38" t="s">
        <v>107</v>
      </c>
      <c r="E18" s="6"/>
      <c r="F18" s="20" t="s">
        <v>50</v>
      </c>
      <c r="G18" s="56">
        <v>10</v>
      </c>
      <c r="H18" s="15"/>
      <c r="I18" s="16"/>
    </row>
    <row r="19" spans="2:9" x14ac:dyDescent="0.2">
      <c r="B19" s="14"/>
      <c r="E19" s="6"/>
      <c r="H19" s="15"/>
      <c r="I19" s="16"/>
    </row>
    <row r="20" spans="2:9" ht="29.25" customHeight="1" x14ac:dyDescent="0.2">
      <c r="B20" s="14"/>
      <c r="C20" s="50" t="s">
        <v>108</v>
      </c>
      <c r="D20" s="50" t="s">
        <v>79</v>
      </c>
      <c r="E20" s="6"/>
      <c r="F20" s="39" t="s">
        <v>109</v>
      </c>
      <c r="G20" s="39" t="s">
        <v>110</v>
      </c>
      <c r="H20" s="40" t="s">
        <v>111</v>
      </c>
      <c r="I20" s="16"/>
    </row>
    <row r="21" spans="2:9" x14ac:dyDescent="0.2">
      <c r="B21" s="14"/>
      <c r="C21" s="65" t="s">
        <v>112</v>
      </c>
      <c r="D21" s="66">
        <v>621</v>
      </c>
      <c r="E21" s="6"/>
      <c r="F21" s="20" t="s">
        <v>51</v>
      </c>
      <c r="G21" s="56">
        <v>27</v>
      </c>
      <c r="H21" s="56">
        <v>10</v>
      </c>
      <c r="I21" s="16"/>
    </row>
    <row r="22" spans="2:9" ht="15" customHeight="1" x14ac:dyDescent="0.2">
      <c r="B22" s="14"/>
      <c r="C22" s="65" t="s">
        <v>113</v>
      </c>
      <c r="D22" s="66">
        <v>71</v>
      </c>
      <c r="E22" s="6"/>
      <c r="F22" s="20" t="s">
        <v>52</v>
      </c>
      <c r="G22" s="56">
        <v>133</v>
      </c>
      <c r="H22" s="56">
        <v>133</v>
      </c>
      <c r="I22" s="16"/>
    </row>
    <row r="23" spans="2:9" ht="27" x14ac:dyDescent="0.2">
      <c r="B23" s="14"/>
      <c r="C23" s="77" t="s">
        <v>114</v>
      </c>
      <c r="D23" s="77"/>
      <c r="E23" s="6"/>
      <c r="F23" s="20" t="s">
        <v>53</v>
      </c>
      <c r="G23" s="56">
        <v>33</v>
      </c>
      <c r="H23" s="56">
        <v>33</v>
      </c>
      <c r="I23" s="16"/>
    </row>
    <row r="24" spans="2:9" x14ac:dyDescent="0.2">
      <c r="B24" s="14"/>
      <c r="C24" s="15"/>
      <c r="E24" s="6"/>
      <c r="F24" s="20" t="s">
        <v>54</v>
      </c>
      <c r="G24" s="56">
        <v>332</v>
      </c>
      <c r="H24" s="56">
        <v>332</v>
      </c>
      <c r="I24" s="16"/>
    </row>
    <row r="25" spans="2:9" ht="30" customHeight="1" x14ac:dyDescent="0.2">
      <c r="B25" s="14"/>
      <c r="C25" s="73" t="str">
        <f>"Seleccione "&amp;W3&amp;" procesos teminados en el  segundo semestre de 2020 y llene la siguiente tabla:"</f>
        <v>Seleccione 10 procesos teminados en el  segundo semestre de 2020 y llene la siguiente tabla:</v>
      </c>
      <c r="D25" s="74"/>
      <c r="E25" s="6"/>
      <c r="F25" s="116" t="s">
        <v>115</v>
      </c>
      <c r="G25" s="116"/>
      <c r="H25" s="116"/>
      <c r="I25" s="16"/>
    </row>
    <row r="26" spans="2:9" ht="16" thickBot="1" x14ac:dyDescent="0.25">
      <c r="B26" s="14"/>
      <c r="C26" s="75"/>
      <c r="D26" s="76"/>
      <c r="E26" s="6"/>
      <c r="F26" s="67"/>
      <c r="G26" s="15"/>
      <c r="H26" s="15"/>
      <c r="I26" s="16"/>
    </row>
    <row r="27" spans="2:9" ht="16" thickBot="1" x14ac:dyDescent="0.25">
      <c r="B27" s="14"/>
      <c r="C27" s="50" t="s">
        <v>116</v>
      </c>
      <c r="D27" s="50" t="s">
        <v>79</v>
      </c>
      <c r="E27" s="6"/>
      <c r="F27" s="112" t="s">
        <v>117</v>
      </c>
      <c r="G27" s="113"/>
      <c r="H27" s="114"/>
      <c r="I27" s="16"/>
    </row>
    <row r="28" spans="2:9" x14ac:dyDescent="0.2">
      <c r="B28" s="14"/>
      <c r="C28" s="20" t="s">
        <v>118</v>
      </c>
      <c r="D28" s="56">
        <v>10</v>
      </c>
      <c r="E28" s="6"/>
      <c r="F28" s="103" t="s">
        <v>164</v>
      </c>
      <c r="G28" s="104"/>
      <c r="H28" s="105"/>
      <c r="I28" s="16"/>
    </row>
    <row r="29" spans="2:9" x14ac:dyDescent="0.2">
      <c r="B29" s="14"/>
      <c r="C29" s="20" t="s">
        <v>119</v>
      </c>
      <c r="D29" s="56">
        <v>5</v>
      </c>
      <c r="E29" s="6"/>
      <c r="F29" s="106"/>
      <c r="G29" s="107"/>
      <c r="H29" s="108"/>
      <c r="I29" s="16"/>
    </row>
    <row r="30" spans="2:9" x14ac:dyDescent="0.2">
      <c r="B30" s="14"/>
      <c r="C30" s="20" t="s">
        <v>120</v>
      </c>
      <c r="D30" s="56">
        <v>2</v>
      </c>
      <c r="E30" s="6"/>
      <c r="F30" s="106"/>
      <c r="G30" s="107"/>
      <c r="H30" s="108"/>
      <c r="I30" s="16"/>
    </row>
    <row r="31" spans="2:9" x14ac:dyDescent="0.2">
      <c r="B31" s="14"/>
      <c r="C31" s="20" t="s">
        <v>121</v>
      </c>
      <c r="D31" s="56">
        <v>1</v>
      </c>
      <c r="E31" s="6"/>
      <c r="F31" s="106"/>
      <c r="G31" s="107"/>
      <c r="H31" s="108"/>
      <c r="I31" s="16"/>
    </row>
    <row r="32" spans="2:9" x14ac:dyDescent="0.2">
      <c r="B32" s="14"/>
      <c r="C32" s="20" t="s">
        <v>122</v>
      </c>
      <c r="D32" s="56">
        <v>1</v>
      </c>
      <c r="E32" s="6"/>
      <c r="F32" s="106"/>
      <c r="G32" s="107"/>
      <c r="H32" s="108"/>
      <c r="I32" s="16"/>
    </row>
    <row r="33" spans="2:9" ht="16" thickBot="1" x14ac:dyDescent="0.25">
      <c r="B33" s="14"/>
      <c r="C33" s="15"/>
      <c r="E33" s="6"/>
      <c r="F33" s="109"/>
      <c r="G33" s="110"/>
      <c r="H33" s="111"/>
      <c r="I33" s="16"/>
    </row>
    <row r="34" spans="2:9" ht="16" thickBot="1" x14ac:dyDescent="0.25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iDXW2Pe1kt+h4O6Y/BHSgRazJQPsSi5Cg52Szi1m3YiRMnLmFtb7+cAE3LbxRN3FVj+0YskWT7hAe4XSBkEUPg==" saltValue="MHHAfqXQO87AgWmdgmo8Jw==" spinCount="100000" sheet="1"/>
  <mergeCells count="4">
    <mergeCell ref="F27:H27"/>
    <mergeCell ref="F28:H33"/>
    <mergeCell ref="C6:H6"/>
    <mergeCell ref="F25:H25"/>
  </mergeCell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V23"/>
  <sheetViews>
    <sheetView showGridLines="0" topLeftCell="A7" workbookViewId="0">
      <selection activeCell="D10" sqref="D10"/>
    </sheetView>
  </sheetViews>
  <sheetFormatPr baseColWidth="10" defaultColWidth="11.5" defaultRowHeight="15" x14ac:dyDescent="0.2"/>
  <cols>
    <col min="1" max="1" width="3.83203125" style="1" customWidth="1"/>
    <col min="2" max="2" width="11.5" style="1"/>
    <col min="3" max="3" width="50.83203125" style="1" bestFit="1" customWidth="1"/>
    <col min="4" max="4" width="20.83203125" style="1" customWidth="1"/>
    <col min="5" max="5" width="6.33203125" style="1" customWidth="1"/>
    <col min="6" max="6" width="47.83203125" style="1" bestFit="1" customWidth="1"/>
    <col min="7" max="7" width="24.1640625" style="1" customWidth="1"/>
    <col min="8" max="8" width="7.33203125" style="1" customWidth="1"/>
    <col min="9" max="16384" width="11.5" style="1"/>
  </cols>
  <sheetData>
    <row r="1" spans="2:22" ht="16" thickBot="1" x14ac:dyDescent="0.25"/>
    <row r="2" spans="2:22" x14ac:dyDescent="0.2">
      <c r="B2" s="29"/>
      <c r="C2" s="30"/>
      <c r="D2" s="30"/>
      <c r="E2" s="30"/>
      <c r="F2" s="30"/>
      <c r="G2" s="30"/>
      <c r="H2" s="31"/>
      <c r="V2" s="1">
        <f>+D13+D14</f>
        <v>81</v>
      </c>
    </row>
    <row r="3" spans="2:22" x14ac:dyDescent="0.2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20</v>
      </c>
    </row>
    <row r="4" spans="2:22" x14ac:dyDescent="0.2">
      <c r="B4" s="14"/>
      <c r="C4" s="15"/>
      <c r="D4" s="15"/>
      <c r="E4" s="15"/>
      <c r="F4" s="15"/>
      <c r="G4" s="15"/>
      <c r="H4" s="16"/>
    </row>
    <row r="5" spans="2:22" x14ac:dyDescent="0.2">
      <c r="B5" s="14"/>
      <c r="C5" s="15"/>
      <c r="D5" s="15"/>
      <c r="E5" s="15"/>
      <c r="F5" s="15"/>
      <c r="G5" s="15"/>
      <c r="H5" s="16"/>
    </row>
    <row r="6" spans="2:22" ht="15" customHeight="1" x14ac:dyDescent="0.2">
      <c r="B6" s="14"/>
      <c r="C6" s="27"/>
      <c r="D6" s="27"/>
      <c r="E6" s="27"/>
      <c r="G6" s="32"/>
      <c r="H6" s="33"/>
    </row>
    <row r="7" spans="2:22" ht="24" x14ac:dyDescent="0.2">
      <c r="B7" s="14"/>
      <c r="C7" s="115" t="s">
        <v>123</v>
      </c>
      <c r="D7" s="115"/>
      <c r="E7" s="115"/>
      <c r="F7" s="115"/>
      <c r="G7" s="115"/>
      <c r="H7" s="33"/>
    </row>
    <row r="8" spans="2:22" x14ac:dyDescent="0.2">
      <c r="B8" s="14"/>
      <c r="C8" s="15"/>
      <c r="D8" s="15"/>
      <c r="E8" s="15"/>
      <c r="H8" s="16"/>
      <c r="T8" s="1" t="s">
        <v>5</v>
      </c>
    </row>
    <row r="9" spans="2:22" ht="15" customHeight="1" x14ac:dyDescent="0.2">
      <c r="B9" s="14"/>
      <c r="C9" s="23" t="s">
        <v>124</v>
      </c>
      <c r="D9" s="23" t="s">
        <v>79</v>
      </c>
      <c r="E9" s="6"/>
      <c r="F9" s="99" t="str">
        <f>"Seleccione una muestra de "&amp;V3&amp;" prejudiciales activos registrados antes de 30 de junio de 2020 y complete la siguiente tabla"</f>
        <v>Seleccione una muestra de 20 prejudiciales activos registrados antes de 30 de junio de 2020 y complete la siguiente tabla</v>
      </c>
      <c r="G9" s="100"/>
      <c r="H9" s="16"/>
      <c r="T9" s="1" t="s">
        <v>7</v>
      </c>
    </row>
    <row r="10" spans="2:22" x14ac:dyDescent="0.2">
      <c r="B10" s="14"/>
      <c r="C10" s="20" t="s">
        <v>55</v>
      </c>
      <c r="D10" s="56">
        <v>64</v>
      </c>
      <c r="E10" s="6"/>
      <c r="F10" s="101"/>
      <c r="G10" s="102"/>
      <c r="H10" s="16"/>
    </row>
    <row r="11" spans="2:22" x14ac:dyDescent="0.2">
      <c r="B11" s="14"/>
      <c r="C11" s="20" t="s">
        <v>56</v>
      </c>
      <c r="D11" s="56">
        <v>92</v>
      </c>
      <c r="E11" s="6"/>
      <c r="F11" s="24" t="s">
        <v>108</v>
      </c>
      <c r="G11" s="24" t="s">
        <v>125</v>
      </c>
      <c r="H11" s="16"/>
    </row>
    <row r="12" spans="2:22" ht="16" x14ac:dyDescent="0.2">
      <c r="B12" s="14"/>
      <c r="C12" s="20" t="s">
        <v>126</v>
      </c>
      <c r="D12" s="56">
        <v>11</v>
      </c>
      <c r="E12" s="6"/>
      <c r="F12" s="36" t="s">
        <v>62</v>
      </c>
      <c r="G12" s="59">
        <v>2</v>
      </c>
      <c r="H12" s="16"/>
    </row>
    <row r="13" spans="2:22" x14ac:dyDescent="0.2">
      <c r="B13" s="14"/>
      <c r="C13" s="20" t="s">
        <v>127</v>
      </c>
      <c r="D13" s="56">
        <v>7</v>
      </c>
      <c r="E13" s="6"/>
      <c r="F13" s="20" t="s">
        <v>63</v>
      </c>
      <c r="G13" s="56">
        <v>18</v>
      </c>
      <c r="H13" s="16"/>
    </row>
    <row r="14" spans="2:22" x14ac:dyDescent="0.2">
      <c r="B14" s="14"/>
      <c r="C14" s="20" t="s">
        <v>128</v>
      </c>
      <c r="D14" s="56">
        <v>74</v>
      </c>
      <c r="E14" s="6"/>
      <c r="F14"/>
      <c r="G14"/>
      <c r="H14" s="16"/>
    </row>
    <row r="15" spans="2:22" x14ac:dyDescent="0.2">
      <c r="B15" s="14"/>
      <c r="E15" s="6"/>
      <c r="F15"/>
      <c r="G15"/>
      <c r="H15" s="16"/>
    </row>
    <row r="16" spans="2:22" ht="16" thickBot="1" x14ac:dyDescent="0.25">
      <c r="B16" s="14"/>
      <c r="C16" s="23" t="s">
        <v>129</v>
      </c>
      <c r="D16" s="23" t="s">
        <v>79</v>
      </c>
      <c r="E16" s="6"/>
      <c r="F16" s="117" t="s">
        <v>117</v>
      </c>
      <c r="G16" s="117"/>
      <c r="H16" s="16"/>
    </row>
    <row r="17" spans="2:8" x14ac:dyDescent="0.2">
      <c r="B17" s="14"/>
      <c r="C17" s="20" t="s">
        <v>130</v>
      </c>
      <c r="D17" s="56">
        <v>11</v>
      </c>
      <c r="E17" s="6"/>
      <c r="F17" s="118" t="s">
        <v>166</v>
      </c>
      <c r="G17" s="119"/>
      <c r="H17" s="16"/>
    </row>
    <row r="18" spans="2:8" x14ac:dyDescent="0.2">
      <c r="B18" s="14"/>
      <c r="C18" s="20" t="s">
        <v>131</v>
      </c>
      <c r="D18" s="56">
        <v>11</v>
      </c>
      <c r="E18" s="6"/>
      <c r="F18" s="120"/>
      <c r="G18" s="121"/>
      <c r="H18" s="16"/>
    </row>
    <row r="19" spans="2:8" x14ac:dyDescent="0.2">
      <c r="B19" s="14"/>
      <c r="C19"/>
      <c r="D19"/>
      <c r="E19" s="6"/>
      <c r="F19" s="120"/>
      <c r="G19" s="121"/>
      <c r="H19" s="16"/>
    </row>
    <row r="20" spans="2:8" x14ac:dyDescent="0.2">
      <c r="B20" s="14"/>
      <c r="C20"/>
      <c r="D20"/>
      <c r="E20" s="6"/>
      <c r="F20" s="120"/>
      <c r="G20" s="121"/>
      <c r="H20" s="16"/>
    </row>
    <row r="21" spans="2:8" x14ac:dyDescent="0.2">
      <c r="B21" s="14"/>
      <c r="E21" s="6"/>
      <c r="F21" s="120"/>
      <c r="G21" s="121"/>
      <c r="H21" s="16"/>
    </row>
    <row r="22" spans="2:8" ht="16" thickBot="1" x14ac:dyDescent="0.25">
      <c r="B22" s="14"/>
      <c r="C22" s="15"/>
      <c r="D22" s="15"/>
      <c r="E22" s="6"/>
      <c r="F22" s="122"/>
      <c r="G22" s="123"/>
      <c r="H22" s="16"/>
    </row>
    <row r="23" spans="2:8" ht="16" thickBot="1" x14ac:dyDescent="0.25">
      <c r="B23" s="17"/>
      <c r="C23" s="18"/>
      <c r="D23" s="18"/>
      <c r="E23" s="18"/>
      <c r="F23" s="18"/>
      <c r="G23" s="18"/>
      <c r="H23" s="19"/>
    </row>
  </sheetData>
  <sheetProtection algorithmName="SHA-512" hashValue="8cM68jN9F5Zjd0sab5G14RklQBcoxtobUI5ZVSG26pRUmCYjBWApV4MNXpHXAZk46q11zOqXcEGp1/59yA2tmg==" saltValue="5l0sFDkLD8IXu11PRprXbw==" spinCount="100000" sheet="1"/>
  <mergeCells count="4">
    <mergeCell ref="F9:G10"/>
    <mergeCell ref="C7:G7"/>
    <mergeCell ref="F16:G16"/>
    <mergeCell ref="F17:G2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17"/>
  <sheetViews>
    <sheetView showGridLines="0" workbookViewId="0">
      <selection activeCell="C13" sqref="C13:G16"/>
    </sheetView>
  </sheetViews>
  <sheetFormatPr baseColWidth="10" defaultColWidth="11.5" defaultRowHeight="15" x14ac:dyDescent="0.2"/>
  <cols>
    <col min="1" max="1" width="3.83203125" style="1" customWidth="1"/>
    <col min="2" max="2" width="11.5" style="1"/>
    <col min="3" max="3" width="38.6640625" style="1" bestFit="1" customWidth="1"/>
    <col min="4" max="4" width="20.83203125" style="1" customWidth="1"/>
    <col min="5" max="5" width="6.33203125" style="1" customWidth="1"/>
    <col min="6" max="6" width="48.33203125" style="1" bestFit="1" customWidth="1"/>
    <col min="7" max="7" width="21.6640625" style="1" customWidth="1"/>
    <col min="8" max="8" width="7.33203125" style="1" customWidth="1"/>
    <col min="9" max="16384" width="11.5" style="1"/>
  </cols>
  <sheetData>
    <row r="1" spans="2:22" ht="16" thickBot="1" x14ac:dyDescent="0.25"/>
    <row r="2" spans="2:22" x14ac:dyDescent="0.2">
      <c r="B2" s="29"/>
      <c r="C2" s="30"/>
      <c r="D2" s="30"/>
      <c r="E2" s="30"/>
      <c r="F2" s="30"/>
      <c r="G2" s="30"/>
      <c r="H2" s="31"/>
    </row>
    <row r="3" spans="2:22" x14ac:dyDescent="0.2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1</v>
      </c>
    </row>
    <row r="4" spans="2:22" x14ac:dyDescent="0.2">
      <c r="B4" s="14"/>
      <c r="C4" s="15"/>
      <c r="D4" s="15"/>
      <c r="E4" s="15"/>
      <c r="F4" s="15"/>
      <c r="G4" s="15"/>
      <c r="H4" s="16"/>
    </row>
    <row r="5" spans="2:22" x14ac:dyDescent="0.2">
      <c r="B5" s="14"/>
      <c r="C5" s="15"/>
      <c r="D5" s="15"/>
      <c r="E5" s="15"/>
      <c r="F5" s="15"/>
      <c r="G5" s="15"/>
      <c r="H5" s="16"/>
    </row>
    <row r="6" spans="2:22" ht="36.75" customHeight="1" x14ac:dyDescent="0.3">
      <c r="B6" s="14"/>
      <c r="C6" s="34" t="s">
        <v>132</v>
      </c>
      <c r="D6" s="35"/>
      <c r="E6" s="26"/>
      <c r="F6"/>
      <c r="G6"/>
      <c r="H6" s="33"/>
    </row>
    <row r="7" spans="2:22" x14ac:dyDescent="0.2">
      <c r="B7" s="14"/>
      <c r="C7" s="15"/>
      <c r="D7" s="15"/>
      <c r="E7" s="15"/>
      <c r="F7"/>
      <c r="G7"/>
      <c r="H7" s="16"/>
      <c r="T7" s="1" t="s">
        <v>5</v>
      </c>
    </row>
    <row r="8" spans="2:22" x14ac:dyDescent="0.2">
      <c r="B8" s="14"/>
      <c r="C8" s="23" t="s">
        <v>132</v>
      </c>
      <c r="D8" s="23" t="s">
        <v>79</v>
      </c>
      <c r="E8" s="6"/>
      <c r="F8" s="23" t="s">
        <v>132</v>
      </c>
      <c r="G8" s="23" t="s">
        <v>79</v>
      </c>
      <c r="H8" s="16"/>
      <c r="T8" s="1" t="s">
        <v>7</v>
      </c>
    </row>
    <row r="9" spans="2:22" x14ac:dyDescent="0.2">
      <c r="B9" s="14"/>
      <c r="C9" s="20" t="s">
        <v>133</v>
      </c>
      <c r="D9" s="56">
        <v>0</v>
      </c>
      <c r="E9" s="6"/>
      <c r="F9" s="20" t="s">
        <v>134</v>
      </c>
      <c r="G9" s="60">
        <v>1</v>
      </c>
      <c r="H9" s="16"/>
    </row>
    <row r="10" spans="2:22" x14ac:dyDescent="0.2">
      <c r="B10" s="14"/>
      <c r="C10" s="20" t="s">
        <v>65</v>
      </c>
      <c r="D10" s="56">
        <v>1</v>
      </c>
      <c r="E10" s="6"/>
      <c r="F10" s="20" t="s">
        <v>135</v>
      </c>
      <c r="G10" s="60">
        <v>1</v>
      </c>
      <c r="H10" s="16"/>
    </row>
    <row r="11" spans="2:22" x14ac:dyDescent="0.2">
      <c r="B11" s="14"/>
      <c r="C11" s="15"/>
      <c r="D11" s="58"/>
      <c r="E11" s="6"/>
      <c r="F11" s="15"/>
      <c r="G11" s="61"/>
      <c r="H11" s="16"/>
    </row>
    <row r="12" spans="2:22" ht="16" thickBot="1" x14ac:dyDescent="0.25">
      <c r="B12" s="14"/>
      <c r="C12" s="62" t="s">
        <v>27</v>
      </c>
      <c r="D12" s="58"/>
      <c r="E12" s="6"/>
      <c r="F12" s="15"/>
      <c r="G12" s="61"/>
      <c r="H12" s="16"/>
      <c r="T12" s="1">
        <f>IF(D9="",0,1)</f>
        <v>1</v>
      </c>
    </row>
    <row r="13" spans="2:22" x14ac:dyDescent="0.2">
      <c r="B13" s="14"/>
      <c r="C13" s="124" t="s">
        <v>160</v>
      </c>
      <c r="D13" s="125"/>
      <c r="E13" s="125"/>
      <c r="F13" s="125"/>
      <c r="G13" s="126"/>
      <c r="H13" s="16"/>
    </row>
    <row r="14" spans="2:22" x14ac:dyDescent="0.2">
      <c r="B14" s="14"/>
      <c r="C14" s="127"/>
      <c r="D14" s="128"/>
      <c r="E14" s="128"/>
      <c r="F14" s="128"/>
      <c r="G14" s="129"/>
      <c r="H14" s="16"/>
    </row>
    <row r="15" spans="2:22" x14ac:dyDescent="0.2">
      <c r="B15" s="14"/>
      <c r="C15" s="127"/>
      <c r="D15" s="128"/>
      <c r="E15" s="128"/>
      <c r="F15" s="128"/>
      <c r="G15" s="129"/>
      <c r="H15" s="16"/>
    </row>
    <row r="16" spans="2:22" ht="16" thickBot="1" x14ac:dyDescent="0.25">
      <c r="B16" s="14"/>
      <c r="C16" s="130"/>
      <c r="D16" s="131"/>
      <c r="E16" s="131"/>
      <c r="F16" s="131"/>
      <c r="G16" s="132"/>
      <c r="H16" s="16"/>
      <c r="T16" s="1">
        <f>IF(G9="",0,1)</f>
        <v>1</v>
      </c>
    </row>
    <row r="17" spans="2:20" ht="16" thickBot="1" x14ac:dyDescent="0.25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ijilseSxbScgMYPfBbwdT/B9xl1cPmNEOaGwZw/1g5lXqMh8IrOPLGFNEvAyl/utPcoBWeePsuEmufmQmbcKBQ==" saltValue="LWefHhNjw86qf8r+FXt0bQ==" spinCount="100000" sheet="1"/>
  <mergeCells count="1">
    <mergeCell ref="C13:G1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V11"/>
  <sheetViews>
    <sheetView showGridLines="0" topLeftCell="A5" workbookViewId="0">
      <selection activeCell="F24" sqref="F23:F24"/>
    </sheetView>
  </sheetViews>
  <sheetFormatPr baseColWidth="10" defaultColWidth="11.5" defaultRowHeight="15" x14ac:dyDescent="0.2"/>
  <cols>
    <col min="1" max="1" width="3.83203125" style="1" customWidth="1"/>
    <col min="2" max="2" width="11.5" style="1"/>
    <col min="3" max="3" width="38.6640625" style="1" bestFit="1" customWidth="1"/>
    <col min="4" max="4" width="20.83203125" style="1" customWidth="1"/>
    <col min="5" max="5" width="6.33203125" style="1" customWidth="1"/>
    <col min="6" max="6" width="36.5" style="1" customWidth="1"/>
    <col min="7" max="7" width="24.1640625" style="1" customWidth="1"/>
    <col min="8" max="8" width="7.33203125" style="1" customWidth="1"/>
    <col min="9" max="16384" width="11.5" style="1"/>
  </cols>
  <sheetData>
    <row r="1" spans="2:22" ht="16" thickBot="1" x14ac:dyDescent="0.25"/>
    <row r="2" spans="2:22" x14ac:dyDescent="0.2">
      <c r="B2" s="29"/>
      <c r="C2" s="30"/>
      <c r="D2" s="30"/>
      <c r="E2" s="30"/>
      <c r="F2" s="30"/>
      <c r="G2" s="30"/>
      <c r="H2" s="31"/>
    </row>
    <row r="3" spans="2:22" x14ac:dyDescent="0.2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">
      <c r="B4" s="14"/>
      <c r="C4" s="15"/>
      <c r="D4" s="15"/>
      <c r="E4" s="15"/>
      <c r="F4" s="15"/>
      <c r="G4" s="15"/>
      <c r="H4" s="16"/>
    </row>
    <row r="5" spans="2:22" x14ac:dyDescent="0.2">
      <c r="B5" s="14"/>
      <c r="C5" s="15"/>
      <c r="D5" s="15"/>
      <c r="E5" s="15"/>
      <c r="F5" s="15"/>
      <c r="G5" s="15"/>
      <c r="H5" s="16"/>
    </row>
    <row r="6" spans="2:22" ht="21.75" customHeight="1" x14ac:dyDescent="0.25">
      <c r="B6" s="14"/>
      <c r="C6" s="115" t="s">
        <v>136</v>
      </c>
      <c r="D6" s="115"/>
      <c r="E6" s="26"/>
      <c r="F6"/>
      <c r="G6"/>
      <c r="H6" s="33"/>
      <c r="T6" s="1" t="s">
        <v>4</v>
      </c>
    </row>
    <row r="7" spans="2:22" ht="16" thickBot="1" x14ac:dyDescent="0.25">
      <c r="B7" s="14"/>
      <c r="C7" s="15"/>
      <c r="D7" s="15"/>
      <c r="E7" s="15"/>
      <c r="F7" s="63" t="s">
        <v>27</v>
      </c>
      <c r="G7"/>
      <c r="H7" s="16"/>
      <c r="T7" s="1" t="s">
        <v>5</v>
      </c>
    </row>
    <row r="8" spans="2:22" x14ac:dyDescent="0.2">
      <c r="B8" s="14"/>
      <c r="C8" s="23" t="s">
        <v>137</v>
      </c>
      <c r="D8" s="23" t="s">
        <v>79</v>
      </c>
      <c r="E8" s="6"/>
      <c r="F8" s="103" t="s">
        <v>165</v>
      </c>
      <c r="G8" s="105"/>
      <c r="H8" s="16"/>
      <c r="T8" s="1" t="s">
        <v>7</v>
      </c>
    </row>
    <row r="9" spans="2:22" x14ac:dyDescent="0.2">
      <c r="B9" s="14"/>
      <c r="C9" s="20" t="s">
        <v>66</v>
      </c>
      <c r="D9" s="56" t="s">
        <v>4</v>
      </c>
      <c r="E9" s="6"/>
      <c r="F9" s="106"/>
      <c r="G9" s="108"/>
      <c r="H9" s="16"/>
    </row>
    <row r="10" spans="2:22" ht="16" thickBot="1" x14ac:dyDescent="0.25">
      <c r="B10" s="14"/>
      <c r="C10" s="20" t="s">
        <v>138</v>
      </c>
      <c r="D10" s="56">
        <v>0</v>
      </c>
      <c r="E10" s="6"/>
      <c r="F10" s="109"/>
      <c r="G10" s="111"/>
      <c r="H10" s="16"/>
    </row>
    <row r="11" spans="2:22" ht="16" thickBot="1" x14ac:dyDescent="0.25">
      <c r="B11" s="17"/>
      <c r="C11" s="18"/>
      <c r="D11" s="18"/>
      <c r="E11" s="18"/>
      <c r="F11" s="18"/>
      <c r="G11" s="18"/>
      <c r="H11" s="19"/>
    </row>
  </sheetData>
  <sheetProtection algorithmName="SHA-512" hashValue="L9TzTy7Xcbu6uZUublFRMTn5WebnIKr2X/GWSznNVSVOYhXXZG52n9W2fY3eyyb8DLFzboT/mW175RmbKqaaow==" saltValue="P1vmzjqaB0jy8n+nktEqKw==" spinCount="100000" sheet="1"/>
  <mergeCells count="2">
    <mergeCell ref="C6:D6"/>
    <mergeCell ref="F8:G10"/>
  </mergeCells>
  <dataValidations count="1">
    <dataValidation type="list" allowBlank="1" showInputMessage="1" showErrorMessage="1" sqref="D9" xr:uid="{00000000-0002-0000-0700-000000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26"/>
  <sheetViews>
    <sheetView showGridLines="0" tabSelected="1" workbookViewId="0">
      <selection activeCell="I11" sqref="I11"/>
    </sheetView>
  </sheetViews>
  <sheetFormatPr baseColWidth="10" defaultColWidth="11.5" defaultRowHeight="15" x14ac:dyDescent="0.2"/>
  <cols>
    <col min="2" max="2" width="33" bestFit="1" customWidth="1"/>
    <col min="3" max="3" width="14.5" bestFit="1" customWidth="1"/>
    <col min="5" max="5" width="33" bestFit="1" customWidth="1"/>
    <col min="6" max="6" width="14.5" bestFit="1" customWidth="1"/>
  </cols>
  <sheetData>
    <row r="2" spans="2:13" ht="19" x14ac:dyDescent="0.25">
      <c r="B2" s="134" t="s">
        <v>139</v>
      </c>
      <c r="C2" s="134"/>
      <c r="D2" s="134"/>
      <c r="E2" s="134"/>
      <c r="F2" s="134"/>
      <c r="G2" s="134"/>
      <c r="H2" s="46"/>
      <c r="I2" s="46"/>
      <c r="J2" s="46"/>
      <c r="K2" s="46"/>
      <c r="L2" s="46"/>
      <c r="M2" s="47"/>
    </row>
    <row r="3" spans="2:13" ht="19" x14ac:dyDescent="0.25">
      <c r="B3" s="134" t="s">
        <v>1</v>
      </c>
      <c r="C3" s="134"/>
      <c r="D3" s="134"/>
      <c r="E3" s="134"/>
      <c r="F3" s="134"/>
      <c r="G3" s="134"/>
      <c r="H3" s="46"/>
      <c r="I3" s="46"/>
      <c r="J3" s="46"/>
      <c r="K3" s="46"/>
      <c r="L3" s="46"/>
      <c r="M3" s="47"/>
    </row>
    <row r="4" spans="2:13" ht="24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2:13" x14ac:dyDescent="0.2">
      <c r="B5" t="s">
        <v>140</v>
      </c>
      <c r="C5" s="133" t="s">
        <v>167</v>
      </c>
      <c r="D5" s="133"/>
      <c r="E5" s="133"/>
      <c r="F5" s="133"/>
      <c r="G5" s="133"/>
      <c r="H5" s="6"/>
      <c r="I5" s="6"/>
      <c r="J5" s="6"/>
    </row>
    <row r="6" spans="2:13" x14ac:dyDescent="0.2">
      <c r="B6" t="s">
        <v>21</v>
      </c>
      <c r="C6" s="133" t="s">
        <v>168</v>
      </c>
      <c r="D6" s="133"/>
      <c r="E6" s="133"/>
      <c r="F6" s="133"/>
      <c r="G6" s="133"/>
      <c r="H6" s="45"/>
      <c r="I6" s="45"/>
      <c r="J6" s="45"/>
    </row>
    <row r="7" spans="2:13" x14ac:dyDescent="0.2">
      <c r="H7" s="6"/>
      <c r="I7" s="6"/>
      <c r="J7" s="6"/>
    </row>
    <row r="8" spans="2:13" x14ac:dyDescent="0.2">
      <c r="B8" t="s">
        <v>141</v>
      </c>
      <c r="C8" s="43" t="str">
        <f>+IF(SUM(USUARIOS!I12:J17)=0,"Falta diligenciar","")</f>
        <v/>
      </c>
      <c r="E8" t="s">
        <v>142</v>
      </c>
      <c r="F8" s="43" t="str">
        <f>+IF(PREJUDICIALES!$D$10="","Falta  actualizar","")</f>
        <v/>
      </c>
    </row>
    <row r="9" spans="2:13" x14ac:dyDescent="0.2">
      <c r="B9" s="42" t="s">
        <v>143</v>
      </c>
      <c r="C9" s="44">
        <f>+SUM(USUARIOS!I12:I17)/(6-SUM(USUARIOS!H12:H17))</f>
        <v>1</v>
      </c>
      <c r="E9" s="42" t="s">
        <v>144</v>
      </c>
      <c r="F9" s="42">
        <f>+PREJUDICIALES!$D$11</f>
        <v>92</v>
      </c>
    </row>
    <row r="10" spans="2:13" x14ac:dyDescent="0.2">
      <c r="B10" s="42" t="s">
        <v>145</v>
      </c>
      <c r="C10" s="42">
        <f>+ABOGADOS!$D$12+SUM(USUARIOS!I12:I17)</f>
        <v>30</v>
      </c>
      <c r="E10" s="42" t="s">
        <v>146</v>
      </c>
      <c r="F10" s="44">
        <f>IFERROR(PREJUDICIALES!$D$11/PREJUDICIALES!$D$10,"")</f>
        <v>1.4375</v>
      </c>
    </row>
    <row r="11" spans="2:13" x14ac:dyDescent="0.2">
      <c r="B11" s="42" t="s">
        <v>147</v>
      </c>
      <c r="C11" s="68" t="s">
        <v>148</v>
      </c>
      <c r="E11" s="42" t="s">
        <v>149</v>
      </c>
      <c r="F11" s="44">
        <f>IFERROR(PREJUDICIALES!$G$13/PREJUDICIALES!$V$3,"")</f>
        <v>0.9</v>
      </c>
    </row>
    <row r="12" spans="2:13" x14ac:dyDescent="0.2">
      <c r="B12" s="42" t="s">
        <v>150</v>
      </c>
      <c r="C12" s="44">
        <f>IFERROR((ABOGADOS!$G$17+ABOGADOS!$G$18+ABOGADOS!$G$19*0.5)/ABOGADOS!$V$3,"")</f>
        <v>6.6</v>
      </c>
    </row>
    <row r="13" spans="2:13" x14ac:dyDescent="0.2">
      <c r="E13" t="s">
        <v>132</v>
      </c>
      <c r="F13" s="43" t="str">
        <f>+IF(ARBITRAMENTOS!T17=0,"Falta  actualizar","")</f>
        <v/>
      </c>
    </row>
    <row r="14" spans="2:13" x14ac:dyDescent="0.2">
      <c r="B14" t="s">
        <v>151</v>
      </c>
      <c r="C14" s="43" t="str">
        <f>+IF(JUDICIALES!$D$11="","Falta  actualizar","")</f>
        <v/>
      </c>
      <c r="E14" s="42" t="s">
        <v>152</v>
      </c>
      <c r="F14" s="42">
        <f>+ARBITRAMENTOS!D10</f>
        <v>1</v>
      </c>
    </row>
    <row r="15" spans="2:13" x14ac:dyDescent="0.2">
      <c r="B15" s="42" t="s">
        <v>153</v>
      </c>
      <c r="C15" s="42">
        <f>+JUDICIALES!$D$12</f>
        <v>670</v>
      </c>
      <c r="E15" s="42" t="s">
        <v>146</v>
      </c>
      <c r="F15" s="44" t="str">
        <f>IFERROR(ARBITRAMENTOS!D10/ARBITRAMENTOS!D9,"")</f>
        <v/>
      </c>
    </row>
    <row r="16" spans="2:13" x14ac:dyDescent="0.2">
      <c r="B16" s="42" t="s">
        <v>146</v>
      </c>
      <c r="C16" s="44">
        <f>IFERROR(JUDICIALES!$D$12/JUDICIALES!$D$11,"")</f>
        <v>0.99850968703427723</v>
      </c>
    </row>
    <row r="17" spans="2:6" x14ac:dyDescent="0.2">
      <c r="B17" s="42" t="s">
        <v>154</v>
      </c>
      <c r="C17" s="44">
        <f>IFERROR(JUDICIALES!$G$11/JUDICIALES!$G$10,"")</f>
        <v>1</v>
      </c>
      <c r="E17" t="s">
        <v>155</v>
      </c>
      <c r="F17" s="43" t="str">
        <f>+IF(PAGOS!D9="","Falta  actualizar","")</f>
        <v/>
      </c>
    </row>
    <row r="18" spans="2:6" x14ac:dyDescent="0.2">
      <c r="B18" s="42" t="s">
        <v>156</v>
      </c>
      <c r="C18" s="42">
        <f>IFERROR(C15/ABOGADOS!$D$12,"")</f>
        <v>27.916666666666668</v>
      </c>
      <c r="E18" s="42" t="s">
        <v>157</v>
      </c>
      <c r="F18" s="42">
        <f>+PAGOS!D10</f>
        <v>0</v>
      </c>
    </row>
    <row r="19" spans="2:6" x14ac:dyDescent="0.2">
      <c r="B19" s="42" t="s">
        <v>158</v>
      </c>
      <c r="C19" s="44">
        <f>IFERROR(1-(JUDICIALES!$H$22+JUDICIALES!$H$23+JUDICIALES!$H$24)/(JUDICIALES!$G$22+JUDICIALES!$G$23+JUDICIALES!$G$24),"")</f>
        <v>0</v>
      </c>
      <c r="E19" s="42" t="s">
        <v>159</v>
      </c>
      <c r="F19" s="42" t="str">
        <f>+IF(PAGOS!D9="No","No aplica","si")</f>
        <v>si</v>
      </c>
    </row>
    <row r="21" spans="2:6" ht="16" thickBot="1" x14ac:dyDescent="0.25"/>
    <row r="22" spans="2:6" x14ac:dyDescent="0.2">
      <c r="B22" s="2" t="s">
        <v>27</v>
      </c>
      <c r="C22" s="3"/>
      <c r="D22" s="3"/>
      <c r="E22" s="3"/>
      <c r="F22" s="4"/>
    </row>
    <row r="23" spans="2:6" x14ac:dyDescent="0.2">
      <c r="B23" s="120"/>
      <c r="C23" s="135"/>
      <c r="D23" s="135"/>
      <c r="E23" s="135"/>
      <c r="F23" s="121"/>
    </row>
    <row r="24" spans="2:6" x14ac:dyDescent="0.2">
      <c r="B24" s="120"/>
      <c r="C24" s="135"/>
      <c r="D24" s="135"/>
      <c r="E24" s="135"/>
      <c r="F24" s="121"/>
    </row>
    <row r="25" spans="2:6" x14ac:dyDescent="0.2">
      <c r="B25" s="120"/>
      <c r="C25" s="135"/>
      <c r="D25" s="135"/>
      <c r="E25" s="135"/>
      <c r="F25" s="121"/>
    </row>
    <row r="26" spans="2:6" ht="16" thickBot="1" x14ac:dyDescent="0.25">
      <c r="B26" s="122"/>
      <c r="C26" s="136"/>
      <c r="D26" s="136"/>
      <c r="E26" s="136"/>
      <c r="F26" s="123"/>
    </row>
  </sheetData>
  <sheetProtection algorithmName="SHA-512" hashValue="HIvOmwLDTWHmNO1IEgFGdI5yJTusIp/D8fveH+nNYL90EBUrkkh9mrsCwzdBtJOiFKYFbOdmJJPNKTlG3rG5wA==" saltValue="KJBXAdrXP2OhFdlklMbrVA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Base a pegar</vt:lpstr>
      <vt:lpstr>ABOGADOS</vt:lpstr>
      <vt:lpstr>JUDICIALES</vt:lpstr>
      <vt:lpstr>PREJUDICIALES</vt:lpstr>
      <vt:lpstr>ARBITRAMENTOS</vt:lpstr>
      <vt:lpstr>PAGOS</vt:lpstr>
      <vt:lpstr>Resumen general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Pablo Garzón Peraza</dc:creator>
  <cp:keywords/>
  <dc:description/>
  <cp:lastModifiedBy>Microsoft Office User</cp:lastModifiedBy>
  <cp:revision/>
  <dcterms:created xsi:type="dcterms:W3CDTF">2020-06-25T21:16:25Z</dcterms:created>
  <dcterms:modified xsi:type="dcterms:W3CDTF">2021-05-26T17:15:12Z</dcterms:modified>
  <cp:category/>
  <cp:contentStatus/>
</cp:coreProperties>
</file>