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ThisWorkbook" defaultThemeVersion="124226"/>
  <mc:AlternateContent xmlns:mc="http://schemas.openxmlformats.org/markup-compatibility/2006">
    <mc:Choice Requires="x15">
      <x15ac:absPath xmlns:x15ac="http://schemas.microsoft.com/office/spreadsheetml/2010/11/ac" url="C:\Users\DIANA CORREDOR\Desktop\teletrabajo\2021\Febrero\IV Trimestre-Riesgos 2020\"/>
    </mc:Choice>
  </mc:AlternateContent>
  <xr:revisionPtr revIDLastSave="0" documentId="8_{EAEF8DB6-62FA-48B7-9EB2-FFDC5A87A3D6}" xr6:coauthVersionLast="46" xr6:coauthVersionMax="46" xr10:uidLastSave="{00000000-0000-0000-0000-000000000000}"/>
  <workbookProtection workbookAlgorithmName="SHA-512" workbookHashValue="h3b2+1iDAeycjWeADEP+lP/k3xppDaUlVJD9y2L8OmsYPBMPiWei2PwPNJBshB/9pPdgAaXFEJF9/rbHoNFIJA==" workbookSaltValue="ZBtmis09TKqblqzh7wEmWw==" workbookSpinCount="100000" lockStructure="1"/>
  <bookViews>
    <workbookView xWindow="-120" yWindow="-120" windowWidth="20730" windowHeight="11160" tabRatio="622" firstSheet="2" activeTab="4" xr2:uid="{00000000-000D-0000-FFFF-FFFF00000000}"/>
  </bookViews>
  <sheets>
    <sheet name="IDENTIFICACIÓN DE RIESGOS." sheetId="2" r:id="rId1"/>
    <sheet name="ANÁLISIS DE CAUSAS" sheetId="8" r:id="rId2"/>
    <sheet name="VALORACIÓN RIESGOS" sheetId="10" r:id="rId3"/>
    <sheet name="DATOS" sheetId="1" state="hidden" r:id="rId4"/>
    <sheet name="SEGUIMIENTO" sheetId="13" r:id="rId5"/>
    <sheet name="EVALUACIÓN" sheetId="12" r:id="rId6"/>
    <sheet name="Gráficas" sheetId="6" r:id="rId7"/>
  </sheets>
  <externalReferences>
    <externalReference r:id="rId8"/>
  </externalReferences>
  <definedNames>
    <definedName name="http___portal.minvivienda.local_ProcesosCorporativos_Planeación_20Estratégica_20y_20Gestión_20de_20Recursos_20Financieros_209.0.pdf">'IDENTIFICACIÓN DE RIESGOS.'!$F$20</definedName>
    <definedName name="MATRIZ_RIESGOS">DATOS!$F$73:$M$80</definedName>
    <definedName name="TABLA_RIESGOS1">DATOS!$I$76:$M$80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92" i="13" l="1"/>
  <c r="AI114" i="13" l="1"/>
  <c r="AI113" i="13"/>
  <c r="AI112" i="13"/>
  <c r="AI111" i="13"/>
  <c r="AI110" i="13"/>
  <c r="AI109" i="13"/>
  <c r="AI108" i="13"/>
  <c r="AI107" i="13"/>
  <c r="AI106" i="13"/>
  <c r="AI105" i="13"/>
  <c r="AI104" i="13"/>
  <c r="AI103" i="13"/>
  <c r="AI102" i="13"/>
  <c r="AI101" i="13"/>
  <c r="AI100" i="13"/>
  <c r="AI99" i="13"/>
  <c r="AI98" i="13"/>
  <c r="AI97" i="13"/>
  <c r="AI96" i="13"/>
  <c r="AI95" i="13"/>
  <c r="AI94" i="13"/>
  <c r="AI93" i="13"/>
  <c r="AI91" i="13"/>
  <c r="AI90" i="13"/>
  <c r="AI89" i="13"/>
  <c r="AI88" i="13"/>
  <c r="AI87" i="13"/>
  <c r="AI86" i="13"/>
  <c r="AI85" i="13"/>
  <c r="AI84" i="13"/>
  <c r="AI83" i="13"/>
  <c r="AI82" i="13"/>
  <c r="AI81" i="13"/>
  <c r="AI80" i="13"/>
  <c r="AI79" i="13"/>
  <c r="AI78" i="13"/>
  <c r="AI77" i="13"/>
  <c r="AI76" i="13"/>
  <c r="AI75" i="13"/>
  <c r="AI74" i="13"/>
  <c r="AI73" i="13"/>
  <c r="AI72" i="13"/>
  <c r="AI71" i="13"/>
  <c r="AI70" i="13"/>
  <c r="AI69" i="13"/>
  <c r="AI68" i="13"/>
  <c r="AI67" i="13"/>
  <c r="AI66" i="13"/>
  <c r="AI65" i="13"/>
  <c r="AI64" i="13"/>
  <c r="AI63" i="13"/>
  <c r="AI62" i="13"/>
  <c r="AI61" i="13"/>
  <c r="AI60" i="13"/>
  <c r="AI59" i="13"/>
  <c r="AI58" i="13"/>
  <c r="AI57" i="13"/>
  <c r="AI56" i="13"/>
  <c r="AI55" i="13"/>
  <c r="AI54" i="13"/>
  <c r="AI53" i="13"/>
  <c r="AI52" i="13"/>
  <c r="AI51" i="13"/>
  <c r="AI50" i="13"/>
  <c r="AI49" i="13"/>
  <c r="AI48" i="13"/>
  <c r="AI47" i="13"/>
  <c r="AI46" i="13"/>
  <c r="AI45" i="13"/>
  <c r="AI44" i="13"/>
  <c r="AI43" i="13"/>
  <c r="AI42" i="13"/>
  <c r="AI41" i="13"/>
  <c r="AI40" i="13"/>
  <c r="AI39" i="13"/>
  <c r="AI38" i="13"/>
  <c r="AI37" i="13"/>
  <c r="AI36" i="13"/>
  <c r="AI35" i="13"/>
  <c r="AI34" i="13"/>
  <c r="AI33" i="13"/>
  <c r="AI32" i="13"/>
  <c r="AI31" i="13"/>
  <c r="AI30" i="13"/>
  <c r="AI29" i="13"/>
  <c r="AI28" i="13"/>
  <c r="AI27" i="13"/>
  <c r="AI26" i="13"/>
  <c r="AI25" i="13"/>
  <c r="AI24" i="13"/>
  <c r="AI23" i="13"/>
  <c r="AI22" i="13"/>
  <c r="AI21" i="13"/>
  <c r="AI20" i="13"/>
  <c r="AI19" i="13"/>
  <c r="AI18" i="13"/>
  <c r="AI17" i="13"/>
  <c r="AI16" i="13"/>
  <c r="AI15" i="13"/>
  <c r="AI14" i="13"/>
  <c r="AI13"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Q114" i="13"/>
  <c r="Q113" i="13"/>
  <c r="Q112" i="13"/>
  <c r="Q111" i="13"/>
  <c r="Q110" i="13"/>
  <c r="Q109" i="13"/>
  <c r="Q108" i="13"/>
  <c r="Q107" i="13"/>
  <c r="Q106" i="13"/>
  <c r="Q105" i="13"/>
  <c r="Q104" i="13"/>
  <c r="Q103" i="13"/>
  <c r="Q102" i="13"/>
  <c r="Q101" i="13"/>
  <c r="Q100" i="13"/>
  <c r="Q99" i="13"/>
  <c r="Q98" i="13"/>
  <c r="Q97" i="13"/>
  <c r="Q96" i="13"/>
  <c r="Q95" i="13"/>
  <c r="Q94" i="13"/>
  <c r="Q93" i="13"/>
  <c r="Q92" i="13"/>
  <c r="Q91" i="13"/>
  <c r="Q90" i="13"/>
  <c r="Q89" i="13"/>
  <c r="Q88" i="13"/>
  <c r="Q87" i="13"/>
  <c r="Q86" i="13"/>
  <c r="Q85" i="13"/>
  <c r="Q84" i="13"/>
  <c r="Q83" i="13"/>
  <c r="Q82" i="13"/>
  <c r="Q81" i="13"/>
  <c r="Q80" i="13"/>
  <c r="Q79" i="13"/>
  <c r="Q78" i="13"/>
  <c r="Q77" i="13"/>
  <c r="Q76" i="13"/>
  <c r="Q75" i="13"/>
  <c r="Q74" i="13"/>
  <c r="Q73" i="13"/>
  <c r="Q72" i="13"/>
  <c r="Q71" i="13"/>
  <c r="Q70" i="13"/>
  <c r="Q69" i="13"/>
  <c r="Q68" i="13"/>
  <c r="Q67" i="13"/>
  <c r="Q66" i="13"/>
  <c r="Q65" i="13"/>
  <c r="Q64" i="13"/>
  <c r="Q63" i="13"/>
  <c r="Q62" i="13"/>
  <c r="Q61" i="13"/>
  <c r="Q60" i="13"/>
  <c r="Q59" i="13"/>
  <c r="Q58" i="13"/>
  <c r="Q57" i="13"/>
  <c r="Q56" i="13"/>
  <c r="Q55" i="13"/>
  <c r="Q54" i="13"/>
  <c r="Q53" i="13"/>
  <c r="Q52" i="13"/>
  <c r="Q51" i="13"/>
  <c r="Q50" i="13"/>
  <c r="Q49" i="13"/>
  <c r="Q48" i="13"/>
  <c r="Q47" i="13"/>
  <c r="Q46" i="13"/>
  <c r="Q45" i="13"/>
  <c r="Q44" i="13"/>
  <c r="Q43" i="13"/>
  <c r="Q42" i="13"/>
  <c r="Q41" i="13"/>
  <c r="Q40" i="13"/>
  <c r="Q39" i="13"/>
  <c r="Q38" i="13"/>
  <c r="Q37" i="13"/>
  <c r="Q36" i="13"/>
  <c r="Q35" i="13"/>
  <c r="Q34" i="13"/>
  <c r="Q33" i="13"/>
  <c r="Q32" i="13"/>
  <c r="Q31" i="13"/>
  <c r="Q30" i="13"/>
  <c r="Q29" i="13"/>
  <c r="Q28" i="13"/>
  <c r="Q27" i="13"/>
  <c r="Q26" i="13"/>
  <c r="Q25" i="13"/>
  <c r="Q24" i="13"/>
  <c r="Q23" i="13"/>
  <c r="Q22" i="13"/>
  <c r="Q21" i="13"/>
  <c r="Q20" i="13"/>
  <c r="Q19" i="13"/>
  <c r="Q18" i="13"/>
  <c r="Q17" i="13"/>
  <c r="Q16" i="13"/>
  <c r="Q15" i="13"/>
  <c r="Q14" i="13"/>
  <c r="Q13"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5" i="13"/>
  <c r="H114" i="13"/>
  <c r="H113" i="13"/>
  <c r="H25" i="13"/>
  <c r="H24" i="13"/>
  <c r="H23" i="13"/>
  <c r="H22" i="13"/>
  <c r="H21" i="13"/>
  <c r="H20" i="13"/>
  <c r="H19" i="13"/>
  <c r="H18" i="13"/>
  <c r="H17" i="13"/>
  <c r="H16" i="13"/>
  <c r="H14" i="13"/>
  <c r="H13" i="13"/>
  <c r="AI12" i="13"/>
  <c r="Z12" i="13"/>
  <c r="Q12" i="13"/>
  <c r="H12" i="13"/>
  <c r="AI11" i="13"/>
  <c r="Z11" i="13"/>
  <c r="Q11" i="13"/>
  <c r="H11" i="13"/>
  <c r="AI10" i="13"/>
  <c r="Z10" i="13"/>
  <c r="Q10" i="13"/>
  <c r="H10" i="13"/>
  <c r="AI9" i="13"/>
  <c r="Z9" i="13"/>
  <c r="Q9" i="13"/>
  <c r="H9" i="13"/>
  <c r="AI8" i="13"/>
  <c r="Z8" i="13"/>
  <c r="Q8" i="13"/>
  <c r="H8" i="13"/>
  <c r="AI7" i="13"/>
  <c r="Z7" i="13"/>
  <c r="Q7" i="13"/>
  <c r="H7" i="13"/>
  <c r="AI6" i="13"/>
  <c r="Z6" i="13"/>
  <c r="Q6" i="13"/>
  <c r="H6" i="13"/>
  <c r="AI5" i="13"/>
  <c r="Z5" i="13"/>
  <c r="Q5" i="13"/>
  <c r="H5" i="13"/>
  <c r="O61" i="10" l="1"/>
  <c r="P61" i="10"/>
  <c r="O74" i="10"/>
  <c r="P74" i="10"/>
  <c r="O87" i="10"/>
  <c r="P87" i="10"/>
  <c r="O100" i="10"/>
  <c r="P100" i="10"/>
  <c r="O113" i="10"/>
  <c r="P113" i="10"/>
  <c r="O126" i="10"/>
  <c r="Q126" i="10" s="1"/>
  <c r="P126" i="10"/>
  <c r="O48" i="10"/>
  <c r="P48" i="10"/>
  <c r="P35" i="10"/>
  <c r="O35" i="10"/>
  <c r="R127" i="10"/>
  <c r="R114" i="10"/>
  <c r="C280" i="1"/>
  <c r="D280" i="1"/>
  <c r="E280" i="1"/>
  <c r="F280" i="1"/>
  <c r="G280" i="1"/>
  <c r="H280" i="1"/>
  <c r="I280" i="1"/>
  <c r="J280" i="1"/>
  <c r="K280" i="1"/>
  <c r="C281" i="1"/>
  <c r="D281" i="1"/>
  <c r="E281" i="1"/>
  <c r="F281" i="1"/>
  <c r="G281" i="1"/>
  <c r="H281" i="1"/>
  <c r="I281" i="1"/>
  <c r="J281" i="1"/>
  <c r="K281" i="1"/>
  <c r="C282" i="1"/>
  <c r="D282" i="1"/>
  <c r="E282" i="1"/>
  <c r="F282" i="1"/>
  <c r="G282" i="1"/>
  <c r="H282" i="1"/>
  <c r="I282" i="1"/>
  <c r="J282" i="1"/>
  <c r="K282" i="1"/>
  <c r="C283" i="1"/>
  <c r="D283" i="1"/>
  <c r="E283" i="1"/>
  <c r="F283" i="1"/>
  <c r="G283" i="1"/>
  <c r="H283" i="1"/>
  <c r="I283" i="1"/>
  <c r="J283" i="1"/>
  <c r="K283" i="1"/>
  <c r="C284" i="1"/>
  <c r="D284" i="1"/>
  <c r="E284" i="1"/>
  <c r="F284" i="1"/>
  <c r="G284" i="1"/>
  <c r="H284" i="1"/>
  <c r="I284" i="1"/>
  <c r="J284" i="1"/>
  <c r="K284" i="1"/>
  <c r="C285" i="1"/>
  <c r="D285" i="1"/>
  <c r="E285" i="1"/>
  <c r="F285" i="1"/>
  <c r="G285" i="1"/>
  <c r="H285" i="1"/>
  <c r="I285" i="1"/>
  <c r="J285" i="1"/>
  <c r="K285" i="1"/>
  <c r="C286" i="1"/>
  <c r="D286" i="1"/>
  <c r="E286" i="1"/>
  <c r="F286" i="1"/>
  <c r="G286" i="1"/>
  <c r="H286" i="1"/>
  <c r="I286" i="1"/>
  <c r="J286" i="1"/>
  <c r="K286" i="1"/>
  <c r="B286" i="1"/>
  <c r="L286" i="1" s="1"/>
  <c r="B285" i="1"/>
  <c r="B284" i="1"/>
  <c r="L284" i="1" s="1"/>
  <c r="B283" i="1"/>
  <c r="B282" i="1"/>
  <c r="L282" i="1" s="1"/>
  <c r="B281" i="1"/>
  <c r="B280" i="1"/>
  <c r="L280" i="1" s="1"/>
  <c r="C268" i="1"/>
  <c r="D268" i="1"/>
  <c r="E268" i="1"/>
  <c r="F268" i="1"/>
  <c r="G268" i="1"/>
  <c r="H268" i="1"/>
  <c r="I268" i="1"/>
  <c r="J268" i="1"/>
  <c r="K268" i="1"/>
  <c r="C269" i="1"/>
  <c r="D269" i="1"/>
  <c r="E269" i="1"/>
  <c r="F269" i="1"/>
  <c r="G269" i="1"/>
  <c r="H269" i="1"/>
  <c r="I269" i="1"/>
  <c r="J269" i="1"/>
  <c r="K269" i="1"/>
  <c r="C270" i="1"/>
  <c r="D270" i="1"/>
  <c r="E270" i="1"/>
  <c r="F270" i="1"/>
  <c r="G270" i="1"/>
  <c r="H270" i="1"/>
  <c r="I270" i="1"/>
  <c r="J270" i="1"/>
  <c r="K270" i="1"/>
  <c r="C271" i="1"/>
  <c r="D271" i="1"/>
  <c r="E271" i="1"/>
  <c r="F271" i="1"/>
  <c r="G271" i="1"/>
  <c r="H271" i="1"/>
  <c r="I271" i="1"/>
  <c r="J271" i="1"/>
  <c r="K271" i="1"/>
  <c r="C272" i="1"/>
  <c r="D272" i="1"/>
  <c r="E272" i="1"/>
  <c r="F272" i="1"/>
  <c r="G272" i="1"/>
  <c r="H272" i="1"/>
  <c r="I272" i="1"/>
  <c r="J272" i="1"/>
  <c r="K272" i="1"/>
  <c r="C273" i="1"/>
  <c r="D273" i="1"/>
  <c r="E273" i="1"/>
  <c r="F273" i="1"/>
  <c r="G273" i="1"/>
  <c r="H273" i="1"/>
  <c r="I273" i="1"/>
  <c r="J273" i="1"/>
  <c r="K273" i="1"/>
  <c r="C274" i="1"/>
  <c r="D274" i="1"/>
  <c r="E274" i="1"/>
  <c r="F274" i="1"/>
  <c r="G274" i="1"/>
  <c r="H274" i="1"/>
  <c r="I274" i="1"/>
  <c r="J274" i="1"/>
  <c r="K274" i="1"/>
  <c r="B274" i="1"/>
  <c r="L274" i="1" s="1"/>
  <c r="B273" i="1"/>
  <c r="B272" i="1"/>
  <c r="L272" i="1" s="1"/>
  <c r="B271" i="1"/>
  <c r="B270" i="1"/>
  <c r="L270" i="1" s="1"/>
  <c r="B269" i="1"/>
  <c r="B268" i="1"/>
  <c r="L268" i="1" s="1"/>
  <c r="C256" i="1"/>
  <c r="D256" i="1"/>
  <c r="E256" i="1"/>
  <c r="F256" i="1"/>
  <c r="G256" i="1"/>
  <c r="H256" i="1"/>
  <c r="I256" i="1"/>
  <c r="J256" i="1"/>
  <c r="K256" i="1"/>
  <c r="C257" i="1"/>
  <c r="D257" i="1"/>
  <c r="E257" i="1"/>
  <c r="F257" i="1"/>
  <c r="G257" i="1"/>
  <c r="H257" i="1"/>
  <c r="I257" i="1"/>
  <c r="J257" i="1"/>
  <c r="K257" i="1"/>
  <c r="C258" i="1"/>
  <c r="D258" i="1"/>
  <c r="E258" i="1"/>
  <c r="F258" i="1"/>
  <c r="G258" i="1"/>
  <c r="H258" i="1"/>
  <c r="I258" i="1"/>
  <c r="J258" i="1"/>
  <c r="K258" i="1"/>
  <c r="C259" i="1"/>
  <c r="D259" i="1"/>
  <c r="E259" i="1"/>
  <c r="F259" i="1"/>
  <c r="G259" i="1"/>
  <c r="H259" i="1"/>
  <c r="I259" i="1"/>
  <c r="J259" i="1"/>
  <c r="K259" i="1"/>
  <c r="C260" i="1"/>
  <c r="D260" i="1"/>
  <c r="E260" i="1"/>
  <c r="F260" i="1"/>
  <c r="G260" i="1"/>
  <c r="H260" i="1"/>
  <c r="I260" i="1"/>
  <c r="J260" i="1"/>
  <c r="K260" i="1"/>
  <c r="C261" i="1"/>
  <c r="D261" i="1"/>
  <c r="E261" i="1"/>
  <c r="F261" i="1"/>
  <c r="G261" i="1"/>
  <c r="H261" i="1"/>
  <c r="I261" i="1"/>
  <c r="J261" i="1"/>
  <c r="K261" i="1"/>
  <c r="C262" i="1"/>
  <c r="D262" i="1"/>
  <c r="E262" i="1"/>
  <c r="F262" i="1"/>
  <c r="G262" i="1"/>
  <c r="H262" i="1"/>
  <c r="I262" i="1"/>
  <c r="J262" i="1"/>
  <c r="K262" i="1"/>
  <c r="B262" i="1"/>
  <c r="L262" i="1" s="1"/>
  <c r="B261" i="1"/>
  <c r="B260" i="1"/>
  <c r="L260" i="1" s="1"/>
  <c r="B259" i="1"/>
  <c r="B258" i="1"/>
  <c r="L258" i="1" s="1"/>
  <c r="B257" i="1"/>
  <c r="B256" i="1"/>
  <c r="C244" i="1"/>
  <c r="D244" i="1"/>
  <c r="E244" i="1"/>
  <c r="F244" i="1"/>
  <c r="G244" i="1"/>
  <c r="H244" i="1"/>
  <c r="I244" i="1"/>
  <c r="J244" i="1"/>
  <c r="K244" i="1"/>
  <c r="C245" i="1"/>
  <c r="D245" i="1"/>
  <c r="E245" i="1"/>
  <c r="F245" i="1"/>
  <c r="G245" i="1"/>
  <c r="H245" i="1"/>
  <c r="I245" i="1"/>
  <c r="J245" i="1"/>
  <c r="K245" i="1"/>
  <c r="C246" i="1"/>
  <c r="D246" i="1"/>
  <c r="E246" i="1"/>
  <c r="F246" i="1"/>
  <c r="G246" i="1"/>
  <c r="H246" i="1"/>
  <c r="I246" i="1"/>
  <c r="J246" i="1"/>
  <c r="K246" i="1"/>
  <c r="C247" i="1"/>
  <c r="D247" i="1"/>
  <c r="E247" i="1"/>
  <c r="F247" i="1"/>
  <c r="G247" i="1"/>
  <c r="H247" i="1"/>
  <c r="I247" i="1"/>
  <c r="J247" i="1"/>
  <c r="K247" i="1"/>
  <c r="C248" i="1"/>
  <c r="D248" i="1"/>
  <c r="E248" i="1"/>
  <c r="F248" i="1"/>
  <c r="G248" i="1"/>
  <c r="H248" i="1"/>
  <c r="I248" i="1"/>
  <c r="J248" i="1"/>
  <c r="K248" i="1"/>
  <c r="C249" i="1"/>
  <c r="D249" i="1"/>
  <c r="E249" i="1"/>
  <c r="F249" i="1"/>
  <c r="G249" i="1"/>
  <c r="H249" i="1"/>
  <c r="I249" i="1"/>
  <c r="J249" i="1"/>
  <c r="K249" i="1"/>
  <c r="C250" i="1"/>
  <c r="D250" i="1"/>
  <c r="E250" i="1"/>
  <c r="F250" i="1"/>
  <c r="G250" i="1"/>
  <c r="H250" i="1"/>
  <c r="I250" i="1"/>
  <c r="J250" i="1"/>
  <c r="K250" i="1"/>
  <c r="L269" i="1" l="1"/>
  <c r="L271" i="1"/>
  <c r="L273" i="1"/>
  <c r="L281" i="1"/>
  <c r="L283" i="1"/>
  <c r="L285" i="1"/>
  <c r="L261" i="1"/>
  <c r="L259" i="1"/>
  <c r="L257" i="1"/>
  <c r="L256" i="1"/>
  <c r="Q87" i="10"/>
  <c r="Q35" i="10"/>
  <c r="B250" i="1"/>
  <c r="L250" i="1" s="1"/>
  <c r="B249" i="1"/>
  <c r="L249" i="1" s="1"/>
  <c r="B248" i="1"/>
  <c r="L248" i="1" s="1"/>
  <c r="B247" i="1"/>
  <c r="L247" i="1" s="1"/>
  <c r="B246" i="1"/>
  <c r="L246" i="1" s="1"/>
  <c r="B245" i="1"/>
  <c r="L245" i="1" s="1"/>
  <c r="B244" i="1"/>
  <c r="L244" i="1" s="1"/>
  <c r="C232" i="1"/>
  <c r="D232" i="1"/>
  <c r="E232" i="1"/>
  <c r="F232" i="1"/>
  <c r="G232" i="1"/>
  <c r="H232" i="1"/>
  <c r="I232" i="1"/>
  <c r="J232" i="1"/>
  <c r="K232" i="1"/>
  <c r="C233" i="1"/>
  <c r="D233" i="1"/>
  <c r="E233" i="1"/>
  <c r="F233" i="1"/>
  <c r="G233" i="1"/>
  <c r="H233" i="1"/>
  <c r="I233" i="1"/>
  <c r="J233" i="1"/>
  <c r="K233" i="1"/>
  <c r="C234" i="1"/>
  <c r="D234" i="1"/>
  <c r="E234" i="1"/>
  <c r="F234" i="1"/>
  <c r="G234" i="1"/>
  <c r="H234" i="1"/>
  <c r="I234" i="1"/>
  <c r="J234" i="1"/>
  <c r="K234" i="1"/>
  <c r="C235" i="1"/>
  <c r="D235" i="1"/>
  <c r="E235" i="1"/>
  <c r="F235" i="1"/>
  <c r="G235" i="1"/>
  <c r="H235" i="1"/>
  <c r="I235" i="1"/>
  <c r="J235" i="1"/>
  <c r="K235" i="1"/>
  <c r="C236" i="1"/>
  <c r="D236" i="1"/>
  <c r="E236" i="1"/>
  <c r="F236" i="1"/>
  <c r="G236" i="1"/>
  <c r="H236" i="1"/>
  <c r="I236" i="1"/>
  <c r="J236" i="1"/>
  <c r="K236" i="1"/>
  <c r="C237" i="1"/>
  <c r="D237" i="1"/>
  <c r="E237" i="1"/>
  <c r="F237" i="1"/>
  <c r="G237" i="1"/>
  <c r="H237" i="1"/>
  <c r="I237" i="1"/>
  <c r="J237" i="1"/>
  <c r="K237" i="1"/>
  <c r="C238" i="1"/>
  <c r="D238" i="1"/>
  <c r="E238" i="1"/>
  <c r="F238" i="1"/>
  <c r="G238" i="1"/>
  <c r="H238" i="1"/>
  <c r="I238" i="1"/>
  <c r="J238" i="1"/>
  <c r="K238" i="1"/>
  <c r="B214" i="1"/>
  <c r="B238" i="1"/>
  <c r="B237" i="1"/>
  <c r="L237" i="1" s="1"/>
  <c r="B236" i="1"/>
  <c r="B235" i="1"/>
  <c r="L235" i="1" s="1"/>
  <c r="B234" i="1"/>
  <c r="B233" i="1"/>
  <c r="L233" i="1" s="1"/>
  <c r="B232" i="1"/>
  <c r="C220" i="1"/>
  <c r="D220" i="1"/>
  <c r="E220" i="1"/>
  <c r="F220" i="1"/>
  <c r="G220" i="1"/>
  <c r="H220" i="1"/>
  <c r="I220" i="1"/>
  <c r="J220" i="1"/>
  <c r="K220" i="1"/>
  <c r="C221" i="1"/>
  <c r="D221" i="1"/>
  <c r="E221" i="1"/>
  <c r="F221" i="1"/>
  <c r="G221" i="1"/>
  <c r="H221" i="1"/>
  <c r="I221" i="1"/>
  <c r="J221" i="1"/>
  <c r="K221" i="1"/>
  <c r="C222" i="1"/>
  <c r="D222" i="1"/>
  <c r="E222" i="1"/>
  <c r="F222" i="1"/>
  <c r="G222" i="1"/>
  <c r="H222" i="1"/>
  <c r="I222" i="1"/>
  <c r="J222" i="1"/>
  <c r="K222" i="1"/>
  <c r="C223" i="1"/>
  <c r="D223" i="1"/>
  <c r="E223" i="1"/>
  <c r="F223" i="1"/>
  <c r="G223" i="1"/>
  <c r="H223" i="1"/>
  <c r="I223" i="1"/>
  <c r="J223" i="1"/>
  <c r="K223" i="1"/>
  <c r="C224" i="1"/>
  <c r="D224" i="1"/>
  <c r="E224" i="1"/>
  <c r="F224" i="1"/>
  <c r="G224" i="1"/>
  <c r="H224" i="1"/>
  <c r="I224" i="1"/>
  <c r="J224" i="1"/>
  <c r="K224" i="1"/>
  <c r="C225" i="1"/>
  <c r="D225" i="1"/>
  <c r="E225" i="1"/>
  <c r="F225" i="1"/>
  <c r="G225" i="1"/>
  <c r="H225" i="1"/>
  <c r="I225" i="1"/>
  <c r="J225" i="1"/>
  <c r="K225" i="1"/>
  <c r="C226" i="1"/>
  <c r="D226" i="1"/>
  <c r="E226" i="1"/>
  <c r="F226" i="1"/>
  <c r="G226" i="1"/>
  <c r="H226" i="1"/>
  <c r="I226" i="1"/>
  <c r="J226" i="1"/>
  <c r="K226" i="1"/>
  <c r="B226" i="1"/>
  <c r="B225" i="1"/>
  <c r="L225" i="1" s="1"/>
  <c r="B224" i="1"/>
  <c r="B223" i="1"/>
  <c r="L223" i="1" s="1"/>
  <c r="B222" i="1"/>
  <c r="B221" i="1"/>
  <c r="L221" i="1" s="1"/>
  <c r="B220" i="1"/>
  <c r="C208" i="1"/>
  <c r="D208" i="1"/>
  <c r="E208" i="1"/>
  <c r="F208" i="1"/>
  <c r="G208" i="1"/>
  <c r="H208" i="1"/>
  <c r="I208" i="1"/>
  <c r="J208" i="1"/>
  <c r="K208" i="1"/>
  <c r="C209" i="1"/>
  <c r="D209" i="1"/>
  <c r="E209" i="1"/>
  <c r="F209" i="1"/>
  <c r="G209" i="1"/>
  <c r="H209" i="1"/>
  <c r="I209" i="1"/>
  <c r="J209" i="1"/>
  <c r="K209" i="1"/>
  <c r="C210" i="1"/>
  <c r="D210" i="1"/>
  <c r="E210" i="1"/>
  <c r="F210" i="1"/>
  <c r="G210" i="1"/>
  <c r="H210" i="1"/>
  <c r="I210" i="1"/>
  <c r="J210" i="1"/>
  <c r="K210" i="1"/>
  <c r="C211" i="1"/>
  <c r="D211" i="1"/>
  <c r="E211" i="1"/>
  <c r="F211" i="1"/>
  <c r="G211" i="1"/>
  <c r="H211" i="1"/>
  <c r="I211" i="1"/>
  <c r="J211" i="1"/>
  <c r="K211" i="1"/>
  <c r="C212" i="1"/>
  <c r="D212" i="1"/>
  <c r="E212" i="1"/>
  <c r="F212" i="1"/>
  <c r="G212" i="1"/>
  <c r="H212" i="1"/>
  <c r="I212" i="1"/>
  <c r="J212" i="1"/>
  <c r="K212" i="1"/>
  <c r="C213" i="1"/>
  <c r="D213" i="1"/>
  <c r="E213" i="1"/>
  <c r="F213" i="1"/>
  <c r="G213" i="1"/>
  <c r="H213" i="1"/>
  <c r="I213" i="1"/>
  <c r="J213" i="1"/>
  <c r="K213" i="1"/>
  <c r="C214" i="1"/>
  <c r="D214" i="1"/>
  <c r="E214" i="1"/>
  <c r="F214" i="1"/>
  <c r="G214" i="1"/>
  <c r="H214" i="1"/>
  <c r="I214" i="1"/>
  <c r="J214" i="1"/>
  <c r="K214" i="1"/>
  <c r="B213" i="1"/>
  <c r="B212" i="1"/>
  <c r="L212" i="1" s="1"/>
  <c r="B211" i="1"/>
  <c r="B210" i="1"/>
  <c r="L210" i="1" s="1"/>
  <c r="B209" i="1"/>
  <c r="B208" i="1"/>
  <c r="L208" i="1" s="1"/>
  <c r="L105" i="1"/>
  <c r="L294" i="1" s="1"/>
  <c r="L108" i="1"/>
  <c r="K108" i="1"/>
  <c r="K105" i="1"/>
  <c r="K294" i="1" s="1"/>
  <c r="J108" i="1"/>
  <c r="J105" i="1"/>
  <c r="J294" i="1" s="1"/>
  <c r="I108" i="1"/>
  <c r="I105" i="1"/>
  <c r="I294" i="1" s="1"/>
  <c r="H108" i="1"/>
  <c r="H105" i="1"/>
  <c r="H294" i="1" s="1"/>
  <c r="G108" i="1"/>
  <c r="G105" i="1"/>
  <c r="G294" i="1" s="1"/>
  <c r="F108" i="1"/>
  <c r="F105" i="1"/>
  <c r="F294" i="1" s="1"/>
  <c r="E108" i="1"/>
  <c r="E105" i="1"/>
  <c r="D108" i="1"/>
  <c r="C108" i="1"/>
  <c r="C298" i="1" s="1"/>
  <c r="D105" i="1"/>
  <c r="C105" i="1"/>
  <c r="C294" i="1" s="1"/>
  <c r="C196" i="1"/>
  <c r="D196" i="1"/>
  <c r="E196" i="1"/>
  <c r="F196" i="1"/>
  <c r="G196" i="1"/>
  <c r="H196" i="1"/>
  <c r="I196" i="1"/>
  <c r="J196" i="1"/>
  <c r="K196" i="1"/>
  <c r="C197" i="1"/>
  <c r="D197" i="1"/>
  <c r="E197" i="1"/>
  <c r="F197" i="1"/>
  <c r="G197" i="1"/>
  <c r="H197" i="1"/>
  <c r="I197" i="1"/>
  <c r="J197" i="1"/>
  <c r="K197" i="1"/>
  <c r="C198" i="1"/>
  <c r="D198" i="1"/>
  <c r="E198" i="1"/>
  <c r="F198" i="1"/>
  <c r="G198" i="1"/>
  <c r="H198" i="1"/>
  <c r="I198" i="1"/>
  <c r="J198" i="1"/>
  <c r="K198" i="1"/>
  <c r="C199" i="1"/>
  <c r="D199" i="1"/>
  <c r="E199" i="1"/>
  <c r="F199" i="1"/>
  <c r="G199" i="1"/>
  <c r="H199" i="1"/>
  <c r="I199" i="1"/>
  <c r="J199" i="1"/>
  <c r="K199" i="1"/>
  <c r="C200" i="1"/>
  <c r="D200" i="1"/>
  <c r="E200" i="1"/>
  <c r="F200" i="1"/>
  <c r="G200" i="1"/>
  <c r="H200" i="1"/>
  <c r="I200" i="1"/>
  <c r="J200" i="1"/>
  <c r="K200" i="1"/>
  <c r="C201" i="1"/>
  <c r="D201" i="1"/>
  <c r="E201" i="1"/>
  <c r="F201" i="1"/>
  <c r="G201" i="1"/>
  <c r="H201" i="1"/>
  <c r="I201" i="1"/>
  <c r="J201" i="1"/>
  <c r="K201" i="1"/>
  <c r="C202" i="1"/>
  <c r="D202" i="1"/>
  <c r="E202" i="1"/>
  <c r="F202" i="1"/>
  <c r="G202" i="1"/>
  <c r="H202" i="1"/>
  <c r="I202" i="1"/>
  <c r="J202" i="1"/>
  <c r="K202" i="1"/>
  <c r="C178" i="1"/>
  <c r="D178" i="1"/>
  <c r="E178" i="1"/>
  <c r="F178" i="1"/>
  <c r="G178" i="1"/>
  <c r="H178" i="1"/>
  <c r="I178" i="1"/>
  <c r="J178" i="1"/>
  <c r="K178" i="1"/>
  <c r="C190" i="1"/>
  <c r="D190" i="1"/>
  <c r="E190" i="1"/>
  <c r="F190" i="1"/>
  <c r="G190" i="1"/>
  <c r="H190" i="1"/>
  <c r="I190" i="1"/>
  <c r="J190" i="1"/>
  <c r="K190" i="1"/>
  <c r="B201" i="1"/>
  <c r="B202" i="1"/>
  <c r="L202" i="1" s="1"/>
  <c r="B190" i="1"/>
  <c r="B189" i="1"/>
  <c r="B178" i="1"/>
  <c r="B177" i="1"/>
  <c r="B200" i="1"/>
  <c r="B199" i="1"/>
  <c r="L199" i="1" s="1"/>
  <c r="B198" i="1"/>
  <c r="B197" i="1"/>
  <c r="L197" i="1" s="1"/>
  <c r="B196" i="1"/>
  <c r="C184" i="1"/>
  <c r="D184" i="1"/>
  <c r="E184" i="1"/>
  <c r="F184" i="1"/>
  <c r="G184" i="1"/>
  <c r="H184" i="1"/>
  <c r="I184" i="1"/>
  <c r="J184" i="1"/>
  <c r="K184" i="1"/>
  <c r="C185" i="1"/>
  <c r="D185" i="1"/>
  <c r="E185" i="1"/>
  <c r="F185" i="1"/>
  <c r="G185" i="1"/>
  <c r="H185" i="1"/>
  <c r="I185" i="1"/>
  <c r="J185" i="1"/>
  <c r="K185" i="1"/>
  <c r="C186" i="1"/>
  <c r="D186" i="1"/>
  <c r="E186" i="1"/>
  <c r="F186" i="1"/>
  <c r="G186" i="1"/>
  <c r="H186" i="1"/>
  <c r="I186" i="1"/>
  <c r="J186" i="1"/>
  <c r="K186" i="1"/>
  <c r="C187" i="1"/>
  <c r="D187" i="1"/>
  <c r="E187" i="1"/>
  <c r="F187" i="1"/>
  <c r="G187" i="1"/>
  <c r="H187" i="1"/>
  <c r="I187" i="1"/>
  <c r="J187" i="1"/>
  <c r="K187" i="1"/>
  <c r="C188" i="1"/>
  <c r="D188" i="1"/>
  <c r="E188" i="1"/>
  <c r="F188" i="1"/>
  <c r="G188" i="1"/>
  <c r="H188" i="1"/>
  <c r="I188" i="1"/>
  <c r="J188" i="1"/>
  <c r="K188" i="1"/>
  <c r="C189" i="1"/>
  <c r="D189" i="1"/>
  <c r="E189" i="1"/>
  <c r="F189" i="1"/>
  <c r="G189" i="1"/>
  <c r="H189" i="1"/>
  <c r="I189" i="1"/>
  <c r="J189" i="1"/>
  <c r="K189" i="1"/>
  <c r="B188" i="1"/>
  <c r="L188" i="1" s="1"/>
  <c r="B187" i="1"/>
  <c r="B186" i="1"/>
  <c r="L186" i="1" s="1"/>
  <c r="B185" i="1"/>
  <c r="B184" i="1"/>
  <c r="L184" i="1" s="1"/>
  <c r="C177" i="1"/>
  <c r="D177" i="1"/>
  <c r="E177" i="1"/>
  <c r="F177" i="1"/>
  <c r="G177" i="1"/>
  <c r="H177" i="1"/>
  <c r="I177" i="1"/>
  <c r="J177" i="1"/>
  <c r="K177" i="1"/>
  <c r="B176" i="1"/>
  <c r="C176" i="1"/>
  <c r="D176" i="1"/>
  <c r="E176" i="1"/>
  <c r="F176" i="1"/>
  <c r="G176" i="1"/>
  <c r="H176" i="1"/>
  <c r="I176" i="1"/>
  <c r="J176" i="1"/>
  <c r="K176" i="1"/>
  <c r="D294" i="1" l="1"/>
  <c r="D296" i="1"/>
  <c r="E294" i="1"/>
  <c r="E296" i="1"/>
  <c r="L176" i="1"/>
  <c r="C191" i="1"/>
  <c r="L177" i="1"/>
  <c r="L189" i="1"/>
  <c r="L214" i="1"/>
  <c r="L185" i="1"/>
  <c r="L187" i="1"/>
  <c r="L196" i="1"/>
  <c r="L198" i="1"/>
  <c r="L200" i="1"/>
  <c r="L178" i="1"/>
  <c r="L190" i="1"/>
  <c r="L201" i="1"/>
  <c r="L209" i="1"/>
  <c r="L211" i="1"/>
  <c r="L213" i="1"/>
  <c r="L220" i="1"/>
  <c r="L222" i="1"/>
  <c r="L224" i="1"/>
  <c r="L226" i="1"/>
  <c r="L232" i="1"/>
  <c r="L234" i="1"/>
  <c r="L236" i="1"/>
  <c r="L238" i="1"/>
  <c r="C175" i="1"/>
  <c r="D175" i="1"/>
  <c r="E175" i="1"/>
  <c r="F175" i="1"/>
  <c r="G175" i="1"/>
  <c r="H175" i="1"/>
  <c r="I175" i="1"/>
  <c r="J175" i="1"/>
  <c r="K175" i="1"/>
  <c r="B175" i="1"/>
  <c r="L175" i="1" s="1"/>
  <c r="C174" i="1"/>
  <c r="D174" i="1"/>
  <c r="E174" i="1"/>
  <c r="F174" i="1"/>
  <c r="G174" i="1"/>
  <c r="H174" i="1"/>
  <c r="I174" i="1"/>
  <c r="J174" i="1"/>
  <c r="K174" i="1"/>
  <c r="B174" i="1"/>
  <c r="L174" i="1" s="1"/>
  <c r="C173" i="1"/>
  <c r="D173" i="1"/>
  <c r="E173" i="1"/>
  <c r="F173" i="1"/>
  <c r="G173" i="1"/>
  <c r="H173" i="1"/>
  <c r="I173" i="1"/>
  <c r="J173" i="1"/>
  <c r="K173" i="1"/>
  <c r="B173" i="1"/>
  <c r="L173" i="1" s="1"/>
  <c r="C172" i="1"/>
  <c r="D172" i="1"/>
  <c r="E172" i="1"/>
  <c r="F172" i="1"/>
  <c r="G172" i="1"/>
  <c r="H172" i="1"/>
  <c r="I172" i="1"/>
  <c r="J172" i="1"/>
  <c r="K172" i="1"/>
  <c r="B172" i="1"/>
  <c r="L172" i="1" s="1"/>
  <c r="F8" i="2" l="1"/>
  <c r="F22" i="2"/>
  <c r="F17" i="2" l="1"/>
  <c r="C7" i="2"/>
  <c r="D126" i="10"/>
  <c r="D113" i="10"/>
  <c r="D100" i="10"/>
  <c r="D74" i="10"/>
  <c r="D87" i="10"/>
  <c r="E87" i="10" s="1"/>
  <c r="D61" i="10"/>
  <c r="AL9" i="10" l="1"/>
  <c r="AL35" i="10"/>
  <c r="AL22" i="10"/>
  <c r="AL48" i="10"/>
  <c r="AL126" i="10"/>
  <c r="AL74" i="10"/>
  <c r="AL113" i="10"/>
  <c r="AL87" i="10"/>
  <c r="AL61" i="10"/>
  <c r="E113" i="10"/>
  <c r="E61" i="10"/>
  <c r="L148" i="1"/>
  <c r="Q113" i="10"/>
  <c r="K148" i="1" s="1"/>
  <c r="Q100" i="10"/>
  <c r="J148" i="1" s="1"/>
  <c r="I148" i="1"/>
  <c r="Q74" i="10"/>
  <c r="H148" i="1" s="1"/>
  <c r="Q61" i="10"/>
  <c r="G148" i="1" s="1"/>
  <c r="Q48" i="10"/>
  <c r="F148" i="1" s="1"/>
  <c r="E148" i="1"/>
  <c r="H126" i="10"/>
  <c r="G126" i="10"/>
  <c r="E126" i="10"/>
  <c r="B126" i="10"/>
  <c r="H113" i="10"/>
  <c r="G113" i="10"/>
  <c r="B113" i="10"/>
  <c r="H100" i="10"/>
  <c r="G100" i="10"/>
  <c r="E100" i="10"/>
  <c r="B100" i="10"/>
  <c r="H87" i="10"/>
  <c r="G87" i="10"/>
  <c r="B87" i="10"/>
  <c r="H74" i="10"/>
  <c r="G74" i="10"/>
  <c r="E74" i="10"/>
  <c r="B74" i="10"/>
  <c r="H61" i="10"/>
  <c r="G61" i="10"/>
  <c r="B61" i="10"/>
  <c r="H48" i="10"/>
  <c r="G48" i="10"/>
  <c r="D48" i="10"/>
  <c r="E48" i="10" s="1"/>
  <c r="B48" i="10"/>
  <c r="H35" i="10"/>
  <c r="G35" i="10"/>
  <c r="D35" i="10"/>
  <c r="E35" i="10" s="1"/>
  <c r="B35" i="10"/>
  <c r="H22" i="10"/>
  <c r="G22" i="10"/>
  <c r="R211" i="8"/>
  <c r="C211" i="8"/>
  <c r="K218" i="8"/>
  <c r="K195" i="8"/>
  <c r="K172" i="8"/>
  <c r="K149" i="8"/>
  <c r="K126" i="8"/>
  <c r="K103" i="8"/>
  <c r="K80" i="8"/>
  <c r="K57" i="8"/>
  <c r="G9" i="10"/>
  <c r="B22" i="10" l="1"/>
  <c r="B9" i="10"/>
  <c r="K287" i="1" l="1"/>
  <c r="K288" i="1" s="1"/>
  <c r="BS133" i="10" s="1"/>
  <c r="J287" i="1"/>
  <c r="J288" i="1" s="1"/>
  <c r="BR133" i="10" s="1"/>
  <c r="I287" i="1"/>
  <c r="I288" i="1" s="1"/>
  <c r="BQ133" i="10" s="1"/>
  <c r="H287" i="1"/>
  <c r="H288" i="1" s="1"/>
  <c r="BP133" i="10" s="1"/>
  <c r="G287" i="1"/>
  <c r="G288" i="1" s="1"/>
  <c r="BO133" i="10" s="1"/>
  <c r="F287" i="1"/>
  <c r="F288" i="1" s="1"/>
  <c r="BN133" i="10" s="1"/>
  <c r="E287" i="1"/>
  <c r="E288" i="1" s="1"/>
  <c r="BM133" i="10" s="1"/>
  <c r="D287" i="1"/>
  <c r="D288" i="1" s="1"/>
  <c r="BL133" i="10" s="1"/>
  <c r="C287" i="1"/>
  <c r="C288" i="1" s="1"/>
  <c r="BK133" i="10" s="1"/>
  <c r="K275" i="1"/>
  <c r="K276" i="1" s="1"/>
  <c r="BS120" i="10" s="1"/>
  <c r="J275" i="1"/>
  <c r="J276" i="1" s="1"/>
  <c r="BR120" i="10" s="1"/>
  <c r="I275" i="1"/>
  <c r="I276" i="1" s="1"/>
  <c r="BQ120" i="10" s="1"/>
  <c r="H275" i="1"/>
  <c r="H276" i="1" s="1"/>
  <c r="BP120" i="10" s="1"/>
  <c r="G275" i="1"/>
  <c r="G276" i="1" s="1"/>
  <c r="BO120" i="10" s="1"/>
  <c r="F275" i="1"/>
  <c r="F276" i="1" s="1"/>
  <c r="BN120" i="10" s="1"/>
  <c r="E275" i="1"/>
  <c r="E276" i="1" s="1"/>
  <c r="BM120" i="10" s="1"/>
  <c r="D275" i="1"/>
  <c r="D276" i="1" s="1"/>
  <c r="BL120" i="10" s="1"/>
  <c r="C275" i="1"/>
  <c r="C276" i="1" s="1"/>
  <c r="BK120" i="10" s="1"/>
  <c r="K263" i="1"/>
  <c r="K264" i="1" s="1"/>
  <c r="BS107" i="10" s="1"/>
  <c r="J263" i="1"/>
  <c r="J264" i="1" s="1"/>
  <c r="BR107" i="10" s="1"/>
  <c r="I263" i="1"/>
  <c r="I264" i="1" s="1"/>
  <c r="BQ107" i="10" s="1"/>
  <c r="H263" i="1"/>
  <c r="H264" i="1" s="1"/>
  <c r="BP107" i="10" s="1"/>
  <c r="G263" i="1"/>
  <c r="G264" i="1" s="1"/>
  <c r="BO107" i="10" s="1"/>
  <c r="F263" i="1"/>
  <c r="F264" i="1" s="1"/>
  <c r="BN107" i="10" s="1"/>
  <c r="E263" i="1"/>
  <c r="E264" i="1" s="1"/>
  <c r="BM107" i="10" s="1"/>
  <c r="D263" i="1"/>
  <c r="D264" i="1" s="1"/>
  <c r="BL107" i="10" s="1"/>
  <c r="C263" i="1"/>
  <c r="C264" i="1" s="1"/>
  <c r="BK107" i="10" s="1"/>
  <c r="K251" i="1"/>
  <c r="K252" i="1" s="1"/>
  <c r="BS94" i="10" s="1"/>
  <c r="J251" i="1"/>
  <c r="J252" i="1" s="1"/>
  <c r="BR94" i="10" s="1"/>
  <c r="I251" i="1"/>
  <c r="I252" i="1" s="1"/>
  <c r="BQ94" i="10" s="1"/>
  <c r="H251" i="1"/>
  <c r="H252" i="1" s="1"/>
  <c r="BP94" i="10" s="1"/>
  <c r="G251" i="1"/>
  <c r="G252" i="1" s="1"/>
  <c r="BO94" i="10" s="1"/>
  <c r="F251" i="1"/>
  <c r="F252" i="1" s="1"/>
  <c r="BN94" i="10" s="1"/>
  <c r="E251" i="1"/>
  <c r="E252" i="1" s="1"/>
  <c r="BM94" i="10" s="1"/>
  <c r="D251" i="1"/>
  <c r="D252" i="1" s="1"/>
  <c r="BL94" i="10" s="1"/>
  <c r="C251" i="1"/>
  <c r="C252" i="1" s="1"/>
  <c r="BK94" i="10" s="1"/>
  <c r="K239" i="1"/>
  <c r="K240" i="1" s="1"/>
  <c r="BS81" i="10" s="1"/>
  <c r="J239" i="1"/>
  <c r="J240" i="1" s="1"/>
  <c r="BR81" i="10" s="1"/>
  <c r="I239" i="1"/>
  <c r="I240" i="1" s="1"/>
  <c r="BQ81" i="10" s="1"/>
  <c r="H239" i="1"/>
  <c r="H240" i="1" s="1"/>
  <c r="BP81" i="10" s="1"/>
  <c r="G239" i="1"/>
  <c r="G240" i="1" s="1"/>
  <c r="BO81" i="10" s="1"/>
  <c r="F239" i="1"/>
  <c r="F240" i="1" s="1"/>
  <c r="BN81" i="10" s="1"/>
  <c r="E239" i="1"/>
  <c r="E240" i="1" s="1"/>
  <c r="BM81" i="10" s="1"/>
  <c r="D239" i="1"/>
  <c r="D240" i="1" s="1"/>
  <c r="BL81" i="10" s="1"/>
  <c r="C239" i="1"/>
  <c r="C240" i="1" s="1"/>
  <c r="BK81" i="10" s="1"/>
  <c r="K227" i="1"/>
  <c r="K228" i="1" s="1"/>
  <c r="BS68" i="10" s="1"/>
  <c r="J227" i="1"/>
  <c r="J228" i="1" s="1"/>
  <c r="BR68" i="10" s="1"/>
  <c r="I227" i="1"/>
  <c r="I228" i="1" s="1"/>
  <c r="BQ68" i="10" s="1"/>
  <c r="H227" i="1"/>
  <c r="H228" i="1" s="1"/>
  <c r="BP68" i="10" s="1"/>
  <c r="G227" i="1"/>
  <c r="G228" i="1" s="1"/>
  <c r="BO68" i="10" s="1"/>
  <c r="F227" i="1"/>
  <c r="F228" i="1" s="1"/>
  <c r="BN68" i="10" s="1"/>
  <c r="E227" i="1"/>
  <c r="E228" i="1" s="1"/>
  <c r="BM68" i="10" s="1"/>
  <c r="D227" i="1"/>
  <c r="D228" i="1" s="1"/>
  <c r="BL68" i="10" s="1"/>
  <c r="C227" i="1"/>
  <c r="C228" i="1" s="1"/>
  <c r="BK68" i="10" s="1"/>
  <c r="K215" i="1"/>
  <c r="K216" i="1" s="1"/>
  <c r="BS55" i="10" s="1"/>
  <c r="J215" i="1"/>
  <c r="J216" i="1" s="1"/>
  <c r="BR55" i="10" s="1"/>
  <c r="I215" i="1"/>
  <c r="I216" i="1" s="1"/>
  <c r="BQ55" i="10" s="1"/>
  <c r="H215" i="1"/>
  <c r="H216" i="1" s="1"/>
  <c r="BP55" i="10" s="1"/>
  <c r="G215" i="1"/>
  <c r="G216" i="1" s="1"/>
  <c r="BO55" i="10" s="1"/>
  <c r="F215" i="1"/>
  <c r="F216" i="1" s="1"/>
  <c r="BN55" i="10" s="1"/>
  <c r="E215" i="1"/>
  <c r="E216" i="1" s="1"/>
  <c r="BM55" i="10" s="1"/>
  <c r="D215" i="1"/>
  <c r="D216" i="1" s="1"/>
  <c r="BL55" i="10" s="1"/>
  <c r="C215" i="1"/>
  <c r="C216" i="1" s="1"/>
  <c r="BK55" i="10" s="1"/>
  <c r="K203" i="1"/>
  <c r="K204" i="1" s="1"/>
  <c r="BS42" i="10" s="1"/>
  <c r="J203" i="1"/>
  <c r="J204" i="1" s="1"/>
  <c r="BR42" i="10" s="1"/>
  <c r="I203" i="1"/>
  <c r="I204" i="1" s="1"/>
  <c r="BQ42" i="10" s="1"/>
  <c r="H203" i="1"/>
  <c r="H204" i="1" s="1"/>
  <c r="BP42" i="10" s="1"/>
  <c r="G203" i="1"/>
  <c r="G204" i="1" s="1"/>
  <c r="BO42" i="10" s="1"/>
  <c r="F203" i="1"/>
  <c r="F204" i="1" s="1"/>
  <c r="BN42" i="10" s="1"/>
  <c r="E203" i="1"/>
  <c r="E204" i="1" s="1"/>
  <c r="BM42" i="10" s="1"/>
  <c r="D203" i="1"/>
  <c r="D204" i="1" s="1"/>
  <c r="BL42" i="10" s="1"/>
  <c r="C203" i="1"/>
  <c r="C204" i="1" s="1"/>
  <c r="BK42" i="10" s="1"/>
  <c r="K191" i="1"/>
  <c r="K192" i="1" s="1"/>
  <c r="BS29" i="10" s="1"/>
  <c r="J191" i="1"/>
  <c r="J192" i="1" s="1"/>
  <c r="BR29" i="10" s="1"/>
  <c r="I191" i="1"/>
  <c r="I192" i="1" s="1"/>
  <c r="BQ29" i="10" s="1"/>
  <c r="H191" i="1"/>
  <c r="H192" i="1" s="1"/>
  <c r="BP29" i="10" s="1"/>
  <c r="G191" i="1"/>
  <c r="G192" i="1" s="1"/>
  <c r="BO29" i="10" s="1"/>
  <c r="F191" i="1"/>
  <c r="F192" i="1" s="1"/>
  <c r="BN29" i="10" s="1"/>
  <c r="E191" i="1"/>
  <c r="E192" i="1" s="1"/>
  <c r="BM29" i="10" s="1"/>
  <c r="D191" i="1"/>
  <c r="D192" i="1" s="1"/>
  <c r="BL29" i="10" s="1"/>
  <c r="C192" i="1"/>
  <c r="BK29" i="10" s="1"/>
  <c r="K179" i="1"/>
  <c r="K180" i="1" s="1"/>
  <c r="BS16" i="10" s="1"/>
  <c r="J179" i="1"/>
  <c r="J180" i="1" s="1"/>
  <c r="BR16" i="10" s="1"/>
  <c r="I179" i="1"/>
  <c r="I180" i="1" s="1"/>
  <c r="BQ16" i="10" s="1"/>
  <c r="H179" i="1"/>
  <c r="H180" i="1" s="1"/>
  <c r="BP16" i="10" s="1"/>
  <c r="G179" i="1"/>
  <c r="G180" i="1" s="1"/>
  <c r="BO16" i="10" s="1"/>
  <c r="F179" i="1"/>
  <c r="F180" i="1" s="1"/>
  <c r="BN16" i="10" s="1"/>
  <c r="E179" i="1"/>
  <c r="E180" i="1" s="1"/>
  <c r="BM16" i="10" s="1"/>
  <c r="D179" i="1"/>
  <c r="D180" i="1" s="1"/>
  <c r="BL16" i="10" s="1"/>
  <c r="C179" i="1"/>
  <c r="C180" i="1" s="1"/>
  <c r="BK16" i="10" s="1"/>
  <c r="V103" i="1"/>
  <c r="U103" i="1" s="1"/>
  <c r="T103" i="1"/>
  <c r="S103" i="1" s="1"/>
  <c r="R103" i="1"/>
  <c r="Q103" i="1" s="1"/>
  <c r="P103" i="1"/>
  <c r="O103" i="1" s="1"/>
  <c r="N103" i="1"/>
  <c r="M103" i="1" s="1"/>
  <c r="L103" i="1"/>
  <c r="K103" i="1" s="1"/>
  <c r="J103" i="1"/>
  <c r="I103" i="1" s="1"/>
  <c r="H103" i="1"/>
  <c r="G103" i="1" s="1"/>
  <c r="F103" i="1"/>
  <c r="E103" i="1" s="1"/>
  <c r="D103" i="1"/>
  <c r="C103" i="1" s="1"/>
  <c r="V102" i="1"/>
  <c r="U102" i="1" s="1"/>
  <c r="T102" i="1"/>
  <c r="S102" i="1" s="1"/>
  <c r="R102" i="1"/>
  <c r="Q102" i="1" s="1"/>
  <c r="P102" i="1"/>
  <c r="O102" i="1" s="1"/>
  <c r="N102" i="1"/>
  <c r="M102" i="1" s="1"/>
  <c r="L102" i="1"/>
  <c r="K102" i="1" s="1"/>
  <c r="J102" i="1"/>
  <c r="I102" i="1" s="1"/>
  <c r="H102" i="1"/>
  <c r="G102" i="1" s="1"/>
  <c r="F102" i="1"/>
  <c r="E102" i="1" s="1"/>
  <c r="D102" i="1"/>
  <c r="C102" i="1" s="1"/>
  <c r="V101" i="1"/>
  <c r="U101" i="1" s="1"/>
  <c r="T101" i="1"/>
  <c r="S101" i="1" s="1"/>
  <c r="R101" i="1"/>
  <c r="Q101" i="1" s="1"/>
  <c r="P101" i="1"/>
  <c r="O101" i="1" s="1"/>
  <c r="N101" i="1"/>
  <c r="M101" i="1" s="1"/>
  <c r="L101" i="1"/>
  <c r="K101" i="1" s="1"/>
  <c r="J101" i="1"/>
  <c r="I101" i="1" s="1"/>
  <c r="H101" i="1"/>
  <c r="G101" i="1" s="1"/>
  <c r="F101" i="1"/>
  <c r="E101" i="1" s="1"/>
  <c r="D101" i="1"/>
  <c r="C101" i="1" s="1"/>
  <c r="M32" i="1"/>
  <c r="M42" i="1" s="1"/>
  <c r="L32" i="1"/>
  <c r="L42" i="1" s="1"/>
  <c r="K32" i="1"/>
  <c r="K43" i="1" s="1"/>
  <c r="J32" i="1"/>
  <c r="J40" i="1" s="1"/>
  <c r="I32" i="1"/>
  <c r="I41" i="1" s="1"/>
  <c r="H32" i="1"/>
  <c r="H41" i="1" s="1"/>
  <c r="G32" i="1"/>
  <c r="G41" i="1" s="1"/>
  <c r="F32" i="1"/>
  <c r="F41" i="1" s="1"/>
  <c r="E32" i="1"/>
  <c r="E42" i="1" s="1"/>
  <c r="D32" i="1"/>
  <c r="D42" i="1" s="1"/>
  <c r="P22" i="10"/>
  <c r="O22" i="10"/>
  <c r="D22" i="10"/>
  <c r="E22" i="10" s="1"/>
  <c r="C22" i="10"/>
  <c r="C35" i="10" s="1"/>
  <c r="C48" i="10" s="1"/>
  <c r="C61" i="10" s="1"/>
  <c r="C74" i="10" s="1"/>
  <c r="C87" i="10" s="1"/>
  <c r="C100" i="10" s="1"/>
  <c r="C113" i="10" s="1"/>
  <c r="C126" i="10" s="1"/>
  <c r="P9" i="10"/>
  <c r="O9" i="10"/>
  <c r="H9" i="10"/>
  <c r="D9" i="10"/>
  <c r="E9" i="10" s="1"/>
  <c r="R188" i="8"/>
  <c r="C188" i="8"/>
  <c r="R165" i="8"/>
  <c r="C165" i="8"/>
  <c r="R142" i="8"/>
  <c r="C142" i="8"/>
  <c r="R119" i="8"/>
  <c r="C119" i="8"/>
  <c r="R96" i="8"/>
  <c r="C96" i="8"/>
  <c r="R73" i="8"/>
  <c r="C73" i="8"/>
  <c r="R50" i="8"/>
  <c r="C50" i="8"/>
  <c r="K34" i="8"/>
  <c r="R27" i="8"/>
  <c r="C27" i="8"/>
  <c r="K11" i="8"/>
  <c r="R4" i="8"/>
  <c r="C4" i="8"/>
  <c r="Q22" i="10" l="1"/>
  <c r="Q9" i="10"/>
  <c r="C148" i="1" s="1"/>
  <c r="D148" i="1"/>
  <c r="F136" i="1"/>
  <c r="N123" i="1"/>
  <c r="K125" i="1"/>
  <c r="K134" i="1"/>
  <c r="F39" i="1"/>
  <c r="J115" i="1"/>
  <c r="J36" i="1"/>
  <c r="L119" i="1"/>
  <c r="J37" i="1"/>
  <c r="H130" i="1"/>
  <c r="D40" i="1"/>
  <c r="G122" i="1"/>
  <c r="M112" i="1"/>
  <c r="J128" i="1"/>
  <c r="J41" i="1"/>
  <c r="H131" i="1"/>
  <c r="K114" i="1"/>
  <c r="J132" i="1"/>
  <c r="D43" i="1"/>
  <c r="I131" i="1"/>
  <c r="J129" i="1"/>
  <c r="J118" i="1"/>
  <c r="F35" i="1"/>
  <c r="K120" i="1"/>
  <c r="L133" i="1"/>
  <c r="L120" i="1"/>
  <c r="E125" i="1"/>
  <c r="M124" i="1"/>
  <c r="J123" i="1"/>
  <c r="E35" i="1"/>
  <c r="L36" i="1"/>
  <c r="M39" i="1"/>
  <c r="G42" i="1"/>
  <c r="L112" i="1"/>
  <c r="I115" i="1"/>
  <c r="M117" i="1"/>
  <c r="H123" i="1"/>
  <c r="J126" i="1"/>
  <c r="G129" i="1"/>
  <c r="J131" i="1"/>
  <c r="I136" i="1"/>
  <c r="L35" i="1"/>
  <c r="F38" i="1"/>
  <c r="F40" i="1"/>
  <c r="E43" i="1"/>
  <c r="J113" i="1"/>
  <c r="L115" i="1"/>
  <c r="L118" i="1"/>
  <c r="H121" i="1"/>
  <c r="L123" i="1"/>
  <c r="L126" i="1"/>
  <c r="I129" i="1"/>
  <c r="M132" i="1"/>
  <c r="F131" i="1"/>
  <c r="K126" i="1"/>
  <c r="M35" i="1"/>
  <c r="G38" i="1"/>
  <c r="F43" i="1"/>
  <c r="K131" i="1"/>
  <c r="K113" i="1"/>
  <c r="G116" i="1"/>
  <c r="M118" i="1"/>
  <c r="I121" i="1"/>
  <c r="I127" i="1"/>
  <c r="J130" i="1"/>
  <c r="G34" i="1"/>
  <c r="D36" i="1"/>
  <c r="D39" i="1"/>
  <c r="K40" i="1"/>
  <c r="L43" i="1"/>
  <c r="L129" i="1"/>
  <c r="L113" i="1"/>
  <c r="I116" i="1"/>
  <c r="N118" i="1"/>
  <c r="J121" i="1"/>
  <c r="N124" i="1"/>
  <c r="J127" i="1"/>
  <c r="L130" i="1"/>
  <c r="G134" i="1"/>
  <c r="B179" i="1"/>
  <c r="M179" i="1" s="1"/>
  <c r="L179" i="1" s="1"/>
  <c r="L180" i="1" s="1"/>
  <c r="F298" i="1"/>
  <c r="H129" i="1"/>
  <c r="F34" i="1"/>
  <c r="F36" i="1"/>
  <c r="E39" i="1"/>
  <c r="L40" i="1"/>
  <c r="M43" i="1"/>
  <c r="J114" i="1"/>
  <c r="E117" i="1"/>
  <c r="K119" i="1"/>
  <c r="L121" i="1"/>
  <c r="K127" i="1"/>
  <c r="N130" i="1"/>
  <c r="H134" i="1"/>
  <c r="F117" i="1"/>
  <c r="F123" i="1"/>
  <c r="D35" i="1"/>
  <c r="K36" i="1"/>
  <c r="L39" i="1"/>
  <c r="F42" i="1"/>
  <c r="J112" i="1"/>
  <c r="H115" i="1"/>
  <c r="G117" i="1"/>
  <c r="J120" i="1"/>
  <c r="G123" i="1"/>
  <c r="L125" i="1"/>
  <c r="L128" i="1"/>
  <c r="J135" i="1"/>
  <c r="H42" i="1"/>
  <c r="J43" i="1"/>
  <c r="J39" i="1"/>
  <c r="J35" i="1"/>
  <c r="J42" i="1"/>
  <c r="J38" i="1"/>
  <c r="J34" i="1"/>
  <c r="N112" i="1"/>
  <c r="F130" i="1"/>
  <c r="B191" i="1"/>
  <c r="H38" i="1"/>
  <c r="H37" i="1"/>
  <c r="H128" i="1"/>
  <c r="G130" i="1"/>
  <c r="I132" i="1"/>
  <c r="N135" i="1"/>
  <c r="H40" i="1"/>
  <c r="H36" i="1"/>
  <c r="H39" i="1"/>
  <c r="H35" i="1"/>
  <c r="H43" i="1"/>
  <c r="I37" i="1"/>
  <c r="E121" i="1"/>
  <c r="E113" i="1"/>
  <c r="K298" i="1"/>
  <c r="M134" i="1"/>
  <c r="M133" i="1"/>
  <c r="M131" i="1"/>
  <c r="M135" i="1"/>
  <c r="M130" i="1"/>
  <c r="M123" i="1"/>
  <c r="M129" i="1"/>
  <c r="M122" i="1"/>
  <c r="M116" i="1"/>
  <c r="M128" i="1"/>
  <c r="M121" i="1"/>
  <c r="M115" i="1"/>
  <c r="M136" i="1"/>
  <c r="M127" i="1"/>
  <c r="M114" i="1"/>
  <c r="M126" i="1"/>
  <c r="M120" i="1"/>
  <c r="M113" i="1"/>
  <c r="N117" i="1"/>
  <c r="M119" i="1"/>
  <c r="M125" i="1"/>
  <c r="I128" i="1"/>
  <c r="B203" i="1"/>
  <c r="H34" i="1"/>
  <c r="I40" i="1"/>
  <c r="I36" i="1"/>
  <c r="I43" i="1"/>
  <c r="I39" i="1"/>
  <c r="I35" i="1"/>
  <c r="I42" i="1"/>
  <c r="I38" i="1"/>
  <c r="I34" i="1"/>
  <c r="H126" i="1"/>
  <c r="H120" i="1"/>
  <c r="H113" i="1"/>
  <c r="H118" i="1"/>
  <c r="H133" i="1"/>
  <c r="H112" i="1"/>
  <c r="F133" i="1"/>
  <c r="F132" i="1"/>
  <c r="D298" i="1"/>
  <c r="F134" i="1"/>
  <c r="F129" i="1"/>
  <c r="F122" i="1"/>
  <c r="F116" i="1"/>
  <c r="F128" i="1"/>
  <c r="F121" i="1"/>
  <c r="F115" i="1"/>
  <c r="F127" i="1"/>
  <c r="F114" i="1"/>
  <c r="F120" i="1"/>
  <c r="F135" i="1"/>
  <c r="F126" i="1"/>
  <c r="F113" i="1"/>
  <c r="F125" i="1"/>
  <c r="F119" i="1"/>
  <c r="N133" i="1"/>
  <c r="N132" i="1"/>
  <c r="L298" i="1"/>
  <c r="N129" i="1"/>
  <c r="N122" i="1"/>
  <c r="N116" i="1"/>
  <c r="N131" i="1"/>
  <c r="N128" i="1"/>
  <c r="N121" i="1"/>
  <c r="N115" i="1"/>
  <c r="N136" i="1"/>
  <c r="N127" i="1"/>
  <c r="N114" i="1"/>
  <c r="N120" i="1"/>
  <c r="N126" i="1"/>
  <c r="N113" i="1"/>
  <c r="N134" i="1"/>
  <c r="N125" i="1"/>
  <c r="N119" i="1"/>
  <c r="F118" i="1"/>
  <c r="H122" i="1"/>
  <c r="F124" i="1"/>
  <c r="G132" i="1"/>
  <c r="G131" i="1"/>
  <c r="E298" i="1"/>
  <c r="G136" i="1"/>
  <c r="G128" i="1"/>
  <c r="G121" i="1"/>
  <c r="G115" i="1"/>
  <c r="G127" i="1"/>
  <c r="G114" i="1"/>
  <c r="G135" i="1"/>
  <c r="G126" i="1"/>
  <c r="G120" i="1"/>
  <c r="G113" i="1"/>
  <c r="G125" i="1"/>
  <c r="G119" i="1"/>
  <c r="G133" i="1"/>
  <c r="G118" i="1"/>
  <c r="G112" i="1"/>
  <c r="F112" i="1"/>
  <c r="I114" i="1"/>
  <c r="H116" i="1"/>
  <c r="I122" i="1"/>
  <c r="G124" i="1"/>
  <c r="G35" i="1"/>
  <c r="E36" i="1"/>
  <c r="M36" i="1"/>
  <c r="K37" i="1"/>
  <c r="G39" i="1"/>
  <c r="E40" i="1"/>
  <c r="M40" i="1"/>
  <c r="K41" i="1"/>
  <c r="G43" i="1"/>
  <c r="H136" i="1"/>
  <c r="H135" i="1"/>
  <c r="L114" i="1"/>
  <c r="K115" i="1"/>
  <c r="J116" i="1"/>
  <c r="H117" i="1"/>
  <c r="K121" i="1"/>
  <c r="J122" i="1"/>
  <c r="I123" i="1"/>
  <c r="H124" i="1"/>
  <c r="L127" i="1"/>
  <c r="K128" i="1"/>
  <c r="I130" i="1"/>
  <c r="L136" i="1"/>
  <c r="B215" i="1"/>
  <c r="B227" i="1"/>
  <c r="I298" i="1"/>
  <c r="L41" i="1"/>
  <c r="G298" i="1"/>
  <c r="I135" i="1"/>
  <c r="I134" i="1"/>
  <c r="K116" i="1"/>
  <c r="I117" i="1"/>
  <c r="K122" i="1"/>
  <c r="I124" i="1"/>
  <c r="K129" i="1"/>
  <c r="B239" i="1"/>
  <c r="B251" i="1"/>
  <c r="J298" i="1"/>
  <c r="D37" i="1"/>
  <c r="L37" i="1"/>
  <c r="D41" i="1"/>
  <c r="K34" i="1"/>
  <c r="G36" i="1"/>
  <c r="E37" i="1"/>
  <c r="M37" i="1"/>
  <c r="K38" i="1"/>
  <c r="G40" i="1"/>
  <c r="E41" i="1"/>
  <c r="M41" i="1"/>
  <c r="K42" i="1"/>
  <c r="H298" i="1"/>
  <c r="J136" i="1"/>
  <c r="J134" i="1"/>
  <c r="J133" i="1"/>
  <c r="I112" i="1"/>
  <c r="L116" i="1"/>
  <c r="J117" i="1"/>
  <c r="I118" i="1"/>
  <c r="H119" i="1"/>
  <c r="L122" i="1"/>
  <c r="K123" i="1"/>
  <c r="J124" i="1"/>
  <c r="H125" i="1"/>
  <c r="K130" i="1"/>
  <c r="I133" i="1"/>
  <c r="B263" i="1"/>
  <c r="B275" i="1"/>
  <c r="K136" i="1"/>
  <c r="K135" i="1"/>
  <c r="K133" i="1"/>
  <c r="K132" i="1"/>
  <c r="K117" i="1"/>
  <c r="I119" i="1"/>
  <c r="K124" i="1"/>
  <c r="I125" i="1"/>
  <c r="D34" i="1"/>
  <c r="L34" i="1"/>
  <c r="F37" i="1"/>
  <c r="D38" i="1"/>
  <c r="L38" i="1"/>
  <c r="E34" i="1"/>
  <c r="M34" i="1"/>
  <c r="K35" i="1"/>
  <c r="G37" i="1"/>
  <c r="E38" i="1"/>
  <c r="M38" i="1"/>
  <c r="K39" i="1"/>
  <c r="L135" i="1"/>
  <c r="L134" i="1"/>
  <c r="L132" i="1"/>
  <c r="L131" i="1"/>
  <c r="K112" i="1"/>
  <c r="I113" i="1"/>
  <c r="H114" i="1"/>
  <c r="L117" i="1"/>
  <c r="K118" i="1"/>
  <c r="J119" i="1"/>
  <c r="I120" i="1"/>
  <c r="L124" i="1"/>
  <c r="J125" i="1"/>
  <c r="I126" i="1"/>
  <c r="H127" i="1"/>
  <c r="H132" i="1"/>
  <c r="B287" i="1"/>
  <c r="E129" i="1"/>
  <c r="E133" i="1"/>
  <c r="E114" i="1"/>
  <c r="E122" i="1"/>
  <c r="E126" i="1"/>
  <c r="E130" i="1"/>
  <c r="E134" i="1"/>
  <c r="E115" i="1"/>
  <c r="E119" i="1"/>
  <c r="E123" i="1"/>
  <c r="E127" i="1"/>
  <c r="E131" i="1"/>
  <c r="E135" i="1"/>
  <c r="E118" i="1"/>
  <c r="E112" i="1"/>
  <c r="E116" i="1"/>
  <c r="E120" i="1"/>
  <c r="E124" i="1"/>
  <c r="E128" i="1"/>
  <c r="E132" i="1"/>
  <c r="E136" i="1"/>
  <c r="B180" i="1" l="1"/>
  <c r="BJ16" i="10" s="1"/>
  <c r="Y9" i="10"/>
  <c r="C292" i="1"/>
  <c r="L147" i="1"/>
  <c r="C11" i="6" s="1"/>
  <c r="K147" i="1"/>
  <c r="C10" i="6" s="1"/>
  <c r="J147" i="1"/>
  <c r="C9" i="6" s="1"/>
  <c r="I147" i="1"/>
  <c r="C8" i="6" s="1"/>
  <c r="H147" i="1"/>
  <c r="C7" i="6" s="1"/>
  <c r="G147" i="1"/>
  <c r="C6" i="6" s="1"/>
  <c r="F147" i="1"/>
  <c r="C5" i="6" s="1"/>
  <c r="E147" i="1"/>
  <c r="C4" i="6" s="1"/>
  <c r="D147" i="1"/>
  <c r="C3" i="6" s="1"/>
  <c r="B204" i="1"/>
  <c r="BJ42" i="10" s="1"/>
  <c r="M203" i="1"/>
  <c r="L203" i="1" s="1"/>
  <c r="L204" i="1" s="1"/>
  <c r="Y35" i="10" s="1"/>
  <c r="B192" i="1"/>
  <c r="BJ29" i="10" s="1"/>
  <c r="M191" i="1"/>
  <c r="L191" i="1" s="1"/>
  <c r="L192" i="1" s="1"/>
  <c r="B264" i="1"/>
  <c r="BJ107" i="10" s="1"/>
  <c r="M263" i="1"/>
  <c r="L263" i="1" s="1"/>
  <c r="L264" i="1" s="1"/>
  <c r="B228" i="1"/>
  <c r="BJ68" i="10" s="1"/>
  <c r="M227" i="1"/>
  <c r="L227" i="1" s="1"/>
  <c r="L228" i="1" s="1"/>
  <c r="B288" i="1"/>
  <c r="BJ133" i="10" s="1"/>
  <c r="M287" i="1"/>
  <c r="L287" i="1" s="1"/>
  <c r="L288" i="1" s="1"/>
  <c r="B252" i="1"/>
  <c r="BJ94" i="10" s="1"/>
  <c r="M251" i="1"/>
  <c r="L251" i="1" s="1"/>
  <c r="L252" i="1" s="1"/>
  <c r="B216" i="1"/>
  <c r="BJ55" i="10" s="1"/>
  <c r="M215" i="1"/>
  <c r="L215" i="1" s="1"/>
  <c r="L216" i="1" s="1"/>
  <c r="Y48" i="10" s="1"/>
  <c r="B276" i="1"/>
  <c r="BJ120" i="10" s="1"/>
  <c r="M275" i="1"/>
  <c r="L275" i="1" s="1"/>
  <c r="L276" i="1" s="1"/>
  <c r="B240" i="1"/>
  <c r="BJ81" i="10" s="1"/>
  <c r="M239" i="1"/>
  <c r="L239" i="1" s="1"/>
  <c r="L240" i="1" s="1"/>
  <c r="C147" i="1"/>
  <c r="L292" i="1" l="1"/>
  <c r="L295" i="1" s="1"/>
  <c r="L296" i="1" s="1"/>
  <c r="Y126" i="10"/>
  <c r="K292" i="1"/>
  <c r="K295" i="1" s="1"/>
  <c r="K296" i="1" s="1"/>
  <c r="Y113" i="10"/>
  <c r="J292" i="1"/>
  <c r="J295" i="1" s="1"/>
  <c r="J296" i="1" s="1"/>
  <c r="Y100" i="10"/>
  <c r="I292" i="1"/>
  <c r="I295" i="1" s="1"/>
  <c r="I296" i="1" s="1"/>
  <c r="Y87" i="10"/>
  <c r="H292" i="1"/>
  <c r="H295" i="1" s="1"/>
  <c r="H296" i="1" s="1"/>
  <c r="Y74" i="10"/>
  <c r="G292" i="1"/>
  <c r="G295" i="1" s="1"/>
  <c r="G296" i="1" s="1"/>
  <c r="Y61" i="10"/>
  <c r="F292" i="1"/>
  <c r="F295" i="1" s="1"/>
  <c r="F296" i="1" s="1"/>
  <c r="E292" i="1"/>
  <c r="Y22" i="10"/>
  <c r="D292" i="1"/>
  <c r="L299" i="1"/>
  <c r="L300" i="1" s="1"/>
  <c r="Z126" i="10" s="1"/>
  <c r="K299" i="1"/>
  <c r="K300" i="1" s="1"/>
  <c r="Z113" i="10" s="1"/>
  <c r="C295" i="1"/>
  <c r="C296" i="1" s="1"/>
  <c r="C299" i="1"/>
  <c r="C300" i="1" s="1"/>
  <c r="J299" i="1"/>
  <c r="J300" i="1" s="1"/>
  <c r="Z100" i="10" s="1"/>
  <c r="C2" i="6"/>
  <c r="I299" i="1" l="1"/>
  <c r="I300" i="1" s="1"/>
  <c r="Z87" i="10" s="1"/>
  <c r="H299" i="1"/>
  <c r="H300" i="1" s="1"/>
  <c r="Z74" i="10" s="1"/>
  <c r="F299" i="1"/>
  <c r="F300" i="1" s="1"/>
  <c r="Z48" i="10" s="1"/>
  <c r="G299" i="1"/>
  <c r="G300" i="1" s="1"/>
  <c r="Z61" i="10" s="1"/>
  <c r="AA48" i="10"/>
  <c r="AA61" i="10"/>
  <c r="AA87" i="10"/>
  <c r="AA100" i="10"/>
  <c r="AA113" i="10"/>
  <c r="AA126" i="10"/>
  <c r="E295" i="1"/>
  <c r="E299" i="1"/>
  <c r="E300" i="1" s="1"/>
  <c r="Z35" i="10" s="1"/>
  <c r="D295" i="1"/>
  <c r="D299" i="1"/>
  <c r="D300" i="1" s="1"/>
  <c r="Z22" i="10" s="1"/>
  <c r="AA9" i="10"/>
  <c r="Z9" i="10"/>
  <c r="E320" i="1"/>
  <c r="J320" i="1" l="1"/>
  <c r="K321" i="1"/>
  <c r="I316" i="1"/>
  <c r="I323" i="1"/>
  <c r="I318" i="1"/>
  <c r="H302" i="1"/>
  <c r="I302" i="1"/>
  <c r="I321" i="1"/>
  <c r="I311" i="1"/>
  <c r="H304" i="1"/>
  <c r="I322" i="1"/>
  <c r="J315" i="1"/>
  <c r="H316" i="1"/>
  <c r="H303" i="1"/>
  <c r="J311" i="1"/>
  <c r="J325" i="1"/>
  <c r="I317" i="1"/>
  <c r="I325" i="1"/>
  <c r="M303" i="1"/>
  <c r="I315" i="1"/>
  <c r="M317" i="1"/>
  <c r="I308" i="1"/>
  <c r="I309" i="1"/>
  <c r="L313" i="1"/>
  <c r="L306" i="1"/>
  <c r="L314" i="1"/>
  <c r="L325" i="1"/>
  <c r="L323" i="1"/>
  <c r="L303" i="1"/>
  <c r="K316" i="1"/>
  <c r="J324" i="1"/>
  <c r="N323" i="1"/>
  <c r="M314" i="1"/>
  <c r="M307" i="1"/>
  <c r="J321" i="1"/>
  <c r="K323" i="1"/>
  <c r="K310" i="1"/>
  <c r="H315" i="1"/>
  <c r="K314" i="1"/>
  <c r="M319" i="1"/>
  <c r="H326" i="1"/>
  <c r="H308" i="1"/>
  <c r="H319" i="1"/>
  <c r="K312" i="1"/>
  <c r="N325" i="1"/>
  <c r="H321" i="1"/>
  <c r="M313" i="1"/>
  <c r="N310" i="1"/>
  <c r="N305" i="1"/>
  <c r="H318" i="1"/>
  <c r="H309" i="1"/>
  <c r="H324" i="1"/>
  <c r="M312" i="1"/>
  <c r="N312" i="1"/>
  <c r="N326" i="1"/>
  <c r="H311" i="1"/>
  <c r="H313" i="1"/>
  <c r="H314" i="1"/>
  <c r="H320" i="1"/>
  <c r="H322" i="1"/>
  <c r="H325" i="1"/>
  <c r="H306" i="1"/>
  <c r="H310" i="1"/>
  <c r="H305" i="1"/>
  <c r="H312" i="1"/>
  <c r="H323" i="1"/>
  <c r="H317" i="1"/>
  <c r="J307" i="1"/>
  <c r="J302" i="1"/>
  <c r="L312" i="1"/>
  <c r="L321" i="1"/>
  <c r="L307" i="1"/>
  <c r="L305" i="1"/>
  <c r="L308" i="1"/>
  <c r="L302" i="1"/>
  <c r="N321" i="1"/>
  <c r="N311" i="1"/>
  <c r="N308" i="1"/>
  <c r="N318" i="1"/>
  <c r="N303" i="1"/>
  <c r="N302" i="1"/>
  <c r="L330" i="1" s="1"/>
  <c r="L331" i="1" s="1"/>
  <c r="AB126" i="10" s="1"/>
  <c r="AC126" i="10" s="1"/>
  <c r="AD126" i="10" s="1"/>
  <c r="J322" i="1"/>
  <c r="J305" i="1"/>
  <c r="M305" i="1"/>
  <c r="M320" i="1"/>
  <c r="M302" i="1"/>
  <c r="K330" i="1" s="1"/>
  <c r="K331" i="1" s="1"/>
  <c r="AB113" i="10" s="1"/>
  <c r="AC113" i="10" s="1"/>
  <c r="AD113" i="10" s="1"/>
  <c r="M309" i="1"/>
  <c r="M308" i="1"/>
  <c r="M324" i="1"/>
  <c r="K303" i="1"/>
  <c r="K313" i="1"/>
  <c r="K317" i="1"/>
  <c r="K304" i="1"/>
  <c r="K306" i="1"/>
  <c r="K325" i="1"/>
  <c r="K320" i="1"/>
  <c r="H307" i="1"/>
  <c r="J314" i="1"/>
  <c r="J310" i="1"/>
  <c r="J313" i="1"/>
  <c r="J319" i="1"/>
  <c r="I324" i="1"/>
  <c r="I304" i="1"/>
  <c r="I312" i="1"/>
  <c r="I326" i="1"/>
  <c r="I313" i="1"/>
  <c r="I314" i="1"/>
  <c r="I303" i="1"/>
  <c r="I320" i="1"/>
  <c r="I307" i="1"/>
  <c r="I305" i="1"/>
  <c r="I306" i="1"/>
  <c r="I319" i="1"/>
  <c r="I310" i="1"/>
  <c r="J303" i="1"/>
  <c r="J318" i="1"/>
  <c r="J304" i="1"/>
  <c r="J326" i="1"/>
  <c r="J306" i="1"/>
  <c r="K308" i="1"/>
  <c r="K305" i="1"/>
  <c r="K318" i="1"/>
  <c r="K326" i="1"/>
  <c r="K307" i="1"/>
  <c r="K311" i="1"/>
  <c r="K319" i="1"/>
  <c r="K322" i="1"/>
  <c r="K302" i="1"/>
  <c r="K309" i="1"/>
  <c r="K315" i="1"/>
  <c r="K324" i="1"/>
  <c r="L315" i="1"/>
  <c r="L317" i="1"/>
  <c r="L304" i="1"/>
  <c r="L316" i="1"/>
  <c r="L322" i="1"/>
  <c r="L311" i="1"/>
  <c r="L318" i="1"/>
  <c r="L320" i="1"/>
  <c r="L309" i="1"/>
  <c r="L324" i="1"/>
  <c r="L310" i="1"/>
  <c r="L326" i="1"/>
  <c r="L319" i="1"/>
  <c r="M316" i="1"/>
  <c r="M304" i="1"/>
  <c r="M318" i="1"/>
  <c r="M322" i="1"/>
  <c r="M321" i="1"/>
  <c r="M311" i="1"/>
  <c r="M325" i="1"/>
  <c r="M323" i="1"/>
  <c r="M310" i="1"/>
  <c r="M315" i="1"/>
  <c r="M326" i="1"/>
  <c r="M306" i="1"/>
  <c r="N314" i="1"/>
  <c r="N315" i="1"/>
  <c r="N309" i="1"/>
  <c r="N324" i="1"/>
  <c r="N320" i="1"/>
  <c r="N316" i="1"/>
  <c r="N322" i="1"/>
  <c r="N304" i="1"/>
  <c r="N306" i="1"/>
  <c r="N317" i="1"/>
  <c r="N313" i="1"/>
  <c r="N307" i="1"/>
  <c r="N319" i="1"/>
  <c r="J308" i="1"/>
  <c r="J312" i="1"/>
  <c r="J309" i="1"/>
  <c r="J323" i="1"/>
  <c r="J316" i="1"/>
  <c r="J317" i="1"/>
  <c r="AA74" i="10"/>
  <c r="E315" i="1"/>
  <c r="AA35" i="10"/>
  <c r="G313" i="1"/>
  <c r="G312" i="1"/>
  <c r="G307" i="1"/>
  <c r="G308" i="1"/>
  <c r="G315" i="1"/>
  <c r="G305" i="1"/>
  <c r="G304" i="1"/>
  <c r="G317" i="1"/>
  <c r="G314" i="1"/>
  <c r="G309" i="1"/>
  <c r="G325" i="1"/>
  <c r="G310" i="1"/>
  <c r="G319" i="1"/>
  <c r="G311" i="1"/>
  <c r="G316" i="1"/>
  <c r="G324" i="1"/>
  <c r="G303" i="1"/>
  <c r="G323" i="1"/>
  <c r="G321" i="1"/>
  <c r="G320" i="1"/>
  <c r="G326" i="1"/>
  <c r="G302" i="1"/>
  <c r="G318" i="1"/>
  <c r="G306" i="1"/>
  <c r="G322" i="1"/>
  <c r="E309" i="1"/>
  <c r="E306" i="1"/>
  <c r="E310" i="1"/>
  <c r="E324" i="1"/>
  <c r="E311" i="1"/>
  <c r="AA22" i="10"/>
  <c r="F303" i="1"/>
  <c r="F305" i="1"/>
  <c r="F308" i="1"/>
  <c r="F324" i="1"/>
  <c r="F318" i="1"/>
  <c r="F311" i="1"/>
  <c r="F309" i="1"/>
  <c r="F321" i="1"/>
  <c r="F306" i="1"/>
  <c r="F307" i="1"/>
  <c r="F304" i="1"/>
  <c r="F322" i="1"/>
  <c r="F315" i="1"/>
  <c r="F319" i="1"/>
  <c r="F310" i="1"/>
  <c r="F316" i="1"/>
  <c r="F320" i="1"/>
  <c r="F313" i="1"/>
  <c r="F323" i="1"/>
  <c r="F317" i="1"/>
  <c r="F302" i="1"/>
  <c r="F325" i="1"/>
  <c r="F314" i="1"/>
  <c r="F326" i="1"/>
  <c r="F312" i="1"/>
  <c r="E325" i="1"/>
  <c r="E326" i="1"/>
  <c r="E308" i="1"/>
  <c r="E313" i="1"/>
  <c r="E322" i="1"/>
  <c r="E304" i="1"/>
  <c r="E317" i="1"/>
  <c r="E302" i="1"/>
  <c r="E318" i="1"/>
  <c r="E307" i="1"/>
  <c r="E323" i="1"/>
  <c r="E316" i="1"/>
  <c r="E305" i="1"/>
  <c r="E321" i="1"/>
  <c r="E314" i="1"/>
  <c r="E303" i="1"/>
  <c r="E319" i="1"/>
  <c r="E312" i="1"/>
  <c r="J330" i="1" l="1"/>
  <c r="J331" i="1" s="1"/>
  <c r="AB100" i="10" s="1"/>
  <c r="AC100" i="10" s="1"/>
  <c r="AD100" i="10" s="1"/>
  <c r="I330" i="1"/>
  <c r="D8" i="6" s="1"/>
  <c r="H330" i="1"/>
  <c r="H331" i="1" s="1"/>
  <c r="AB74" i="10" s="1"/>
  <c r="AC74" i="10" s="1"/>
  <c r="AD74" i="10" s="1"/>
  <c r="G330" i="1"/>
  <c r="G331" i="1" s="1"/>
  <c r="AB61" i="10" s="1"/>
  <c r="AC61" i="10" s="1"/>
  <c r="AD61" i="10" s="1"/>
  <c r="F330" i="1"/>
  <c r="F331" i="1" s="1"/>
  <c r="AB48" i="10" s="1"/>
  <c r="AC48" i="10" s="1"/>
  <c r="AD48" i="10" s="1"/>
  <c r="E330" i="1"/>
  <c r="D4" i="6" s="1"/>
  <c r="D330" i="1"/>
  <c r="D331" i="1" s="1"/>
  <c r="AB22" i="10" s="1"/>
  <c r="AC22" i="10" s="1"/>
  <c r="AD22" i="10" s="1"/>
  <c r="C330" i="1"/>
  <c r="C331" i="1" s="1"/>
  <c r="D11" i="6"/>
  <c r="D10" i="6"/>
  <c r="D9" i="6" l="1"/>
  <c r="E331" i="1"/>
  <c r="AB35" i="10" s="1"/>
  <c r="AC35" i="10" s="1"/>
  <c r="AD35" i="10" s="1"/>
  <c r="I331" i="1"/>
  <c r="AB87" i="10" s="1"/>
  <c r="AC87" i="10" s="1"/>
  <c r="AD87" i="10" s="1"/>
  <c r="D7" i="6"/>
  <c r="D6" i="6"/>
  <c r="D5" i="6"/>
  <c r="AB9" i="10"/>
  <c r="D3" i="6"/>
  <c r="D2" i="6"/>
  <c r="AC9" i="10" l="1"/>
  <c r="AD9"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Amelia Carolina Navarro Onate</author>
  </authors>
  <commentList>
    <comment ref="D7" authorId="0" shapeId="0" xr:uid="{00000000-0006-0000-0000-000001000000}">
      <text>
        <r>
          <rPr>
            <sz val="18"/>
            <color indexed="81"/>
            <rFont val="Calibri"/>
            <family val="2"/>
            <scheme val="minor"/>
          </rPr>
          <t>Seleccione los aspectos externos 
relevantes para el proceso.</t>
        </r>
        <r>
          <rPr>
            <sz val="9"/>
            <color indexed="81"/>
            <rFont val="Tahoma"/>
            <family val="2"/>
          </rPr>
          <t xml:space="preserve">
</t>
        </r>
      </text>
    </comment>
    <comment ref="E7" authorId="0" shapeId="0" xr:uid="{00000000-0006-0000-0000-000002000000}">
      <text>
        <r>
          <rPr>
            <sz val="18"/>
            <color indexed="81"/>
            <rFont val="Calibri"/>
            <family val="2"/>
            <scheme val="minor"/>
          </rPr>
          <t>Seleccione los aspectos internos relevantes para el proceso.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CORTES</author>
    <author>Amelia Carolina Navarro Onate</author>
  </authors>
  <commentList>
    <comment ref="E8" authorId="0" shapeId="0" xr:uid="{00000000-0006-0000-0200-000001000000}">
      <text>
        <r>
          <rPr>
            <b/>
            <sz val="12"/>
            <color indexed="81"/>
            <rFont val="Calibri"/>
            <family val="2"/>
            <scheme val="minor"/>
          </rPr>
          <t>Amplíe la información del riesgo, utilizando la secuencia: Debido a la(s) causa(s) puede suceder el Riesgo lo cual podría ocasionar la(s) consecuencia(s)</t>
        </r>
      </text>
    </comment>
    <comment ref="I8" authorId="1" shapeId="0" xr:uid="{00000000-0006-0000-0200-000002000000}">
      <text>
        <r>
          <rPr>
            <b/>
            <sz val="12"/>
            <color indexed="81"/>
            <rFont val="Arial"/>
            <family val="2"/>
          </rPr>
          <t xml:space="preserve">Si el riesgo es de Seguridad Digital, diligencie el activo afectado.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Amelia Navarro</author>
  </authors>
  <commentList>
    <comment ref="B3" authorId="0" shapeId="0" xr:uid="{00000000-0006-0000-0400-000001000000}">
      <text>
        <r>
          <rPr>
            <b/>
            <sz val="11"/>
            <color indexed="81"/>
            <rFont val="Arial"/>
            <family val="2"/>
          </rPr>
          <t>Nombre y cargo del servidor que ejecuta el seguimiento</t>
        </r>
      </text>
    </comment>
    <comment ref="K3" authorId="0" shapeId="0" xr:uid="{00000000-0006-0000-0400-000002000000}">
      <text>
        <r>
          <rPr>
            <b/>
            <sz val="11"/>
            <color indexed="81"/>
            <rFont val="Arial"/>
            <family val="2"/>
          </rPr>
          <t>Nombre y cargo del servidor que ejecuta el seguimiento</t>
        </r>
      </text>
    </comment>
    <comment ref="T3" authorId="0" shapeId="0" xr:uid="{00000000-0006-0000-0400-000003000000}">
      <text>
        <r>
          <rPr>
            <b/>
            <sz val="11"/>
            <color indexed="81"/>
            <rFont val="Arial"/>
            <family val="2"/>
          </rPr>
          <t>Nombre y cargo del servidor que ejecuta el seguimiento</t>
        </r>
      </text>
    </comment>
    <comment ref="AC3" authorId="0" shapeId="0" xr:uid="{00000000-0006-0000-0400-000004000000}">
      <text>
        <r>
          <rPr>
            <b/>
            <sz val="11"/>
            <color indexed="81"/>
            <rFont val="Arial"/>
            <family val="2"/>
          </rPr>
          <t>Nombre y cargo del servidor que ejecuta el seguimiento</t>
        </r>
      </text>
    </comment>
  </commentList>
</comments>
</file>

<file path=xl/sharedStrings.xml><?xml version="1.0" encoding="utf-8"?>
<sst xmlns="http://schemas.openxmlformats.org/spreadsheetml/2006/main" count="3005" uniqueCount="711">
  <si>
    <r>
      <rPr>
        <b/>
        <sz val="14"/>
        <color theme="1"/>
        <rFont val="Arial"/>
        <family val="2"/>
      </rPr>
      <t>FORMATO:</t>
    </r>
    <r>
      <rPr>
        <sz val="14"/>
        <color theme="1"/>
        <rFont val="Arial"/>
        <family val="2"/>
      </rPr>
      <t xml:space="preserve"> IDENTIFICACIÓN DE RIESGOS
</t>
    </r>
    <r>
      <rPr>
        <b/>
        <sz val="14"/>
        <color theme="1"/>
        <rFont val="Arial"/>
        <family val="2"/>
      </rPr>
      <t xml:space="preserve">
PROCESO:</t>
    </r>
    <r>
      <rPr>
        <sz val="14"/>
        <color theme="1"/>
        <rFont val="Arial"/>
        <family val="2"/>
      </rPr>
      <t xml:space="preserve"> DIRECCIONAMIENTO ESTRATÉGICO</t>
    </r>
  </si>
  <si>
    <t>Versión: 7.0</t>
  </si>
  <si>
    <t>Fecha: 26/06/2020</t>
  </si>
  <si>
    <t>Código: DET-F-11</t>
  </si>
  <si>
    <t>PROCESO</t>
  </si>
  <si>
    <t>OBJETIVO</t>
  </si>
  <si>
    <t>CONTEXTO EXTERNO</t>
  </si>
  <si>
    <t>CONTEXTO INTERNO</t>
  </si>
  <si>
    <t>CONTEXTO DEL PROCESO</t>
  </si>
  <si>
    <t>IDENTIFICACIÓN DE RIESGOS</t>
  </si>
  <si>
    <t>COMPONENTES PARA LA DEFINICIÓN DE RIESGOS DE CORRUPCIÓN</t>
  </si>
  <si>
    <t xml:space="preserve">GESTIÓN DE RECURSOS FÍSICOS </t>
  </si>
  <si>
    <t>Aspectos externos</t>
  </si>
  <si>
    <t>Aspectos internos</t>
  </si>
  <si>
    <t>ALCANCE</t>
  </si>
  <si>
    <t>1. ¿Qué puede suceder?</t>
  </si>
  <si>
    <t>2. ¿Cómo puede suceder?</t>
  </si>
  <si>
    <t>3. ¿Cuándo puede suceder?</t>
  </si>
  <si>
    <t>4. ¿Qué consecuencias tendría su materialización?</t>
  </si>
  <si>
    <t xml:space="preserve">Acción u Omisión </t>
  </si>
  <si>
    <t>Uso del Poder</t>
  </si>
  <si>
    <t>Desviación de la Gestión de lo público</t>
  </si>
  <si>
    <t>Beneficio particular</t>
  </si>
  <si>
    <t>- Los avances en Ciencia, Tecnología e Innovación (CT&amp;I), son uno de los mayores conductores de cambio en las sociedades modernas.
- La corrupción aparece como el cuarto problema más importante en cada país.</t>
  </si>
  <si>
    <t>- La penetración de internet y su uso en medios empresariales, personales y gubernamentales se ha convertido en un impulsor de la modernización y la productividad.
- Formulación de los planes y del seguimiento a sus respectivas metas.
- Las normas que tienen relación directa con los objetivos y las funciones que cumple el MVCT.
- Ausencia de sistemas de información para adelantar diagnósticos.
- Cultura del servicio público.
- Integración de los sistemas de gestión con la creación del Modelo Integrado de Planeación y Gestión.
- Desarrollo de tecnologías de información para mejoramiento de procesos internos, significa una oportunidad para mejorar la eficiencia operativa del Ministerio.
- Acercarse al análisis del impacto regulatorio genera la oportunidad de simplificar el volumen normativo y eliminar reglamentación obsoleta.
- La rendición de cuentas posiciona el MVCT en la agenda de transparencia y disminuye los riesgos de corrupción en el sector.</t>
  </si>
  <si>
    <t>Recibir bienes mediante la aprobación de los documentos de entrega, sin el cumplimiento de las especificaciones técnicas solicitadas, para beneficiar a un tercero.</t>
  </si>
  <si>
    <t xml:space="preserve">Incumplimiento de los lineamientos procedimentales para la recepción del bien por parte del personal autorizado.
Inadecuada revisión del cumplimiento de especificaciones de los bienes adquiridos.
</t>
  </si>
  <si>
    <t>Mensual</t>
  </si>
  <si>
    <t xml:space="preserve">Incumplimiento de las necesidades requeridas por la Entidad.
Sanciones disciplinarias a los encargados del proceso.
Costos adicionales para la Entidad en términos de almacenamiento, seguros, mantenimiento y espacio físico.
</t>
  </si>
  <si>
    <t>X</t>
  </si>
  <si>
    <t>RESPONSABLE</t>
  </si>
  <si>
    <t>INTERRELACIÓN CON OTROS PROCESOS</t>
  </si>
  <si>
    <t>Permitir el hurto o robo de los bienes que son propiedad del MVCT o por los cuales debe responder,  para beneficiar a un particular.</t>
  </si>
  <si>
    <t>Fallas en los sistemas de seguridad para ingreso y salida de bienes.
Deficiente control de inventarios.</t>
  </si>
  <si>
    <t>Diario</t>
  </si>
  <si>
    <t xml:space="preserve">Pérdida total de los Bienes.
Apertura de investigaciones disciplinarias.
Afectación al desarrollo de las actividades del MVCT.
Incremento en el presupuesto para adquirir nuevos bienes.
Afectación de las pólizas.
</t>
  </si>
  <si>
    <t>Ver caracterización del proceso</t>
  </si>
  <si>
    <t>PROCEDIMIENTOS ASOCIADOS</t>
  </si>
  <si>
    <t>Manejo inadecuado, pérdida o robo de los recursos financieros de las cajas menores del MVCT y FONVIVIENDA, para beneficio de un particular.</t>
  </si>
  <si>
    <t xml:space="preserve">Aprobación de adquisiciones por caja menor sin verificación de existencia en el almacén (Gastos Generales)
Falta de seguimiento permanente del dinero depositado en las cajas menores (Todas las Cajas)
</t>
  </si>
  <si>
    <t xml:space="preserve">Sanciones disciplinarias y legales a los encargados del proceso.
Costos adicionales para la Entidad en términos de compra de elementos que existen y están disponibles en la entidad.
Reprocesos en las actividades.
</t>
  </si>
  <si>
    <t>http://minvivienda.gov.co/sobre-el-ministerio/planeacion-gestion-y-control/sistemas-de-gestion/mapa-de-procesos</t>
  </si>
  <si>
    <t>Inoportunidad en el suministro de los bienes solicitados por las dependencias, administrados por el Proceso de Gestión de Recursos Físicos</t>
  </si>
  <si>
    <t xml:space="preserve">Planificación inadecuada del Plan Anual de Adquisiciones.
Modificaciones realizadas al Plan Anual de Adquisiciones.
Incumplimiento en los tiempos establecidos para las solicitudes de bienes.
</t>
  </si>
  <si>
    <t>Anual</t>
  </si>
  <si>
    <t xml:space="preserve">Quejas y reclamos del personal.
Afectación en el desarrollo de las actividades del MVCT.
</t>
  </si>
  <si>
    <t>N/A</t>
  </si>
  <si>
    <t>Solicitud extemporánea del pago de las obligaciones a cargo del Grupo de Recursos Físicos.</t>
  </si>
  <si>
    <t>Planificación inadecuada al Plan Anual de Compras del Grupo de Recursos Físicos.
Falta de seguimiento a las fechas de recepción de las obligaciones.
Falta de seguimiento al pago de las obligaciones.</t>
  </si>
  <si>
    <t xml:space="preserve">Sanciones y pago de intereses de mora por el no pago de las obligaciones.
Suspensión del servicio público.
Apertura de procesos disciplinarios por el pago de intereses moratorios.
Afectación al desarrollo de las actividades del MVCT.
</t>
  </si>
  <si>
    <t>Inadecuada gestión del trámite de comisiones o autorización de desplazamiento y permanencia.</t>
  </si>
  <si>
    <t xml:space="preserve">Falta de verificación documental durante el trámite.
</t>
  </si>
  <si>
    <t xml:space="preserve">Reprocesos en el procedimiento.
Pago errado de comisiones.
</t>
  </si>
  <si>
    <t>Pérdida o deterioro de la información contenida en los archivos de gestión del Grupo de Recursos Físicos</t>
  </si>
  <si>
    <t>Desconocimiento de la normatividad vigente aplicable para la administración de los archivos de gestión del MVCT.
Falta de control en el acceso a la información contenida en los expedientes.
Desorganización de los archivos de gestión.</t>
  </si>
  <si>
    <t>Perdida de la Memoria Institucional
Afectación a la continuidad de las actividades del proceso
Incumplimientos normativos
Afectación en la toma de decisiones.
Pérdida de imagen, credibilidad y confianza 
Sanciones y/o investigaciones a servidores públicos involucrados</t>
  </si>
  <si>
    <t>Inadecuada supervisión en el seguimiento de la ejecución de los contratos/convenios de acuerdo con la normatividad legal vigente</t>
  </si>
  <si>
    <t>Incumplimiento a lo contenido en el Manual de Supervisión y en la normatividad legal vigente aplicable</t>
  </si>
  <si>
    <t xml:space="preserve">Sanciones o investigaciones disciplinarias
Afectación operativa y sobrecarga en las actividades de los procesos
</t>
  </si>
  <si>
    <t>Riesgo 9</t>
  </si>
  <si>
    <t>Riesgo 10</t>
  </si>
  <si>
    <t>CONTROL DE CAMBIOS</t>
  </si>
  <si>
    <t>FECHA</t>
  </si>
  <si>
    <t>VERSIÓN QUE MODIFICA</t>
  </si>
  <si>
    <t>CAMBIO REALIZADO</t>
  </si>
  <si>
    <t>Isabel Gonzalez - Coordinadora Grupo de Recursos Físicos</t>
  </si>
  <si>
    <t>1.0</t>
  </si>
  <si>
    <t>Se modifica el Mapa de Riesgo Integrado del proceso de acuerdo con la Política y Metodología Integrada para la Administración del Riesgo – SIG-G-01, versión 2.0 del 16/04/219, las cuales fueron actualizadas según la "Guía para la administración del riesgo y el diseño de controles en entidades públicas" versión 4, emitida por el DAFP en octubre de 2018.</t>
  </si>
  <si>
    <t>Camilo Acosta - Coordinador Grupo de Recursos Físicos</t>
  </si>
  <si>
    <t>2.0</t>
  </si>
  <si>
    <t>Se modifica el Mapa de Riesgo Integrado del proceso de acuerdo con la Política y Metodología Integrada para la Administración del Riesgo – DET-G-03, versión 3.0 del 26/06/2020, las cuales fueron actualizadas según los ajustes realizados al formato DET-F-11-12 Mapa de Riesgos Integrado. Adicionalmente, se incluye el riesgo transversal asociado a la supervisión de los contratos.</t>
  </si>
  <si>
    <t>RIESGO 1</t>
  </si>
  <si>
    <t>CAUSAS</t>
  </si>
  <si>
    <t>CONSECUENCIAS</t>
  </si>
  <si>
    <t>RIESGO 2</t>
  </si>
  <si>
    <t>RIESGO 3</t>
  </si>
  <si>
    <t>RIESGO 4</t>
  </si>
  <si>
    <t>RIESGO 5</t>
  </si>
  <si>
    <t>RIESGO 6</t>
  </si>
  <si>
    <t>RIESGO 7</t>
  </si>
  <si>
    <t>RIESGO 8</t>
  </si>
  <si>
    <t>RIESGO 9</t>
  </si>
  <si>
    <t>RIESGO 10</t>
  </si>
  <si>
    <r>
      <rPr>
        <b/>
        <sz val="16"/>
        <rFont val="Arial"/>
        <family val="2"/>
      </rPr>
      <t>FORMATO:</t>
    </r>
    <r>
      <rPr>
        <sz val="16"/>
        <rFont val="Arial"/>
        <family val="2"/>
      </rPr>
      <t xml:space="preserve"> VALORACIÓN DE RIESGOS
</t>
    </r>
    <r>
      <rPr>
        <b/>
        <sz val="16"/>
        <rFont val="Arial"/>
        <family val="2"/>
      </rPr>
      <t xml:space="preserve">PROCESO: </t>
    </r>
    <r>
      <rPr>
        <sz val="16"/>
        <rFont val="Arial"/>
        <family val="2"/>
      </rPr>
      <t>DIRECCIONAMIENTO ESTRATÉGICO</t>
    </r>
  </si>
  <si>
    <t>Versión: 8.0</t>
  </si>
  <si>
    <t>Código: DET-F-12</t>
  </si>
  <si>
    <t>Proceso</t>
  </si>
  <si>
    <t>VALORACIÓN DE RIESGOS</t>
  </si>
  <si>
    <t>ACCIONES DE CONTROL</t>
  </si>
  <si>
    <t>RIESGO RESIDUAL</t>
  </si>
  <si>
    <t>ACCIONES DE TRATAMIENTO</t>
  </si>
  <si>
    <t>RECURSOS</t>
  </si>
  <si>
    <t>INDICADOR</t>
  </si>
  <si>
    <t>MONITOREO</t>
  </si>
  <si>
    <t>MONITOREO 1ERA LINEA DE DEFENSA</t>
  </si>
  <si>
    <t>SOLIDEZ DEL DISEÑO DE CONTROLES</t>
  </si>
  <si>
    <t>Criterio de evaluación</t>
  </si>
  <si>
    <t>Aspecto a evaluar en el diseño del control</t>
  </si>
  <si>
    <t>Control 1</t>
  </si>
  <si>
    <t>Control 2</t>
  </si>
  <si>
    <t>Control 3</t>
  </si>
  <si>
    <t>Control 4</t>
  </si>
  <si>
    <t>Control 5</t>
  </si>
  <si>
    <t>Control 6</t>
  </si>
  <si>
    <t>Control 7</t>
  </si>
  <si>
    <t>Control 8</t>
  </si>
  <si>
    <t>Control 9</t>
  </si>
  <si>
    <t>Control 10</t>
  </si>
  <si>
    <t>Riesgo No.</t>
  </si>
  <si>
    <t>Riesgo</t>
  </si>
  <si>
    <t>Descripción del riesgo</t>
  </si>
  <si>
    <t>Clasificación</t>
  </si>
  <si>
    <t>Causas</t>
  </si>
  <si>
    <t>Consecuencias</t>
  </si>
  <si>
    <t>Activo</t>
  </si>
  <si>
    <t>Amenaza</t>
  </si>
  <si>
    <t>Vulnerabilidades Riesgos Digitales</t>
  </si>
  <si>
    <t>Controles Norma 27001</t>
  </si>
  <si>
    <t>Impacto</t>
  </si>
  <si>
    <t>Probabilidad de ocurrencia</t>
  </si>
  <si>
    <t>m</t>
  </si>
  <si>
    <t>n</t>
  </si>
  <si>
    <t>Zona de Riesgo Inherente</t>
  </si>
  <si>
    <t>Propósito (Denominado como nombre del control)</t>
  </si>
  <si>
    <t>Cómo se realiza</t>
  </si>
  <si>
    <t>Desviaciones de resultados</t>
  </si>
  <si>
    <t>Periodicidad</t>
  </si>
  <si>
    <t>Responsable</t>
  </si>
  <si>
    <t>Evidencia</t>
  </si>
  <si>
    <t>Solidez del conjunto de controles</t>
  </si>
  <si>
    <t>Probabilidad</t>
  </si>
  <si>
    <t xml:space="preserve">Impacto </t>
  </si>
  <si>
    <t>Zona de riesgo residual</t>
  </si>
  <si>
    <t>Tratamiento</t>
  </si>
  <si>
    <t>Acciones complementarias</t>
  </si>
  <si>
    <t>Fecha</t>
  </si>
  <si>
    <t>Evidencia de la acción</t>
  </si>
  <si>
    <t>Monitoreo</t>
  </si>
  <si>
    <t>Acciones de Monitoreo</t>
  </si>
  <si>
    <t>ENERO</t>
  </si>
  <si>
    <t>FEBRERO</t>
  </si>
  <si>
    <t>MARZO</t>
  </si>
  <si>
    <t>ABRIL</t>
  </si>
  <si>
    <t>MAYO</t>
  </si>
  <si>
    <t>JUNIO</t>
  </si>
  <si>
    <t>JULIO</t>
  </si>
  <si>
    <t>AGOSTO</t>
  </si>
  <si>
    <t>SEPTIEMBRE</t>
  </si>
  <si>
    <t>OCTUBRE</t>
  </si>
  <si>
    <t>NOVIEMBRE</t>
  </si>
  <si>
    <t>DICIEMBRE</t>
  </si>
  <si>
    <t>Riesgo de Corrupción  
Soborno</t>
  </si>
  <si>
    <t>Mayor</t>
  </si>
  <si>
    <t>Probable</t>
  </si>
  <si>
    <t>Verificar el cumplimiento de los lineamientos procedimentales.</t>
  </si>
  <si>
    <t>Teniendo en cuenta las actividades a seguir en el procedimiento "Solicitud recibo a proveedores y suministro de elementos", el funcionario y/o contratista verifica la entrega de los documentos soporte (remisión y Recibo a Satisfacción), para el caso de las adquisiciones realizadas por el Grupo de Recursos Físicos, se entregan a la Coordinación para su aprobación y  se realiza el ingreso al inventario.</t>
  </si>
  <si>
    <t>En caso de documentación faltante, se comunica mediante correo electrónico al proveedor y se devuelve el producto.</t>
  </si>
  <si>
    <t>Cuando se requiera</t>
  </si>
  <si>
    <t>Coordinador</t>
  </si>
  <si>
    <t>Remisión firmada por el proveedor y el funcionario y/o contratista encargado del almacén, el recibo satisfacción firmado por el responsable de la adquisición y comprobante de ingreso al Sistema SEVEN.  
En caso de desviación correo electrónico.</t>
  </si>
  <si>
    <t>Humanos, Financieros, Físicos y Tecnológicos.</t>
  </si>
  <si>
    <t>No. de bienes recibidos que no cumplen con las especificaciones técnicas solicitadas, que benefician a un tercero/Numero total de bienes recibidos.</t>
  </si>
  <si>
    <t xml:space="preserve">Monitoreo permanente y se deja registro mensual </t>
  </si>
  <si>
    <t>Seguimiento a la operación del control</t>
  </si>
  <si>
    <t>El control no operó para el mes de octubre ya que no se realizaron adquisiciones.</t>
  </si>
  <si>
    <t>El funconario del Grupo de Recursos Fisicos designado, verifico la entrega de documentos soporte (Remision y recibo a satisfaccion) de acuerdo con el procedimiento GRF-P-04. 
Durante el mes de noviembre se realizo cincuenta y un (51) adquisiciones: guaya, aspiradora, deshumificador, destructura de documentos, nebulizador, luxometro, datalogger, 144 sillas.                                                                                                       Lo anterior se evidencia con la entrega de la remision del provedor firmada por el profesional encargado del almacen, el recibo a satisfaccion firmado por el responsable de la adquisicion, y el comprobante de ingreso al inventario correspondiente</t>
  </si>
  <si>
    <t>El funcionario del Grupo de Recursos Fisicos designado, verifico la entrega de documentos soporte (Remision y recibo a satisfaccion) de acuerdo con el procedimiento GRF-P-04. 
Durante el mes de diciembre se realizaron cuatro (4) adquisiciones: camara termica y tres termometros digitales infrarojos.                                                                                                       Lo anterior se evidencia con la entrega de la remision del provedor y el comprobante de ingreso al inventario correspondiente.</t>
  </si>
  <si>
    <t>¿Existe un responsable asignado a la ejecución del control?</t>
  </si>
  <si>
    <t>Asignado</t>
  </si>
  <si>
    <t>Revisar el cumplimiento de las especificaciones técnicas de los bienes adquiridos.</t>
  </si>
  <si>
    <t>El funcionario y/o contratista encargado debe comparar las especificaciones técnicas con las  características físicas del bien adquirido y firma la remisión. Se entrega a la Coordinación del Grupo de Recursos Físicos para la emisión del Recibo a Satisfacción y realiza el ingreso al inventario.</t>
  </si>
  <si>
    <t>En caso de que no concuerden las especificaciones con las características del bien, se comunica mediante correo electrónico al proveedor y se devuelve el producto</t>
  </si>
  <si>
    <t>Realizar una sensibilización en transparencia y valores al personal encargado del proceso.</t>
  </si>
  <si>
    <t>30 de noviembre de 2020</t>
  </si>
  <si>
    <t>Acta de reunión y grabación de reunión (Teams)</t>
  </si>
  <si>
    <t>El día 15 de octubre de 2020 se realizó la socialización en servicio al cliente y generalidades 
Se anexa como evidencia, citación de reunión, presentación y correo enviando la presentación.</t>
  </si>
  <si>
    <t>El control no operó para el mes de septiembre ya que no se realizaron adquisiciones.</t>
  </si>
  <si>
    <t>El profesional del Grupo de Recursos Fisicos designado comparo las especificaciones tencicas con las caracteristicas fisicas del bien adquirido y firma la remision.                       
Durante el mes de noviembre se realizo cincuenta y un (51) adquisiciones: guaya, aspiradora, deshumificador, destructura de documentos, nebulizador, luxometro, datalogger, 144 sillas.            
Lo anterior se evidencia con la entrega de la remision del provedor firmada por el profesional encargado del almacen, el recibo a satisfaccion firmado por el responsable de la adquisicion, y el comprobante de ingreso al inventario correspondiente</t>
  </si>
  <si>
    <t>El profesional del Grupo de Recursos Fisicos designado comparo las especificaciones tencicas con las caracteristicas fisicas del bien adquirido y firma la remision.                       
Durante el mes de diciembre se realizo cuatro (04) adquisiciones: camara termica y tres termometros infrarojos.       
Lo anterior se evidencia con la entrega de la remision del provedor y el comprobante de ingreso al inventario correspondiente.</t>
  </si>
  <si>
    <t>Segregación y autoridad del responsable</t>
  </si>
  <si>
    <t>¿El responsable tiene la autoridad y adecuada segregación de funciones en la ejecución del control?</t>
  </si>
  <si>
    <t>Adecuado</t>
  </si>
  <si>
    <t xml:space="preserve"> </t>
  </si>
  <si>
    <t>¿La oportunidad en que se ejecuta el control ayuda a prevenir la mitigación del riesgo o a detectar la materialización del riesgo de manera oportuna?</t>
  </si>
  <si>
    <t>Oportuna</t>
  </si>
  <si>
    <t>Propósito</t>
  </si>
  <si>
    <t>¿Las actividades que se desarrollan en el control realmente buscan por si sola prevenir o detectar las causas que pueden dar origen al riesgo, ejemplo Verificar, Validar Cotejar, Comparar, Revisar, etc.?</t>
  </si>
  <si>
    <t xml:space="preserve">Prevenir </t>
  </si>
  <si>
    <t>Cómo se realiza la actividad de control</t>
  </si>
  <si>
    <t>¿La fuente de información que se utiliza en el desarrollo del control es información confiable que permita mitigar el riesgo?</t>
  </si>
  <si>
    <t>Confiable</t>
  </si>
  <si>
    <t>Qué pasa con las desviaciones</t>
  </si>
  <si>
    <t>¿Las observaciones, desviaciones o diferencias identificadas como resultados de la ejecución del control son investigadas y resueltas de manera oportuna?</t>
  </si>
  <si>
    <t>No se han presentado desviaciones en la ejecución del control</t>
  </si>
  <si>
    <t>Evidencia de la ejecución del control</t>
  </si>
  <si>
    <t>¿Se deja evidencia o rastro de la ejecución del control, que permita a cualquier tercero con la evidencia, llegar a la misma conclusión?</t>
  </si>
  <si>
    <t>Completa</t>
  </si>
  <si>
    <t>Resultado</t>
  </si>
  <si>
    <t>Catastrófico</t>
  </si>
  <si>
    <t>Verificar el ingreso y salida de elementos de las Sedes del MVCT.</t>
  </si>
  <si>
    <t>El funcionario y/o contratista responsable revisa y autoriza el Formato "Autorización de salida de elementos", el cuál estará firmado previamente por el jefe inmediato o supervisor de la dependencia solicitante. Se remite a la Coordinación del Grupo de Recursos Físicos para visto bueno y finalmente visto bueno por vigilancia. (Para las sedes de Botica, Imprenta, Palma y Fragua, se remite el formato al responsable del Grupo de Recursos Físicos por medio del correo electrónico).</t>
  </si>
  <si>
    <t>En caso de no diligenciar correctamente el formato, no se autoriza la salida de los elementos.</t>
  </si>
  <si>
    <t>Formatos  "Autorización de salida de elementos" correctamente diligenciados y aprobados por el funcionario y/o contratista responsable o correos electrónicos con los formatos anexos para las sedes diferentes a la Calle 18.
Para traslados entre sedes formato  "Autorización de salida de elementos" con soporte del ingreso a la sede destinataria.</t>
  </si>
  <si>
    <t>Numero de bienes hurtados/Numero total de bienes a cargo del MVCT</t>
  </si>
  <si>
    <t>Monitoreo permanente y se deja registro mensual</t>
  </si>
  <si>
    <t>El control no opero para el mes de octubre ya que no se autorizaron salida de elementos.</t>
  </si>
  <si>
    <t>"El profesional del Grupo de Recursos Físicos designado revisa y autoriza el Formato GRF-F-12 Autorización de salida de elementos, el cual esta firmado por el jefe inmediato o supervisor del contrato y lo remitió al Coordinador del Grupo de Recursos Físicos quién dio su visto bueno y finalmente el personal de Vigilancia dio su visto bueno.
Durante el mes de noviembre se recibieron treinta (30) solicitudes de salidas de elementos.
Lo anterior se evidencia mediante la entrega de los Formatos GRF-F-12 correctamente diligenciados y aprobados por el profesional asignado y el Coordinador del Grupo de Recursos Físicos."</t>
  </si>
  <si>
    <t>El control no opero para el mes de diciembre ya que no se autorizaron salida de elementos.</t>
  </si>
  <si>
    <t>Verificar el correcto funcionamiento de los sistemas de vigilancia de las Sedes del MVCT.</t>
  </si>
  <si>
    <t>El Coordinador del Grupo de Recursos Físicos, revisa y certifica el correcto funcionamiento de los sistemas de vigilancia de las sedes del Ministerio de Vivienda, Ciudad y Territorio.</t>
  </si>
  <si>
    <t>En caso de existir fallas en los sistemas de vigilancia el Coordinador del Grupo de Recursos Físicos le informa a supervisor por parte de la empresa de vigilancia para tomar las medidas correctivas.</t>
  </si>
  <si>
    <t>Certificado del correcto funcionamiento de los sistemas de vigilancia de las sedes del Ministerio de Vivienda, Ciudad y Territorio emitido por el Supervisor del Contrato de vigilancia.</t>
  </si>
  <si>
    <t>Realizar capacitaciones y/o reuniones al personal de la empresa de Vigilancia y Seguridad.</t>
  </si>
  <si>
    <t>31 de diciembre de 2020</t>
  </si>
  <si>
    <t>Listas de asistencia y/o grabación de reunión (Teams)</t>
  </si>
  <si>
    <t>Para el mes de octubre y noviembre se realizaron las capactaciones de generalidades del sistemas integrados de gestion y servicio al cliente</t>
  </si>
  <si>
    <t>El profesional del Grupo de Recursos Físicos designado a apoyar la supervisión del contrato con la empresa de Vigilancia y Seguridad, verificó el correcto funcionamiento de los sistemas de vigilancia de las diferentes sedes del Ministerio y durante el mes de octubre de 2020 no se presentaron inconvenientes o fallas en la operatividad de los mismos.                                                                                                 Lo anterior se evidencia mediante la entrega de la Certificación expedida por el Coordinador del Grupo de Recursos Físicos.</t>
  </si>
  <si>
    <t>El profesional del Grupo de Recursos Físicos designado a apoyar la supervisión del contrato con la empresa de Vigilancia y Seguridad, verificó el correcto funcionamiento de los sistemas de vigilancia de las diferentes sedes del Ministerio y durante el mes de noviembre de 2020 no se presentaron inconvenientes o fallas en la operatividad de los mismos.                                                                                                
Lo anterior se evidencia mediante la entrega de la Certificación expedida por el Coordinador del Grupo de Recursos Físicos.</t>
  </si>
  <si>
    <t>El profesional del Grupo de Recursos Físicos designado a apoyar la supervisión del contrato con la empresa de Vigilancia y Seguridad, verificó el correcto funcionamiento de los sistemas de vigilancia de las diferentes sedes del Ministerio y durante el mes de diciembre de 2020 no se presentaron inconvenientes o fallas en la operatividad de los mismos. 
Lo anterior se evidencia mediante la entrega de la Certificación expedida por el Coordinador del Grupo de Recursos Físicos.</t>
  </si>
  <si>
    <t xml:space="preserve">Corroborar la existencia física de los bienes a cargo de los funcionarios y/o contratistas de la entidad. </t>
  </si>
  <si>
    <t>El funcionario y/o contratista responsable realiza el levantamiento físico de inventarios de cada una de las sedes del MVCT y actualiza la información en el Sistema de Información SEVEN.</t>
  </si>
  <si>
    <t>En caso de que se presenten inconsistencias en el levantamiento de inventarios se informa mediante correo electrónico  a la Coordinación del Grupo de Recursos Físicos y al Jefe inmediato del funcionario y/o contratista para realizar los procedimientos administrativos a que haya lugar.</t>
  </si>
  <si>
    <t>Reporte del Sistema de Información SEVEN de inventario de bienes por dependencia. En caso de desviación, correo electrónico.</t>
  </si>
  <si>
    <t>El Control no operó para el mes de octubre de 2020 debido a que el Inventario Físico para la vigencia aún se encuentra en ejecución. La evidencia de éste control se entregará una vez se haya culminado el Inventario Físico a programar.</t>
  </si>
  <si>
    <t>El Control no operó para el mes de noviembre de 2020 debido a que el Inventario Físico para la vigencia aún se encuentra en ejecución. La evidencia de éste control se entregará una vez se haya culminado el Inventario Físico a programar.</t>
  </si>
  <si>
    <t>Los funcionarios y contratistas encargados de realizar el inventario físico de elementos, realizaron el levantamiento en un 100% para la Vigencia 2020.
Como evidencia se entrega el reporte de aplicativo SEVEN de bienes por dependencia del Ministerio</t>
  </si>
  <si>
    <t>Detectar</t>
  </si>
  <si>
    <t>No se ha ejecutado el control</t>
  </si>
  <si>
    <t>Incompleta</t>
  </si>
  <si>
    <t>Riesgo de Corrupción  
Fraude</t>
  </si>
  <si>
    <t>Rara Vez</t>
  </si>
  <si>
    <t>Verificar la existencia en el almacén de los elementos solicitados para realizar la aprobación de la compra por caja menor.</t>
  </si>
  <si>
    <t>El Coordinador del Grupo de Recursos Físicos recibe la solicitud  de compra por caja menor y revisa la existencia  en el almacén para aprobar la adquisición, dando Vo.Bo. a la misma.</t>
  </si>
  <si>
    <t>En caso de confirmar la existencia del bien en el almacén el coordinador del Grupo de Recursos Físicos no da  Vo.Bo. de aprobación e informa mediante correo electrónico para realizar la entrega del mismo.</t>
  </si>
  <si>
    <t>Solicitudes realizadas por las dependencias con el Vo. Bo. Del Coordinador del Grupo de Recursos Físicos. 
En caso de desviación, correo electrónico.</t>
  </si>
  <si>
    <t>Número de conciliaciones incorrectas/Número de conciliaciones totales realizadas.</t>
  </si>
  <si>
    <t>El control no operó para el mes de octubre de 2020 debido a que el Coordinador del Grupo de Recursos Fisicos no recibió solicitudes de compra por caja menor.</t>
  </si>
  <si>
    <t>El control no operó para el mes de noviembre de 2020 debido a que el Coordinador del Grupo de Recursos Fisicos no recibió solicitudes de compra por caja menor.</t>
  </si>
  <si>
    <t>El control no operó para el mes de diciembre de 2020 debido a que el Coordinador del Grupo de Recursos Fisicos no recibió solicitudes de compra por caja menor.</t>
  </si>
  <si>
    <t>Verificar que los saldos en MINHACIENDA SIIF y Bancos coincidan.</t>
  </si>
  <si>
    <t>El funcionario encargado del proceso, mediante conciliación de Bancos y MINHACIENDA SIIF, verifica saldos de las cajas menores.</t>
  </si>
  <si>
    <t>En caso de que los saldos no coincidan y no exista una justificación para la diferencia presentada, se le informa a la Subdirección de Servicios Administrativos por medio de correo electrónico.</t>
  </si>
  <si>
    <t>Profesional Universitario</t>
  </si>
  <si>
    <t>Reporte generado por SIIF y Reporte generado por el banco del periodo en evaluación. 
En caso de que los saldos no coincidan y exista justificación, se evidencia el soporte de la misma.
En caso de desviación el correo electrónico dando aviso a la SSA.</t>
  </si>
  <si>
    <t>Enviar Circular al Ministerio solicitando el cumplimiento del procedimiento GRF-P-14 Manejo cajas menores.</t>
  </si>
  <si>
    <t>30 de septiembre de 2020</t>
  </si>
  <si>
    <t>Circular remitida por correo electrónico</t>
  </si>
  <si>
    <t>El profesional del Grupo de Recursos Fisicos designado verificó los saldos del mes de octubre las cajas menores en el SIIF NACION y en bancos encontrando lo siguiente:                                                                                                             Caja menor 120: Saldo en SIIF $62.221.214,00 - Saldo en banco ITAU $ 62,221,214,00, como evidencia se entrega movimientos del SIIF, movimientos del banco.                                                                                                                     Caja menor 120: Saldo en SIIF $17.658.640,00 - Saldo en banco DAVIVIENDA $17.458.640,00. Se presenta una diferencia de $200.000 que corresponden a un anticipo para cubrir gastos notariales y tramites de la Subdirección, como evidencia se entrega movimientos del SIIF, movimientos del banco.                                                                                      Caja menor 320: Saldo en SIIF $9.968.785,00 - Saldo en banco DAVIVIENDA $8.054.385,00. Se presenta una diferencia de $1.914.400 los cuales se explican así: a. $114.400 corresponden a recursos que se encuentran en la caja fuerte ubicada en calle 18. b. $1.800.000 corresponden a anticipos otorgados en comisiones terrestres para cubrir gastos de viaje de conductores de la Entidad , como evidencia se entrega movimientos del SIIF, movimientos del banco.                                                                                     Caja menor 220: Saldo en SIIF $85.079.316,00 - Saldo en banco DAVIVIENDA $ 85.079.316,00, como evidencia se entrega movimientos del SIIF, movimientos del banco.</t>
  </si>
  <si>
    <t xml:space="preserve">El profesional del Grupo de Recursos Fisicos designado verificó los saldos del mes de noviembre las cajas menores en el SIIF NACION y en bancos encontrando lo siguiente:                                                                                                             Caja menor 120: Saldo en SIIF $68.769.386,00 - Saldo en banco ITAU $ 68.769.386,00, como evidencia se entrega movimientos del SIIF, movimientos del banco.  Caja menor 120: Saldo en SIIF $17.690.025  - Saldo en banco DAVIVIENDA $17.690.025 . como evidencia se entrega movimientos del SIIF, movimientos del banco                                                                                      Caja menor 320: Saldo en SIIF $16.353.862,00  - Saldo en banco DAVIVIENDA $14.039.462,00. Se presenta una diferencia de $2.314.400 los cuales se explican así:
a. $114.400 corresponden a recursos que se encuentran en la caja fuerte ubicada en calle 18.
b. $2.200.000 corresponden a anticipos otorgados en comisiones terrestres para cubrir gastos de viaje de conductores de la Entidad. Se adjuntan comisiones.
Caja menor 220: Saldo en SIIF $ 109.552.982,00 - Saldo en banco DAVIVIENDA $  109.552.982,00, como evidencia se entrega movimientos del SIIF, movimientos del banco.                                                                                                                   </t>
  </si>
  <si>
    <r>
      <t xml:space="preserve">El profesional del Grupo de Recursos Fisicos designado verificó los saldos del mes de diciembre las cajas menores en el SIIF NACION y en bancos encontrando lo siguiente:                                                                                                             Caja menor 120: Saldo en SIIF $ 0 - Saldo en banco ITAU $ 0, como evidencia se entrega movimientos del SIIF, movimientos del banco.  </t>
    </r>
    <r>
      <rPr>
        <sz val="16"/>
        <rFont val="Arial"/>
        <family val="2"/>
      </rPr>
      <t xml:space="preserve">Caja menor 120: Saldo en SIIF $0  - Saldo en banco DAVIVIENDA $0. como evidencia se entrega movimientos del SIIF, movimientos del banco                                                                                      
Caja menor 320: Saldo en SIIF $0  - Saldo en banco DAVIVIENDA $0. como evidencia se entrega movimiento del SIIF, movimientos del banco
Caja menor 220: Saldo en SIIF $ 0 - Saldo en banco DAVIVIENDA $  0, como evidencia se entrega movimientos del SIIF, movimientos del banco.        </t>
    </r>
    <r>
      <rPr>
        <sz val="16"/>
        <color rgb="FFFF0000"/>
        <rFont val="Arial"/>
        <family val="2"/>
      </rPr>
      <t xml:space="preserve">                                                              </t>
    </r>
  </si>
  <si>
    <t>Inadecuado</t>
  </si>
  <si>
    <t>Riesgo de Gestión
Cumplimiento</t>
  </si>
  <si>
    <t>Insignificante</t>
  </si>
  <si>
    <t>Casi Seguro</t>
  </si>
  <si>
    <t>Verificar que la entidad cuente con un PAA que contemple las necesidades de la misma</t>
  </si>
  <si>
    <t>El funcionario y/o contratista responsable verifica los históricos de ejecución presupuestal de la vigencia inmediatamente anterior y realiza la proyección del PAA para la siguiente vigencia, el cuál se somete a aprobación por Secretaría General y Subdirección de Servicios Administrativos.</t>
  </si>
  <si>
    <t>En caso de tener observaciones al PAA se realiza la revisión y modificación al mismo para posterior aprobación.</t>
  </si>
  <si>
    <t>Subdirector</t>
  </si>
  <si>
    <t>Acta de aprobación del PAA para la vigencia.</t>
  </si>
  <si>
    <t>Número de suministros inoportunos / Número total de suministros.</t>
  </si>
  <si>
    <t>El Control no operó para el mes de octubre debido a que la evidencia es anual y se reportó en el mes de enero de 2020.</t>
  </si>
  <si>
    <t>El Control no operó para el mes de noviembre debido a que la evidencia es anual y se reportó en el mes de enero de 2020.</t>
  </si>
  <si>
    <t>El Control no operó para el mes de diciembre debido a que la evidencia es anual y se reportó en el mes de enero de 2020.</t>
  </si>
  <si>
    <t>Revisar el avance de la ejecución presupuestal del PAA.</t>
  </si>
  <si>
    <t>El funcionario y/o contratista responsable realiza el seguimiento al avance de la ejecución presupuestal del PAA y si es necesario se realizan las modificaciones. La Subdirección de Servicios Administrativos socializa el informe en la reunión de comité de coordinadores de la SSA.</t>
  </si>
  <si>
    <t>En caso de requerirse modificaciones al PAA, se verifica la viabilidad y se realiza la modificación.</t>
  </si>
  <si>
    <t>Informes de seguimiento a la ejecución presupuestal del PAA y en caso de desviación, la publicación de la última versión del PAA y el pantallazo de la modificación.</t>
  </si>
  <si>
    <t>El profesional del Grupo de Recursos Físicos designado revisó el seguimiento al avance de la ejecución del PAA del mes de octubre y realizó las modificaciones necesarias, actualmente el PAA se encuentra en la versión No. 59.
Lo anterior se evidencia mediante la entrega del informe de seguimiento a la ejecución presupuestal del PAA y al existir desviación, se encuentra el pantallazo de la última publicación del PAA.</t>
  </si>
  <si>
    <t>El profesional del Grupo de Recursos Físicos designado revisó el seguimiento al avance de la ejecución del PAA del mes de noviembre y realizó las modificaciones necesarias, actualmente el PAA se encuentra en la versión No. 63 .
Lo anterior se evidencia mediante la entrega del informe de seguimiento a la ejecución presupuestal del PAA y al existir desviación se solicita la publicación del último PAA la cuál no se ha generado a la fecha.</t>
  </si>
  <si>
    <t>El profesional del Grupo de Recursos Físicos designado revisó el seguimiento al avance de la ejecución del PAA del mes de diciembre y realizó las modificaciones necesarias, actualmente el PAA se encuentra en la versión No. 67 .
Lo anterior se evidencia mediante la entrega del informe de seguimiento a la ejecución presupuestal del PAA y al existir desviación se encuentra el pantallazo de la última publicación del PAA.</t>
  </si>
  <si>
    <t>Verificar la oportunidad en la fecha de solicitud de los elementos de la dependencia.</t>
  </si>
  <si>
    <t>El funcionario y/o contratista responsable valida la fecha de llegada de la solicitud y las cantidades y elementos solicitados.
La Coordinación del Grupo de Recursos Físicos da su visto bueno para la entrega de los elementos.</t>
  </si>
  <si>
    <t>En caso de que la solicitud no llegue en los tiempos establecidos, se informa vía correo electrónico que la solicitud será atendida en el mes siguiente.</t>
  </si>
  <si>
    <t>Formatos "Solicitud de elementos" y "Salida de elementos" debidamente diligenciados y aprobados.
En caso de desviación, correo electrónico</t>
  </si>
  <si>
    <t>El Control no operó para el mes de octubre  ya que no se presentaron solicitudes de papelería y por ende tampoco entregas.</t>
  </si>
  <si>
    <t>El Control no operó para el mes de noviembre  ya que no se presentaron solicitudes de papelería y por ende tampoco entregas.</t>
  </si>
  <si>
    <t>El Control no operó para el mes de diciembre  ya que no se presentaron solicitudes de papelería y por ende tampoco entregas.</t>
  </si>
  <si>
    <t>Se investigan y resuelven oportunamente</t>
  </si>
  <si>
    <t>Moderado</t>
  </si>
  <si>
    <t>Improbable</t>
  </si>
  <si>
    <t>Validar que las obligaciones a cargo del Grupo de Recursos Físicos se encuentren presupuestadas en cada uno de los meses donde se deben realizar los pagos.</t>
  </si>
  <si>
    <t>El funcionario y/o contratista responsable, diligencia el formato "Solicitud de PAC" incluyendo el rubro de Servicios Públicos e Impuestos, entre otros, y envía por correo electrónico a la Subdirección de Servicios Administrativos para trámite.</t>
  </si>
  <si>
    <t>En caso de requerir una modificación al PAC, se deberá realizar solicitud a la Subdirección de Servicios Administrativos mediante correo electrónico.</t>
  </si>
  <si>
    <t>Contratista</t>
  </si>
  <si>
    <t xml:space="preserve">Formato "Solicitud de PAC" incluyendo el rubro de Servicios Públicos y/o Impuestos. 
En caso de desviación correo electrónico.
</t>
  </si>
  <si>
    <t>Número de obligaciones tramitadas para pago extemporáneamente/ Número de  obligaciones tramitadas para pago</t>
  </si>
  <si>
    <t>El profesional del Grupo de Recursos Fisicos asignado, diligenció el Formato SRF-F-14 Solicitud de PAC para el mes de octubre, incluyendo el rubro de servicios públicos, debido a que los impuestos ya fueron pagados, no se incluyen en el PAC. El PAC se envio por correo electronico al profesional encargado de la Subdireccion de Servicios.                                                          Se evidencia mediante la entrega de la solicitud del PAC para el mes de octubre en el formato SRF-F-14</t>
  </si>
  <si>
    <t>El profesional del Grupo de Recursos Fisicos asignado, diligenció el Formato SRF-F-14 Solicitud de PAC para el mes de noviembre, incluyendo el rubro de servicios públicos, debido a que los impuestos ya fueron pagados, no se incluyen en el PAC. El PAC se envio por correo electronico al profesional encargado de la Subdireccion de Servicios.                                                          
Se evidencia mediante la entrega de la solicitud del PAC para el mes de noviambre en el formato SRF-F-14</t>
  </si>
  <si>
    <t>El profesional del Grupo de Recursos Fisicos asignado, diligenció el Formato SRF-F-14 Solicitud de PAC para el mes de diciembre incluyendo el rubro de servicios públicos. Debido a que los impuestos ya fueron pagados, no se incluyen en el PAC. 
El PAC se envio por correo electronico al profesional encargado de la Subdireccion de Servicios Administrativos.                                                          
Se evidencia mediante la entrega de la solicitud del PAC para el mes de diciembre en el formato SRF-F-14</t>
  </si>
  <si>
    <t>Verificar las fechas de expedición física o digital de las facturas de Servicios Públicos o formularios de impuestos y compararlas con las fechas de pago.</t>
  </si>
  <si>
    <t>El funcionario y/o contratista responsable diligencia el formato "Seguimiento de servicios públicos" en donde se puede observar, entre otros, la fecha del próximo pago y la de expedición de las facturas. Adicional, se diligencian los formatos de seguimiento por Servicio Público establecidos en el SIG.
Para el seguimiento a los impuestos se diligencia el formato "Control pago de impuestos".</t>
  </si>
  <si>
    <t>En caso de no recibir en los tiempos oportunos la factura o formularios sea en físico o digital, se debe realizar la solicitud a la Entidad responsable de la entrega de las mismas. Esto se realiza mediante correo electrónico o ingreso a la plataforma web.</t>
  </si>
  <si>
    <t xml:space="preserve">GRF-F-40 Seguimiento servicios públicos, debidamente diligenciado.
	GRF-F-14 Control servicios públicos Acueducto
GRF-F-15 Control servicios públicos Energía
GRF-F-16 Control servicios públicos Aseo
GRF-F-17 Control servicios públicos Teléfono
GRF-F-34 Control servicios públicos Gas natural
GRF-F-41 Control pago de impuestos.
En caso de desviación, correo electrónico de solicitud o pantallazo de la plataforma web. 
</t>
  </si>
  <si>
    <t>Remitir a la SFyP memorando solicitando los soportes de pago de las facturas de servicios públicos y pagos de impuestos dentro de los primeros 5 días hábiles del mes siguiente.</t>
  </si>
  <si>
    <t>25 de diciembre de 2020</t>
  </si>
  <si>
    <t>Memorando con recibido por parte de la SFyP.</t>
  </si>
  <si>
    <t>Se remite a la Subdireccion de Finanzas y presupuesto la solicitud de envio de soportes de pago de los servicios tramitados durante el mes de noviembre. Como evidencia se adjunta memorando</t>
  </si>
  <si>
    <t>El profesional del Grupo de Recursos Fisicos asignado, diligenció el Formato GRF-F-40 en donde se observa la fecha de próximo pago y de expedición de facturas, adicionalmente diligenció los formatos de seguimiento por servicios públicos establecidos en el SIG. Durante el mes de octubre se solicitó y realizó el pago de 43 facturas de los servicios públicos de energia,acueducto, aseo, gas, telefonia e internet. Se evidencia mediante la entrega de los formatos GRF-F-40,GRF-F-14,  GRF-F-15, GRF-F-16, GRF-F-17, GRF-F-34. Para el mes de octubre no se realizaron pagos de impuestos debido a que ya fueron pagados.</t>
  </si>
  <si>
    <t>El profesional del Grupo de Recursos Fisicos asignado, diligenció el Formato GRF-F-40 en donde se observa la fecha de próximo pago y de expedición de facturas, adicionalmente diligenció los formatos de seguimiento por servicios públicos establecidos en el SIG. Durante el mes de noviembre se solicitó y realizó el pago de 43 facturas de los servicios públicos de energia,acueducto, aseo, gas, telefonia e internet. Se evidencia mediante la entrega de los formatos GRF-F-40,GRF-F-14,  GRF-F-15, GRF-F-16, GRF-F-17, GRF-F-34, GR-F.48. Para el mes de noviembre no se realizaron pagos de impuestos debido a que ya fueron pagados.</t>
  </si>
  <si>
    <t>El profesional del Grupo de Recursos Fisicos asignado, diligenció el Formato GRF-F-40 en donde se observa la fecha de próximo pago y de expedición de facturas, adicionalmente diligenció los formatos de seguimiento por servicios públicos establecidos en el SIG. Durante el mes de diciembre se solicitó y realizó el pago de 46 facturas de los servicios públicos de energia,acueducto, gas e internet. Se evidencia mediante la entrega de los formatos GRF-F-40,GRF-F-14,  GRF-F-15, GRF-F-34, GR-F.48. 
Para el mes de diciembre no se realizaron pagos de impuestos debido a que ya fueron pagados.</t>
  </si>
  <si>
    <t>Verificar que la Subdirección de Finanzas y Presupuesto reciba las facturas o formularios para dar tramite al pago de las obligaciones a cargo del Grupo de Recursos Físicos.</t>
  </si>
  <si>
    <t>El funcionario y/o contratista responsable remite a la Subdirección de Finanzas y Presupuesto la solicitud del trámite de la siguiente manera: 
Para servicios públicos entregan facturas con Vo.Bo con firma o correo electrónico de aprobación del Coordinador del Grupo de Recursos Físicos mediante libro relación de facturas y/o correos electrónicos de solicitud.
Para Impuestos entrega memorando junto con formularios con el Vo. Bo con firma o correo electrónico de aprobación del Coordinador del Grupo de Recursos Físicos mediante correo electrónico o en físico.</t>
  </si>
  <si>
    <t>En caso de que la Coordinación del Grupo de Recursos Físicos no se encuentre disponible para dar el Vo.Bo. a las facturas, formularios o memorados, lo realizará la Subdirección de Servicios Administrativos.</t>
  </si>
  <si>
    <t>Libro de relación de facturas con el recibido de la Subdirección de Finanzas y Presupuesto y
Facturas de servicios públicos con Vo. Bo con firma. del Coordinador.
o
Memorando a la SFyP  junto con formularios de impuestos con Vo.Bo con firma por el Coordinador del GRF.
o
Correo electrónico dirigido a la SFyP con solicitud de pago de servicios o impuestos y Vo. Bo. de aprobación del Coordinador.
En caso de desviación, documentos o correos electrónicos con Vo.Bo de la Subdirección de Servicios Administrativos.</t>
  </si>
  <si>
    <t>El profesional del Grupo de Recursos Fisicos asignado, remitio a la subdireccion de Finanzas y Presupuesto las facturas con Vo.Bo. Del coordinador de Recursos Fisicos mediante correos electronicos debido a la contingencia generada por el COVID-19. Durante el mes de octubre se realizo el pago de 43 facturas de servicios públicos de energia, acueducto. aseo, gas, telefonia e internet, Se evidencia mediante correos electronicos de solicitud de pago de servicios públicos y las facturas de los servicios con Vo.Bo. Para el mes de octubre no se realizaron tramites para pagos de impuestos debido a que ya fueron pagados.</t>
  </si>
  <si>
    <t>El profesional del Grupo de Recursos Fisicos asignado, remitio a la subdireccion de Finanzas y Presupuesto las facturas con Vo.Bo. Del coordinador de Recursos Fisicos mediante correos electronicos debido a la contingencia generada por el COVID-19. Durante el mes de noviembre se realizo el pago de 43 facturas de servicios públicos de energia, acueducto. aseo, gas, telefonia e internet, Se evidencia mediante correos electronicos de solicitud de pago de servicios públicos y las facturas de los servicios con Vo.Bo. Para el mes de noviembre no se realizaron tramites para pagos de impuestos debido a que ya fueron pagados.</t>
  </si>
  <si>
    <t>El profesional del Grupo de Recursos Fisicos asignado, remitio a la subdireccion de Finanzas y Presupuesto las facturas con Vo.Bo. Del coordinador de Recursos Fisicos mediante correos electronicos debido a la contingencia generada por el COVID-19. Durante el mes de diciembre se realizo el pago de 46 facturas de servicios públicos de energia, acueducto, gas e internet, Se evidencia mediante correos electronicos de solicitud de pago de servicios públicos y las facturas de los servicios con Vo.Bo. 
Para el mes de diciembre no se realizaron tramites para pagos de impuestos debido a que ya fueron pagados.</t>
  </si>
  <si>
    <t>Verificar el pago real de las obligaciones a cargo del Grupo de Recursos Físicos.</t>
  </si>
  <si>
    <t>El funcionario y/o contratista responsable solicita mediante correo electrónico, al Grupo de Tesorería los pagos realizados de las obligaciones.</t>
  </si>
  <si>
    <t>Si se ha realizado la solicitud vía correo electrónico y no se ha recibido respuesta, se enviará memorando reiterando dicha solicitud.</t>
  </si>
  <si>
    <t>Facturas o formularios con evidencia del pago realizado o Correo electrónico de confirmación y relación de pagos por parte de Tesorería.
En caso de desviación, memorando</t>
  </si>
  <si>
    <t>El profesional del Grupo de Recursos Físicos asignado, solicitó a Tesorería, los pagos realizados de las facturas. Durante el mes de octubre se realizó el pago de 43 facturas de los servicios públicos de gas, acueducto, energía, aseo y telefonía. Se evidencia mediante la entrega de las Facturas de los Servicios Públicos junto con su evidencia de pago. Para el mes de octubre no se realizaron pagos de impuestos debido a que ya fueron pagados.</t>
  </si>
  <si>
    <t>El profesional del Grupo de Recursos Físicos asignado, solicitó a Tesorería, los pagos realizados de las facturas. Durante el mes de noviembre se realizó el pago de 43 facturas de los servicios públicos de gas, acueducto, energía, aseo y telefonía. Se evidencia mediante la entrega de las Facturas de los Servicios Públicos junto con su evidencia de pago. Para el mes de noviembre no se realizaron pagos de impuestos debido a que ya fueron pagados.</t>
  </si>
  <si>
    <t>El profesional del Grupo de Recursos Físicos asignado, solicitó a Tesorería, los pagos realizados de las facturas. Durante el mes de diciembre se realizó el pago de 46 facturas de los servicios públicos de energia, acueducto, gas e internet. Se evidencia mediante la entrega de las Facturas de los Servicios Públicos junto con su evidencia de pago. Para el mes de diciembre no se realizaron pagos de impuestos debido a que ya fueron pagados.</t>
  </si>
  <si>
    <t>No es un control</t>
  </si>
  <si>
    <t>Riesgo de Gestión
Operativo</t>
  </si>
  <si>
    <t>Verificar que los documentos para la solicitud de la comisión o autorización de desplazamiento y permanencia estén debidamente diligenciados, soportados y autorizados.</t>
  </si>
  <si>
    <t xml:space="preserve">El funcionario y/o contratista responsable del proceso recibe los documentos por parte del solicitante y revisa que se encuentren completos, que los formatos estén debidamente diligenciados y autorizados por el Jefe Inmediato o Supervisor del Contrato y se diligencia el formato "Cuadro Seguimiento de comisiones de la vigencia". </t>
  </si>
  <si>
    <t>En caso que la comisión no tenga la firma del Jefe inmediato o Supervisor del contrato y deba continuar con el trámite de autorización por aprobación verbal, se continua con el trámite y una vez se encuentre autorizada por la Secretaría General se devuelve por medio de libro de recibidos.</t>
  </si>
  <si>
    <t>"Cuadro Seguimiento de comisiones de la vigencia".
En caso de desviación firma por parte del funcionario o contratista en el libro de recibidos.</t>
  </si>
  <si>
    <t>Comisiones sin el cumplimiento de los requisitos/Comisiones tramitadas</t>
  </si>
  <si>
    <t>El profesional del Grupo de Recursos Físicos designado, recibió los documentos por parte del solicitante y revisó su completitud, diligenciamiento y autorización por el Jefe Inmediato o Supervisor del Contrato y diligenció el formato GRF-F-25 Cuadro Seguimiento de comisiones de la vigencia. Se evidencia mediante la entrega del formato GRF-F-25, diligenciado con la información de las solicitudes del mes de octubre</t>
  </si>
  <si>
    <t>El profesional del Grupo de Recursos Físicos designado, recibió los documentos por parte del solicitante y revisó su completitud, diligenciamiento y autorización por el Jefe Inmediato o Supervisor del Contrato y diligenció el formato GRF-F-25 Cuadro Seguimiento de comisiones de la vigencia. Se evidencia mediante la entrega del formato GRF-F-25, diligenciado con la información de las solicitudes del mes de noviembre</t>
  </si>
  <si>
    <t>El profesional del Grupo de Recursos Físicos designado, recibió los documentos por parte del solicitante y revisó su completitud, diligenciamiento y autorización por el Jefe Inmediato o Supervisor del Contrato y diligenció el formato GRF-F-25 Cuadro Seguimiento de comisiones de la vigencia. Se evidencia mediante la entrega del formato GRF-F-25, diligenciado con la información de las solicitudes del mes de diciembre.</t>
  </si>
  <si>
    <t>Verificar que los documentos para la legalización de la comisión o autorización de desplazamiento y permanencia estén debidamente diligenciados y soportados.</t>
  </si>
  <si>
    <t>El funcionario y/o contratista responsable del proceso recibe los documentos por parte del comisionado y revisa que se encuentren completos, que los formatos estén debidamente diligenciados y firmados por el Jefe Inmediato o Supervisor del Contrato y se diligencia el formato "Cuadro Seguimiento de comisiones de la vigencia".</t>
  </si>
  <si>
    <t>En caso que los documentos para la legalización no estén completos o debidamente diligenciados se solicita por correo electrónico al comisionado la corrección necesaria.</t>
  </si>
  <si>
    <t>"Cuadro Seguimiento de comisiones de la vigencia".
En caso de desviación correo electrónico al comisionado.</t>
  </si>
  <si>
    <t>El profesional del Grupo de Recursos Físicos designado, recibió los documentos por parte del solicitante y revisó su completitud, diligenciamiento y autorización por el Jefe Inmediato o Supervisor del Contrato y diligenció el formato GRF-F-25 Cuadro Seguimiento de comisiones de la vigencia. Se evidencia mediante la entrega del formato GRF-F-25, diligenciado con la información de las solicitudes del mes de octubre Remitirse a la columna "FECHA DE LEGALIZACIÓN"</t>
  </si>
  <si>
    <t>El profesional del Grupo de Recursos Físicos designado, recibió los documentos por parte del solicitante y revisó su completitud, diligenciamiento y autorización por el Jefe Inmediato o Supervisor del Contrato y diligenció el formato GRF-F-25 Cuadro Seguimiento de comisiones de la vigencia. Se evidencia mediante la entrega del formato GRF-F-25, diligenciado con la información de las solicitudes del mes de noviembre Remitirse a la columna "FECHA DE LEGALIZACIÓN"</t>
  </si>
  <si>
    <t>El profesional del Grupo de Recursos Físicos designado, recibió los documentos por parte del solicitante y revisó su completitud, diligenciamiento y autorización por el Jefe Inmediato o Supervisor del Contrato y diligenció el formato GRF-F-25 Cuadro Seguimiento de comisiones de la vigencia. Se evidencia mediante la entrega del formato GRF-F-25, diligenciado con la información de las solicitudes del mes de diciembre Remitirse a la columna "FECHA DE LEGALIZACIÓN"</t>
  </si>
  <si>
    <t>Riesgo de Seguridad Digital
Seguridad de la Información</t>
  </si>
  <si>
    <t>Información</t>
  </si>
  <si>
    <t>Información
- Desconocimiento de la normatividad legal vigente
- Inadecuada interpretación de la normatividad legal vigente
- Desactualización de la normatividad legal vigente
- Incumplimiento de la normatividad legal vigente
- Dificultad para adaptarse a la normatividad legal vigente
- Falta de oportunidad en la entrega de la información
- Desconocimiento de las responsabilidades en el manejo de información
- Desactualización de la información
- Daño y/o Perdida de información
- Falta de comunicación de los procedimientos</t>
  </si>
  <si>
    <t xml:space="preserve">
- Ausencia de asignación adecuada de responsabilidades en la seguridad de la información
- Uso inadecuado o descuidado del control de acceso físico a las edificaciones y los recintos
- Ausencia de protección física de la edificación, puertas y ventanas</t>
  </si>
  <si>
    <t xml:space="preserve">
A.8.1. Responsabilidad por los Activos.
- A.8.1.1. Inventario de Activos.
- A.8.1.4. Devolución de Activos.
A.11.1. Áreas Seguras.  
- A.11.1.2. Controles de Acceso Físico.
- A.11.1.3. Seguridad de oficinas, recintos e instalaciones.
A.18.2. Revisiones de la seguridad de la información.
- A.18.2.2. Cumplimiento con las políticas y normas de seguridad. 	 </t>
  </si>
  <si>
    <t>Validar la difusión de actualización de los lineamientos referentes a Gestión Documental</t>
  </si>
  <si>
    <t xml:space="preserve">El profesional designado, verifica las actualizaciones documentales realizadas por el proceso de Gestión Documental y las divulga al interior de su proceso mediante correo electrónico.    </t>
  </si>
  <si>
    <t xml:space="preserve">En caso de no encontrar actualizaciones documentales por parte del proceso de Gestión Documental, el profesional designado enviará correo electrónico al líder del proceso </t>
  </si>
  <si>
    <t>Profesional Designado</t>
  </si>
  <si>
    <t>Correo electrónico informativo, aplica también para desviación.</t>
  </si>
  <si>
    <t>Humanos, físicos, tecnológicos y financieros</t>
  </si>
  <si>
    <t>Número de incidentes de perdida o deterioro identificados en los archivos de gestión del proceso de Gestión de Recursos Físicos.</t>
  </si>
  <si>
    <t>El profesional designado verifica las actualizaciones documentales realizadas por el proceso de Gestión Documental y las divulga al interior del proceso mediante correo electrónico.
Se evidencia correo electrónico.</t>
  </si>
  <si>
    <t>El control no opero para el mes de noviembre ya que aun no se ha divulgado por parte del Ministerio de actualizaciones en la Gestion Documental correo informativo de novedades.</t>
  </si>
  <si>
    <t xml:space="preserve">Verificar que la documentación en préstamo solicitada tanto al interior de la dependencia como por procesos externos, refleje la trazabilidad y completitud correspondiente de acuerdo con el procedimiento GDC-P-04 Consulta y Préstamo de Documentos </t>
  </si>
  <si>
    <t>Cada vez que se solicite un expediente del archivo de gestión, para su consulta o préstamo, el responsable designado solicitará el diligenciamiento del formato “GDC-F-10. Solicitud de consultas y/o préstamos de documentos” tanto para préstamo como devolución, si este debe ser retirado de su archivo, el responsable debe revisar que el formato se encuentre diligenciado completamente y de manera legible, si es consulta digital el formato será llenado como una base de datos el cual será alimentado cada vez que se realice dicha solicitud. Posteriormente se remite correo informativo al coordinador de la dependencia sobre el control realizado.</t>
  </si>
  <si>
    <t>En caso de encontrar inconsistencias en el diligenciamiento del formato GDC-F-10 "Solicitud de consulta y/o prestamos de documentos y/o expedientes", se solicita las respectivas correcciones y se remite correo electrónico al Coordinador informando las inconsistencias presentadas para la toma de acciones respectivas.</t>
  </si>
  <si>
    <t xml:space="preserve"> GDC-F-10. Solicitud de consultas y/o préstamos de documentos, (Físico para prestamos y digital para consultas) y Correo electrónico informativo al coordinador, aplica para desviación.  </t>
  </si>
  <si>
    <t>Realizar la transferencia primaria teniendo en cuenta los tiempos estipulados en las TRD del proceso, para lo cual solicitara acompañamiento técnico al proceso de Gestión Documental.</t>
  </si>
  <si>
    <t>De acuerdo con el cronograma definido por el Proceso de Gestión Documental.</t>
  </si>
  <si>
    <t>Correo electrónico de acompañamiento, GDC-F-09 Formato Único de Inventario Documental de transferencia, Acta de formalización de transferencia.</t>
  </si>
  <si>
    <t>El control no opero para el mes de octubre ya que se está realizando la actualización de la TRD del proceso y por lo anterior se debe reorganizar el archivo de gestión. Por la razón anterior no se presentan evidencias.</t>
  </si>
  <si>
    <t>El control no opero para el mes de noviembre ya que se está realizando la actualización de la TRD del proceso y por lo anterior se debe reorganizar el archivo de gestión. Por la razón anterior no se presentan evidencias.</t>
  </si>
  <si>
    <t>El control no opero para el mes de diciembre ya que se está realizando la actualización de la TRD del proceso y por lo anterior se debe reorganizar el archivo de gestión. Por la razón anterior no se presentan evidencias.</t>
  </si>
  <si>
    <t>Verificar que el archivo de gestión se encuentre debidamente organizado, inventariado y en su respectiva unidad de conservación.</t>
  </si>
  <si>
    <t>Cada vez que un servidor público produzca documentos asociados a las Tabla de Retención Documental del proceso de Gestión de Recursos Físicos, lo remitirá al responsable del archivo de gestión para su registro en el FUID y el responsable designado aplica el procesamiento técnico (ordenación, depuración, clasificación, foliación, entre otros).</t>
  </si>
  <si>
    <t>En caso de identificar documentación que no corresponda a las Tabla de Retención Documental del proceso, el profesional designado enviará correo electrónico al líder del proceso informando la inconsistencia para la toma de decisiones.</t>
  </si>
  <si>
    <t>GDC-F-09. Formato Único de Inventario Documental. En caso de desviación, correo electrónico informando el hallazgo al líder del proceso.</t>
  </si>
  <si>
    <t>El control no opero para el mes de octubre  ya que no se realizaron prestamos de expedientes del archivo de gestión. Por la razón anterior no se presentan evidencias.</t>
  </si>
  <si>
    <t>El control no opero para el mes de noviembre  ya que no se realizaron prestamos de expedientes del archivo de gestión. Por la razón anterior no se presentan evidencias.</t>
  </si>
  <si>
    <t>El control no opero para el mes de diciembre  ya que no se realizaron prestamos de expedientes del archivo de gestión. Por la razón anterior no se presentan evidencias.</t>
  </si>
  <si>
    <t>No aplica</t>
  </si>
  <si>
    <t>Menor</t>
  </si>
  <si>
    <t>Verificar que la documentación de ejecución del contrato/convenio se encuentre publicado en la plataforma dispuesta para ello</t>
  </si>
  <si>
    <t>Cada vez que se genere un documento dentro de la ejecución en el contrato, el supervisor verifica que los documentos de ejecución del contrato/convenio se encuentren publicados por el contratista en la plataforma dispuesta para ello.</t>
  </si>
  <si>
    <t>En caso de que el supervisor del contrato/convenio identifique la incompletitud de información de ejecución del contrato, deberá solicitar la información faltante y realizar las gestiones de publicación de los documentos</t>
  </si>
  <si>
    <t>Supervisor de contrato</t>
  </si>
  <si>
    <t xml:space="preserve">Correo electrónico con evidencia de la publicación de la información de ejecución del contrato </t>
  </si>
  <si>
    <t>Humanos, tecnológicos y físicos</t>
  </si>
  <si>
    <t>No. de hallazgo de inadecuada supervisión en el seguimiento de la ejecución de los contratos/convenios</t>
  </si>
  <si>
    <t>El control no opero para el mes de octubre.
Se solicitará la evidencia a los contratistas por medio de correo electrónico a partir del mes de noviembre.</t>
  </si>
  <si>
    <t>Para el mes de noviembre se entregó al coordinador del Grupo de Recursos Fisicos, las evidencias de cargue de la factura dentro del sistema SECOP. Se evidencia mediante correo electronico al supervisor, con el pantallazo del cargue.</t>
  </si>
  <si>
    <t>Para el mes de diciembre se entregó al coordinador del Grupo de Recursos Fisicos, las evidencias de cargue de la factura dentro del sistema SECOP. Se evidencia mediante correo electronico al supervisor, con el pantallazo del cargue.</t>
  </si>
  <si>
    <t>Verifica que la documentación de ejecución del contrato/convenio se encuentre incluida dentro de los expedientes únicos contractuales</t>
  </si>
  <si>
    <t>Cada vez que se genera un documento dentro de la ejecución en el contrato, el supervisor envía memorando al grupo de contratos solicitando la inclusión de los documentos dentro del expediente físico.</t>
  </si>
  <si>
    <t>En caso de que el supervisor del contrato/convenio identifique la inconsistencia de algún documento antes del envío de la solicitud de inclusión dentro del expediente físico, solicita el ajuste al responsable.</t>
  </si>
  <si>
    <t xml:space="preserve">Memorando de inclusión de documentos dentro del expediente del contrato. </t>
  </si>
  <si>
    <t>Asistir a la capacitación y diligenciar encuesta de apropiación sobre el contenido del Manual de Supervisión</t>
  </si>
  <si>
    <t>Grabación en Teams de la presentación y evidencia de la encuesta diligenciada</t>
  </si>
  <si>
    <t>Noviembre: EL GRF asistió a la capacitación de supervisión de contratos el día 9 de octubre de 2020. Se anexa como evidencia lista de asistencia y pantallazo de la grabación en teams.
Diciembre: El Grupo de Recursos Físicos diligenció la encuesta realizada y adjunta pantallazo como evidencia.</t>
  </si>
  <si>
    <t>El control no opero para el mes de octubre ya que no se está incluyendo documentación física en los expedientes.</t>
  </si>
  <si>
    <t>El control no opero para el mes de noviembre ya que no se está incluyendo documentación física en los expedientes.</t>
  </si>
  <si>
    <t>El control no opero para el mes de diciembre ya que no se está incluyendo documentación física en los expedientes.</t>
  </si>
  <si>
    <t xml:space="preserve"> - Se modifica la acción complementaria, fecha y registro del Riesgo 1.
 - Se modifica la fecha y registro de la acción complementaria del Riesgo 2.
 - Se modifica la evidencia del Control 4 del Riesgo 3.
 - Se modifica la acción complementaria, fecha y registro del Riesgo 5.</t>
  </si>
  <si>
    <t>Jorge Arcecio Cañaveral Rojas - Coordinador Grupo de Recursos Físicos</t>
  </si>
  <si>
    <t>3.0</t>
  </si>
  <si>
    <t>Riesgo No. 1
Acciones complementarias: Se modifica la fecha de la actividad a 30 de noviembre de 2020. La modificación se realiza debido al cambio de vigencia.
Riesgo No. 2
Acciones complementarias: Se modifica la fecha de la actividad al 31 de diciembre de 2020. La modificación se realiza debido al cambio de vigencia.
Control 2: Se modifica en el cómo se realiza, desviaciones de resultados, responsable y evidencia. Lo anterior se realiza debido a la modificación en la evidencia del control.
Riesgo No. 3
Acciones complementarias: Se modifica la fecha de la actividad al 30 de septiembre de 2020. La modificación se realiza debido al cambio de vigencia.</t>
  </si>
  <si>
    <t>4.0</t>
  </si>
  <si>
    <t>PROCESOS DEL MVCT</t>
  </si>
  <si>
    <t>No.</t>
  </si>
  <si>
    <t>TIPO</t>
  </si>
  <si>
    <t>PROCEDIMIENTOS</t>
  </si>
  <si>
    <t>Seleccione un proceso</t>
  </si>
  <si>
    <t>DIRECCIONAMIENTO ESTRATÉGICO</t>
  </si>
  <si>
    <t>Estratégico</t>
  </si>
  <si>
    <t>Orientar y coordinar el direccionamiento estratégico mediante la asesoría y definición de lineamientos e instrumentos de planeación estratégica y operativa, para contribuir al logro de la misión, visión, objetivos y metas del Sector Vivienda, Ciudad y Territorio.</t>
  </si>
  <si>
    <t xml:space="preserve">Inicia con el diagnóstico, continúa con la definición de lineamientos e instrumentos para la planeación estratégica y operativa, y termina con la implementación de acciones de mejoramiento institucional. </t>
  </si>
  <si>
    <t xml:space="preserve"> Jefe Oficina Asesora de Planeación</t>
  </si>
  <si>
    <t>1. Acompañamiento en la formulación, actualización y seguimiento de proyectos de inversión 
2. Procedimiento para la formulación y seguimiento del Plan estrategico sectorial y del plan estrategico institucional 
3. Procedimiento para la formulación, seguimiento y evaluación del plan de acción institucional - PAI
4. Programación presupuestal (anualidad) y marco de gasto de mediano plazo
5. Trámites presupuestales</t>
  </si>
  <si>
    <t xml:space="preserve">GESTIÓN DE TECNOLOGÍAS DE LA INFORMACIÓN Y LAS COMUNICACIONES </t>
  </si>
  <si>
    <t>Planificar, implementar y realizar seguimiento al Plan Estratégico de las Tecnologías de la Información - PETI en el Ministerio de Vivienda, Ciudad y Territorio, dando cumplimiento a los requisitos de las normas, políticas y lineamientos vigentes, permitiendo la toma de decisiones oportunas en pro del desempeño institucional y sectorial en materia de Tecnologías de la Información.</t>
  </si>
  <si>
    <t>Inicia con la identificación de necesidades de TI en la formulación y definición del Plan Estratégico de las Tecnologías de la Información - PETI, que incluya las políticas de gobierno digital y transparencia, acceso a la información pública y lucha contra la corrupción, continua con la implementación del PETI, monitoreo, control, soporte y asistencia técnica de los sistemas de información y la infraestructura tecnológica, y finaliza con el seguimiento al cumplimiento de los lineamientos y proyectos establecidos en el PETI.</t>
  </si>
  <si>
    <t xml:space="preserve"> Jefe Oficina de TIC</t>
  </si>
  <si>
    <t>1. Administración de cambios
2. Diseño, desarrollo e implementación de los sistemas de información
3. Gestión de incidentes y/o requerimientos técnicos para la disponibilidad  de los servicios informáticos 
4. Investigación forense informática
5. Actualización del Plan estrategico de las tecnologías de la información y las comunicaciones 
6. Administración sitio web e intranet
7. Gestión de datos abiertos en el Ministerio de Vivienda, Ciudad y Territorio</t>
  </si>
  <si>
    <t>GESTIÓN ESTRATÉGICA DEL TALENTO HUMANO</t>
  </si>
  <si>
    <t>Gestionar adecuadamente el talento humano a través del ciclo de vida del servidor público (Ingreso, desarrollo y retiro), ofreciendo herramientas, acciones críticas y un conjunto de buenas prácticas para la selección, desarrollo y retención del mejor talento humano posible que contribuyan al cumplimiento de los objetivos del ministerio bajo la normatividad vigente.</t>
  </si>
  <si>
    <t>Inicia con la formulación del Plan Estratégico Talento Humano, que incluye disponer de la información oportuna y necesaria, un diagnóstico, el diseño de acciones e implementación y termina con la evaluación de la Gestión Estratégica del Talento Humano.</t>
  </si>
  <si>
    <t>Secretario General- Coordinar Grupo de Talento Humano</t>
  </si>
  <si>
    <t>1. Acuerdos de gestión 
2. Asignación de prima técnica
3. Elaboración y ejecución de los planes de capacitación y bienestar social 
4. Evaluación de desempeño y sistema de medición laboral 
5. Expedición de certificación laboral  I.C.T - UAE - INURBE - INURBE en liquidación
6. Identificación de peligros, evaluación y valoración de riesgos
7. Identificación de requisitos legales y otros apliables
8. Inducción y entrenamiento a nuevos empleados públicos
9. Inspecciones de higiene y seguridad industrial
10. Investigación de accidentes e incidentes de trabajo
11. "Liquidación de nómina empleados públicos y de prestaciones sociales por retiro del servicio”
12. Nombramiento, Vinculación y retiro del servicio
13. Procedimiento SST - Identificación de requisitos legales de seguridad y salud en el trabajo
14. Programa de vigilancia epidemiológica en riesgo biomecánico 
15. Programa de vigilancia epidemiológica en riesgo cardiovascular
16. Programación y disfrute de vacaciones
17. Riesgo psicosocial 
18. Seguridad y salud en el trabajo para contratistas y subcontratistas
19. Sistema de gestión de seguridad y salud en el trabajo</t>
  </si>
  <si>
    <t xml:space="preserve">GESTIÓN DE COMUNICACIONES INTERNAS Y EXTERNAS </t>
  </si>
  <si>
    <t>Dar a conocer las políticas, programas y planes del Ministerio a  grupos de valor y servidores públicos, mediante directrices generales para generar productos comunicacionales con  información sobre la gestión institucional, en beneficio de la población colombiana.</t>
  </si>
  <si>
    <t>Inicia con la identificación de las necesidades de divulgar la gestión del Ministerio, continúa con la administración del Manual Estratégico de Comunicaciones Internas y Externas; y termina con el monitoreo de los resultados obtenidos para generar acciones de mejora.</t>
  </si>
  <si>
    <t xml:space="preserve"> Coordinador Grupo de Comunicaciones Estratégicas</t>
  </si>
  <si>
    <t>1. "Difusión de información noticiosa a través de medios medios digitales"
2. Elaboración de productos audiovisuales
3. Procedimiento: Diseño de publicaciones impresas y digitales 
4. Procedimiento: Elaboración de comunicados y/o boletines de prensa 
5. Realizar ruedas de prensa y atender a medios de comunicación</t>
  </si>
  <si>
    <t xml:space="preserve">RELACIONES ESTRATÉGICAS </t>
  </si>
  <si>
    <t>Gestionar las relaciones estratégicas con los grupo de interés (cooperantes y sector político), mediante la definición e implementación de agendas de trabajo y respuesta a sus requerimientos, con el fin de cumplir con la misión del Ministerio, bajo los parámetros de la ley y la normatividad vigente.</t>
  </si>
  <si>
    <t>Inicia con el requerimiento o la necesidad del relacionamiento estratégico, continúa con la respectiva gestión y termina con la emisión de la respuesta o la formalización de la alianza estratégica.</t>
  </si>
  <si>
    <t>Asesor del Despacho de Agena Legislativa y Asesor de Cooperación y asuntos internacionales</t>
  </si>
  <si>
    <t xml:space="preserve">1. Coordinación de la respuesta a solicitudes de congresistas y trámite de solicitudes informales 
2. Trámite de conceptos legislativos </t>
  </si>
  <si>
    <t>GESTIÓN A LA POLÍTICA DE ESPACIO URBANO Y TERRITORIAL</t>
  </si>
  <si>
    <t>Misional</t>
  </si>
  <si>
    <t>Formular, reglamentar e implementar la política pública de desarrollo urbano y territorial a través de la elaboración de las propuestas de politica, proyectos normativos, así como  la promoción, acompañamiento, asistencia técnica y financiera a las partes interesadas y grupos de valor con el propósito de apoyar la construcción de ciudades y territorios sostenibles y equitativos.</t>
  </si>
  <si>
    <t>Inicia con la identificación de la necesidad de la formulación de las políticas públicas, la elaboración y adopción de propuestas de política y proyectos normativos para el desarrollo de ciudades y territorios, continúa con la implementación de la promoción, acompañamiento y/o asistencia técnica y/o financiera a las partes interesadas y/o grupos de valor, y termina con la evaluación y la toma de decisiones frente al alcance de los objetivos.</t>
  </si>
  <si>
    <t>Director de espacio urbano y territorial</t>
  </si>
  <si>
    <t>1. Elaboracion proyectos normativo
2. Proyectos MIB
3. Operaciones urbanas integrales
4. Asistencia técnica y acompañamiento
5. Promoción implementación de política</t>
  </si>
  <si>
    <t>GESTIÓN A LA POLÍTICA DE AGUA POTABLE Y SANEAMIENTO BÁSICO</t>
  </si>
  <si>
    <t>Formular, reglamentar e implementar la política pública de agua potable y saneamiento básico a través de la elaboración de propuestas de documentos de política, proyectos normativos, así como la promoción, acompañamiento, asistencia técnica y/o apoyo financiero a los grupos de valor y a las partes interesadas de conformidad con la normatividad vigente, para contribuir al acceso universal y equitativo del agua potable y saneamiento básico</t>
  </si>
  <si>
    <t>Inicia con la identificación de la necesidad de formulación  de las políticas públicas del sector agua potable y saneamiento básico, continúa con la elaboración de propuestas de documentos de política y/o proyectos normativos así como con la promoción, acompañamiento y/o asistencia técnica y/o apoyo financiero prestado a los grupos de valor y partes interesadas y termina con la toma de decisiones frente al desempeño del proceso.</t>
  </si>
  <si>
    <t>Director de Desarrollo Sectorial
Director de Programas</t>
  </si>
  <si>
    <t>1. Elaboración de instrumentos normativos
2. Asistencia técnica y acompañamiento
3. Promoción para la implementación de política
4. Promoción y Acompañamiento en vivienda
5. Evaluación de proyectos APSB
6. Evaluación de proyectos financiados con recursos del Sistema general de Regalias (SGR) 
7. Operaciones urbanas integrales
8. Proyectos de mejoramiento integral de barrios
9. Reformulación de proyectos de APSB
10. Seguimiento a la supervisión técnica de proyectos de vivienda 
11. Seguimiento a Proyectos de APSB
12. Seguimiento a proyectos del programa de conexiones intradomiciliarias
13. Visita técnica a proyectos</t>
  </si>
  <si>
    <t>GESTIÓN A LA POLÍTICA DE VIVIENDA</t>
  </si>
  <si>
    <t>Formular, reglamentar e implementar la política pública de vivienda a través de la elaboracion de propuestas de politica, documentos de proyectos normativos, asi como la promoción, acompañamiento y/o asistencia técnica y/o  financiera, asignación de subsidios familiares de vivienda; saneamiento y transferencia de predios a las partes interesadas y grupos de valor de conformidad con la normatividad vigente, con el propósito de contribuir al mejoramiento de la calidad de vida de la población Colombiana.</t>
  </si>
  <si>
    <t>Inicia con la identificación de la necesidad de formulación  de las políticas públicas de vivienda, la elaboración de propuestas de politica y  proyectos normativos, continúa con la implementación de la promoción, acompañamiento y/o supervisión de la asistencia técnica y/o financiera prestada por un tercero,  saneamiento de predios y transferencia a las partes interesadas y grupos de valor de conformidad con la normatividad vigente, asignación de subsidios familiares de vivienda, el respectivo desembolso de SFV y  termina con la evaluación y la toma de decisiones frente al  acompañamiento, promoción  y/o asistencia técnica prestada o la expedición del acto administrativo; según corresponda.</t>
  </si>
  <si>
    <t>Director de inversiones en vivienda de interés social
Director del Sistema Habitacional</t>
  </si>
  <si>
    <t>1. Evaluación de proyectos APSB
2. Evaluación de proyectos financiados con recursos del Sistema general de Regalias (SGR) 
3. Operaciones urbanas integrales
4. Proyectos de mejoramiento integral de barrios
5. Reformulación de proyectos de APSB
6. Seguimiento a la supervisión técnica de proyectos de vivienda 
7. Seguimiento a Proyectos de APSB
8. Seguimiento a proyectos del programa de conexiones intradomiciliarias
9. Visita técnica a proyectos
10. "Cancelación de gravámenes a favor del ICT-INURBE"
11. Cesión a titulo gratuito de bienes de los extintos ICT – INURBE con vocación de uso público y/o zonas de cesión oblñigatoria y gratuita 
12. "Cesión a título gratuito de bienes fiscales de los extintos ICT-INURBE "
13. Autorización apertura cuentas CAP
14. Autorización de abono a cuentas CAP
15. Autorización del pago del 20% final 
16. Distribución de los recursos del subsidio familiar de vivienda - SFV
17. Movilización de los subsidios familiares de vivienda
18. Procedimiento administrativo sancionatorio de revocatoria 
19. Procedimiento para el pago de subsidios familiares de vivienda del Programa de Promoción de acceso a la Vivienda de Interés Social Mi Casa Ya 
20. Procedimiento para la asignación del Subsidio familiar de vivienda
21. Enajenación de bienes de los extintos ICT-INURBE ocupados por instituciones religiosas e iglesias
22. Identificación de bienes inmuebles de propiedad de los extintos ICT-INURBE o con gravámenes constiotuidos a favor de dichas entidades 
23. Promoción y Acompañamiento en Proceso de Titulación 
24. Transferencia de dominio de bienes inmuebles en cumplimiento de los compromisos derivados del EXTINTO
25. Elaboración de instrumentos normativos
18. Asistencia técnica y acompañamiento
26. Promoción para la implementación de política
27. Promoción y Acompañamiento en vivienda
28. Asistencia técnica y acompañamiento
29. Promoción para la implementación de política
30. Promoción y Acompañamiento en vivienda</t>
  </si>
  <si>
    <t>Apoyo</t>
  </si>
  <si>
    <t>Administrar de manera eficiente, económico y eficaz los bienes y servicios requeridos por el Ministerio de Vivienda, Ciudad y Territorio, mediante la gestión y seguimiento de los trámites administrativos, técnicos y financieros correspondientes para el cumplimiento de los objetivos institucionales</t>
  </si>
  <si>
    <t>Inicia con la identificación de las necesidades de bienes y servicios requeridos para el normal funcionamiento de la Entidad, continúa con el trámite y seguimiento administrativo, técnico y financiero para la adquisición de los bienes y servicios y termina con la actualización del plan anual de adquisiciones.</t>
  </si>
  <si>
    <t>Subdirector de Servicios Administrativos-Coordinación Grupo de Recursos Fisicos</t>
  </si>
  <si>
    <t>1. Actualización de inventarios
2. Administración caja menor
3. Elaboración  plan de adquisiciones de bienes, servicios y obra pública
4. Mantenimiento de bienes muebles e inmuebles
5. Procedimiento adquisición de bienes inmuebles
6. Procedimiento para el manejo de viáticos y gastos de viaje del ministerio de vivienda, ciudad y territorio y FONVIVIENDA
7. Seguimiento y solicitud de pago de servicios públicos 
8. Seguros
9. Solicitud y prestación de servicios
10. Solicitud, recibo a proveedores y suministro de elementos
11. Trámite para el pago de impuestos de bienes</t>
  </si>
  <si>
    <t xml:space="preserve">GESTIÓN DE CONTRATACIÓN </t>
  </si>
  <si>
    <t>Coordinar y ejecutar las etapas precontractual, contractual y postcontractual en los procesos de contratación de los bienes y/o servicios que requiera la entidad, verificando el cumplimiento de los principios y requisitos legales para el cumplimiento de los objetivos institucionales.</t>
  </si>
  <si>
    <t>Inicia con la solicitud de contratación por parte de la dependencia, continúa con la ejecución de las etapas precontractual, contractual y postcontractual, y termina con el cierre del expediente de los contratos o convenios, de conformidad con la normatividad vigente.</t>
  </si>
  <si>
    <t>Subdirector de Servicios Administrativos-Coordinación Grupo de Contratación</t>
  </si>
  <si>
    <t>1. Concurso de meritos abierto y con precalificación
2. Contratación directa
3. Incumplimiento contractual
4. Licitación pública
5. Liquidación
6. Manejo y archivo de documentos y expedientes contractuales
7. Procedimiento en caso de cesión
8. Selección abreviada de menor cuantía 
9. Selección abreviada de menor cuantía por subasta inversa
10. Selección de mínima cuantía contratación cuyo presupuesto no supere el 10% de la menor cuantía</t>
  </si>
  <si>
    <t xml:space="preserve">PROCESOS JUDICIALES Y ACCIONES CONSTITUCIONALES </t>
  </si>
  <si>
    <t>Ejercer la defensa judicial de los procesos y acciones constitucionales del Ministerio y FONVIVIENDA, mediante la representación judicial y extrajudicial ante los  despachos judiciales respectivos, con el fin de conciliar u obtener fallos favorables a las entidades.</t>
  </si>
  <si>
    <t>Inicia con la notificación de la solicitud de conciliación extrajudicial, proceso judicial o acción constitucional, continua con el ejercicio de la representación judicial o extrajudicial por parte del apoderado asignado y Termina con el acuerdo conciliatorio o la notificación o comunicación del fallo definitivo a la entidad por parte del despacho judicial correspondiente.</t>
  </si>
  <si>
    <t xml:space="preserve"> Jefe Oficina Asesora Jurídica</t>
  </si>
  <si>
    <t>1. Atención de tutelas
2. Conciliaciones
3. Procedimiento Jurisdicción coactiva
4. Representación judicial</t>
  </si>
  <si>
    <t>CONCEPTOS JURÍDICOS</t>
  </si>
  <si>
    <t xml:space="preserve">Emitir conceptos jurídicos de forma oportuna,  mediante la interpretaciòn y formulación de la normativiad requerida  para  dar respuesta a las consultas, peticiones y reclamaciones en materia de vivienda, agua y saneamiento basico. </t>
  </si>
  <si>
    <t>Inicia con la recepción de la solicitud de consulta, petición o reclamación, continúa con el análisis y producción de la respuesta conforme a la normatividad vigente, y termina con la remisión de la misma al peticionario.</t>
  </si>
  <si>
    <t>1.  Atención de reclamaciones
2. Atención de consultas internas y externas</t>
  </si>
  <si>
    <t xml:space="preserve">PROCESOS DISCIPLINARIOS </t>
  </si>
  <si>
    <t>Verificiar la ocurrencia de la conducta desarrollada por los servidores y exservidores públicos del Ministerio de Vivienda, Ciudad y Territorio,  en el ejercicio de sus funciones  a través del agotamiento de las etapas del procedimiento disciplinario con el fin de determinar si es constitutiva de falta disciplinaria,  profiriendo el auto correspondiente, garantizando los principios de ley de acuerdo a la normatividad vigente.</t>
  </si>
  <si>
    <t>Inicia con la recepción de una queja, informe o de oficio, continua con el análisis  de los hechos para iniciar el  proceso disciplinario agotando las etapas procesales establecidas en la normatividad vigente y termina con la decisión que corresponda en cada caso, de acuerdo con la demostración o no de una falta disciplinaria, dandole el tramite subsiguiente acorde a lo decidido.</t>
  </si>
  <si>
    <t>Secretario General- Coordinador Grupo de Control Interno Disciplinario</t>
  </si>
  <si>
    <t>1. Procedimiento disciplinario – segunda instancia
2. Procedimiento disciplinario ordinario
3. Procedimiento disciplinario verbal</t>
  </si>
  <si>
    <t xml:space="preserve">SERVICIO AL CIUDADANO </t>
  </si>
  <si>
    <t>Brindar información frente a las solicitadas  allegadas al Ministerio mediante la gestión del trámite o expedición de la respuesta con el fin de satisfacer los requerimientos de los grupos de valor y partes interesadas de manera eficaz, eficiente y oportuna.</t>
  </si>
  <si>
    <t>Inicia con la recepción de solicitudes de información externas e internas a través de los canales de atención diseñados por la entidad con la participación del proceso, continua con la gestión del trámite, haciendo el análisis y la clasificación de acuerdo con su complejidad y priorización en los niveles del servicio y termina con la emisión de la respuesta  o la comunicación de las autorizaciones de la movilización de los recursos de las cuentas de ahorro programado a quien se refiere el art. 26 de decreto 975 de 2004.</t>
  </si>
  <si>
    <t>Subdirector de Servicios Administrativos-Administrativos -Coordinador Grupo de atención al usuario y archivo</t>
  </si>
  <si>
    <t>1. Atención a consultas telefónicas y personalizadas
2. Citación para debate de control político 
2. Trámite y atención de peticiones, quejas, reclamos, denuncias, sugerencias y felicitaciones
3. Atención de consultas internas y externas
4. Atención de reclamaciones</t>
  </si>
  <si>
    <t xml:space="preserve">GESTIÓN DOCUMENTAL </t>
  </si>
  <si>
    <t>Establecer e implementar mecanismos de gestión documental a través de la Planeación, Organización, Control de la Documentación Producida y recibida, desde su origen hasta su disposición Final para garantizar la conservación al patrimonio Documental y la memoria Institucional del Ministerio de Vivienda Ciudad y Territorio</t>
  </si>
  <si>
    <t>Inicia con la definición de los mecanismos de gestión documental, continua con la implementación  de la normatividad vigente aplicable a través de la organización, control de la documentación producida y recibida hasta su disposición final y termina con el seguimiento al desempeño del proceso y la respectiva implementación de acciones de mejora.</t>
  </si>
  <si>
    <t>Subdirector de Servicios Administrativos -Coordinador Grupo de atención al usuario y archivo</t>
  </si>
  <si>
    <t>1. Actualización tabla de retención documental 
2. Atención de consultas y préstamo de documentos en el archivo central
3. Comunicación, notificación y publicación de actos administrativos
4. Eliminación de Documentos 
5. Organización de archivos de gestión 
6. Radicación, distribución y envío de las comunicaciones oficiales
7. Transferencia documentales primarias y secundarias</t>
  </si>
  <si>
    <t>SANEAMIENTO DE ACTIVOS DE LOS EXTINTOS ICT INURBE</t>
  </si>
  <si>
    <t xml:space="preserve"> Realizar el saneamiento integral de los activos y la resciliación de bienes sometidos a registro, mediante la transferencia onerosa y venta, para lograr la depuración y movilización de los predios.</t>
  </si>
  <si>
    <t xml:space="preserve">Inicia con la información de la base de datos y actas entregadas por el Consorcio PAR INURBE EN LIQUIDACION, continua con las actuaciones para efectuar la venta y movilización de los activos, y finaliza con la expedición de escrituras publicas o traslado del caso al área competente. </t>
  </si>
  <si>
    <t xml:space="preserve">Subdirector de Servicios Administrativos </t>
  </si>
  <si>
    <t>1. Saneamiento Inmobiliario</t>
  </si>
  <si>
    <t>GESTIÓN FINANCIERA</t>
  </si>
  <si>
    <t xml:space="preserve"> Revisar y analizar los objetos de gasto de funcionamiento e inversión del Ministerio de Vivienda, Ciudad y Territorio y FONVIVIENDA, mediante el seguimiento a la ejecución presupuestal y el registro de transacciones contables, con el fin de conocer en forma oportuna y veraz, el estado financiero, presupuestal y contable de la entidad, conforme a las normas legales vigentes.</t>
  </si>
  <si>
    <t>Inicia con la desagregación en el Sistema Integrado de Información Financiera (SIIF), de los recursos asignados a la entidad, mediante el decreto de liquidación del presupuesto para la vigencia, continúa con el seguimiento y control a la ejecución y sus modificaciones, para terminar con la generación y presentación de los estados financieros.</t>
  </si>
  <si>
    <t>Subdirección de Finanzas y Presupuesto</t>
  </si>
  <si>
    <t>1. Certificado de disponibilidad  expedición y /o modificación
2. Orden de pago y giro
3. Registro presupuestal de compromiso
4. Reintegro de recursos a la Dirección del Tesoro Nacional
5. Traslados presupuestales</t>
  </si>
  <si>
    <t>SEGUIMIENTO Y MEJORA CONTINUA</t>
  </si>
  <si>
    <t>Evaluación</t>
  </si>
  <si>
    <t>Realizar seguimiento al cumplimiento de lo programado en los instrumentos de planeación estratégica y operativa, mediante el análisis de la información aportada por los procesos y dependencias vínculadas, con el fin de identificar oportunidades de mejora y proveer elementos de juicio para la toma de decisiones de líderes de proceso y la alta dirección.</t>
  </si>
  <si>
    <t xml:space="preserve"> Inicia con el reconocimiento de lo programado en los instrumentos de planeación estratégica y operativa, y la definición de los lineamientos de monitoreo, seguimiento y mejora continua, continúa con el análisis de la información aportada por los procesos y dependencias vinculadas y finaliza con la identificación de las oportunidades de mejora contenidas en los informes de seguimiento difundidos.</t>
  </si>
  <si>
    <t>1. Acciones preventivas, correctivas y de mejora
2. Control de documentos
3. Control de salidas no conformes
4. Planificación y gestión del cambio</t>
  </si>
  <si>
    <t>EVALUACIÓN INDEPENDIENTE Y ASESORÍA</t>
  </si>
  <si>
    <t>Evaluar y asesorar de manera objetiva e independiente, en el marco de los cinco (5) roles contemplados en el Plan Anual de Auditoria, a fin de generar las recomendaciones que permitan  fortalecer la gestión de los procesos, planes, programas y proyectos del Sistema de Control Interno, de acuerdo con las normas legales vigentes y del marco estratégico de la entidad.</t>
  </si>
  <si>
    <t>Inicia con la formulación del Plan Anual de Auditoria - PAA, en el marco de los cinco (5) roles (Liderazgo Estratégico, Enfoque hacia la prevención, Evaluación de la Gestión de Riesgos, Evaluación y seguimiento y relación con entes externos de control), con un enfoque basado en riesgos, continua con la ejecución de las actividades programadas en este y finaliza con el seguimiento al cumplimiento del mismo.</t>
  </si>
  <si>
    <t>Jefe Oficina de Control Interno</t>
  </si>
  <si>
    <t>1. Articulación para la atención requerimientos de contraloría general de la república en desarrollo del proceso auditor
2. Auditoría interna de evaluación independiente
3. Auditoria interna SIG
4. Coordinación de la formulación, presentación y seguimiento al plan de mejoramiento contraloría general de la republica</t>
  </si>
  <si>
    <t>EVALUACIÓN PRELIMINAR</t>
  </si>
  <si>
    <t>Si</t>
  </si>
  <si>
    <t>No</t>
  </si>
  <si>
    <t xml:space="preserve">CLASIFICACIÓN </t>
  </si>
  <si>
    <t>TIPOLOGÍA DE RIESGOS</t>
  </si>
  <si>
    <t xml:space="preserve">Riesgo 1 </t>
  </si>
  <si>
    <t>Riesgo 2</t>
  </si>
  <si>
    <t>Riesgo 3</t>
  </si>
  <si>
    <t>Riesgo 4</t>
  </si>
  <si>
    <t>Riesgo 5</t>
  </si>
  <si>
    <t>Riesgo 6</t>
  </si>
  <si>
    <t>Riesgo 7</t>
  </si>
  <si>
    <t>Riesgo 8</t>
  </si>
  <si>
    <t>Seleccione</t>
  </si>
  <si>
    <t>Corrupción</t>
  </si>
  <si>
    <t>Gestión</t>
  </si>
  <si>
    <t>Imagen o Reputacional</t>
  </si>
  <si>
    <t>Seguridad Digital</t>
  </si>
  <si>
    <t>Operativo</t>
  </si>
  <si>
    <t>Financiero</t>
  </si>
  <si>
    <t>Cumplimiento</t>
  </si>
  <si>
    <t>Tecnológico</t>
  </si>
  <si>
    <t>Gerencial</t>
  </si>
  <si>
    <t>Pérdida de confidencialidad</t>
  </si>
  <si>
    <t>Pérdida de integridad</t>
  </si>
  <si>
    <t>Soborno</t>
  </si>
  <si>
    <t>Pérdida de disponibilidad</t>
  </si>
  <si>
    <t>Piratería</t>
  </si>
  <si>
    <t>Fraude</t>
  </si>
  <si>
    <t>Satisfacción del cliente</t>
  </si>
  <si>
    <t>Ambiental</t>
  </si>
  <si>
    <t>PREGUNTAS DE EVALUACIÓN</t>
  </si>
  <si>
    <t>CORRUPCIÓN</t>
  </si>
  <si>
    <t>GESTIÓN</t>
  </si>
  <si>
    <t>SEGURIDAD DIGITAL</t>
  </si>
  <si>
    <t>¿Afectar al grupo de funcionarios del proceso?</t>
  </si>
  <si>
    <t>¿Afecta la ejecución presupuestal en un valor igual o mayor a 20%?</t>
  </si>
  <si>
    <t>¿Afecta el presupuesto anual de la entidad en un valor igual o mayor a 20%?</t>
  </si>
  <si>
    <t>¿Afectar el cumplimiento de metas y objetivos de las dependencias?</t>
  </si>
  <si>
    <t>¿Genera perdida de cobertura en la prestación de servicios de la entidad en un valor igual o mayor a 20%?</t>
  </si>
  <si>
    <t>¿Genera afectación del medio ambiente que requiere recuperación de más de 6 meses?</t>
  </si>
  <si>
    <t>¿Afectar el cumplimiento de la misión de la entidad?</t>
  </si>
  <si>
    <t>¿Genera pago de indemnizaciones a terceros con acciones legales que pueden afectar el presupuesto total en un valor igual o mayor a 20%?</t>
  </si>
  <si>
    <t>¿Genera afectación de la población en un valor igual o mayor a 20%?</t>
  </si>
  <si>
    <t>¿Afectar el cumplimiento de la misión del sector al que pertenece la entidad?</t>
  </si>
  <si>
    <t>¿Genera pago de sanciones económicas por incumplimiento en la normatividad aplicable ante un ente regulador, afectando el presupuesto total  en  un valor igual o mayor a 20%?</t>
  </si>
  <si>
    <t>¿Afecta gravemente la integridad de la información debido al interés particular de los empleados y terceros?</t>
  </si>
  <si>
    <t>¿Generar pérdida de confianza de la entidad, afectando su reputación?</t>
  </si>
  <si>
    <t>¿Genera reclamaciones o quejas de los usuarios que implican investigaciones internas disciplinarias?</t>
  </si>
  <si>
    <t>¿Afecta gravemente la disponibilidad de la información debido al interés particular de los empleados y terceros?</t>
  </si>
  <si>
    <t>¿Generar pérdida de recursos económicos?</t>
  </si>
  <si>
    <t>¿Genera pérdida de Información crítica para la entidad que no se puede recuperar?</t>
  </si>
  <si>
    <t>¿Afecta gravemente la confidencialidad de la información debido al interés particular de los empleados y terceros?</t>
  </si>
  <si>
    <t>¿Afectar la generación de productos o la prestación de servicios?</t>
  </si>
  <si>
    <t>¿Genera pérdida de Información crítica para la entidad que puede ser recuperada de forma parcial o incompleta?</t>
  </si>
  <si>
    <t>¿Da lugar al detrimento de calidad de vida de la comunidad por la pérdida del bien, servicios o los recursos públicos?</t>
  </si>
  <si>
    <t>¿Genera pérdida de Información crítica para la entidad que genera retrasos en la atención a los usuarios?</t>
  </si>
  <si>
    <t xml:space="preserve">   </t>
  </si>
  <si>
    <t>¿Generar pérdida de información de la entidad?</t>
  </si>
  <si>
    <t>¿Genera incumplimiento en las metas y objetivos institucionales que afecta la ejecución presupuestal?</t>
  </si>
  <si>
    <t xml:space="preserve">    </t>
  </si>
  <si>
    <t>¿Generar intervención de los órganos de control, de la fiscalía u otro Ente?</t>
  </si>
  <si>
    <t>¿Genera incumplimiento en las metas y objetivos institucionales que afecta el Cumplimiento en las metas del gobierno?</t>
  </si>
  <si>
    <t>¿Dar lugar a procesos sancionatorios?</t>
  </si>
  <si>
    <t>¿Genera incumplimiento en las metas y objetivos institucionales que aumenta el reprocesos  de actividades y la carga operativa?</t>
  </si>
  <si>
    <t>¿Dar lugar a procesos disciplinarios?</t>
  </si>
  <si>
    <t>¿Afecta la imagen institucional nacional o regional por actos o hechos de corrupción comprobados?</t>
  </si>
  <si>
    <t>¿Dar lugar a procesos fiscales?</t>
  </si>
  <si>
    <t>¿Afecta la imagen institucional nacional o regional por incumplimientos en la prestación del servicio?</t>
  </si>
  <si>
    <t>¿Dar lugar a procesos penales?</t>
  </si>
  <si>
    <t>¿Afecta la imagen institucional nacional o regional por retrasos en la prestación del servicio?</t>
  </si>
  <si>
    <t xml:space="preserve">  </t>
  </si>
  <si>
    <t>¿Generar pérdida de credibilidad de la entidad?</t>
  </si>
  <si>
    <t>¿Afecta la imagen institucional local por retrasos en la prestación del servicio?</t>
  </si>
  <si>
    <t>¿Generar pérdida de credibilidad del sector?</t>
  </si>
  <si>
    <t>¿Generar daño ambiental?</t>
  </si>
  <si>
    <t xml:space="preserve">¿Ocasionar lesiones físicas o pérdida de vidas humanas? </t>
  </si>
  <si>
    <t xml:space="preserve">      </t>
  </si>
  <si>
    <t>¿Afectar la imagen regional?</t>
  </si>
  <si>
    <t xml:space="preserve">     </t>
  </si>
  <si>
    <t>¿Afectar la imagen nacional?</t>
  </si>
  <si>
    <t>PROBABILIDAD</t>
  </si>
  <si>
    <t>NIVEL</t>
  </si>
  <si>
    <t>Se espera que el evento ocurra en la mayoría de las circunstancias / Más de una vez al año.</t>
  </si>
  <si>
    <t>-</t>
  </si>
  <si>
    <t>IMPACTO</t>
  </si>
  <si>
    <t>Es viable que el evento ocurra en la mayoría de las circunstancias / Al menos una vez en el último año.</t>
  </si>
  <si>
    <t>El evento podrá ocurrir en algún momento /Al menos una vez en los últimos 2 años.</t>
  </si>
  <si>
    <t>Posible</t>
  </si>
  <si>
    <t>Columna1</t>
  </si>
  <si>
    <t>Columna2</t>
  </si>
  <si>
    <t>El evento puede ocurrir en algún momento /Al menos una vez en los últimos 5 años.</t>
  </si>
  <si>
    <t>Baja</t>
  </si>
  <si>
    <t>Moderada</t>
  </si>
  <si>
    <t>Alta</t>
  </si>
  <si>
    <t>Extrema</t>
  </si>
  <si>
    <t>El evento puede ocurrir solo en circunstancias excepcionales (poco comunes o anormales) / No se ha presentado en los últimos cinco (5) años.</t>
  </si>
  <si>
    <t>EVALUACIÓN IMPACTO (PREGUNTAS) / SEGUIMIENTO</t>
  </si>
  <si>
    <t>SI</t>
  </si>
  <si>
    <t>NO</t>
  </si>
  <si>
    <t>NO APLICA</t>
  </si>
  <si>
    <t>Rango</t>
  </si>
  <si>
    <t>&gt;13</t>
  </si>
  <si>
    <t>&gt;11</t>
  </si>
  <si>
    <t>1 0 - 13</t>
  </si>
  <si>
    <t>6 - 11</t>
  </si>
  <si>
    <t>7 - 9</t>
  </si>
  <si>
    <t>1 - 5</t>
  </si>
  <si>
    <t>4 - 6</t>
  </si>
  <si>
    <t>&lt; 3</t>
  </si>
  <si>
    <t>Insginificante</t>
  </si>
  <si>
    <t>Impacto inherente</t>
  </si>
  <si>
    <t>Riesgo 1</t>
  </si>
  <si>
    <t xml:space="preserve">Probabilidad </t>
  </si>
  <si>
    <t>Zona de riesgo</t>
  </si>
  <si>
    <t xml:space="preserve">RIESGO 1 </t>
  </si>
  <si>
    <t>ZONA DE RIESGO</t>
  </si>
  <si>
    <t>Zona</t>
  </si>
  <si>
    <t>Criterio solidez controles</t>
  </si>
  <si>
    <t>Respuestas</t>
  </si>
  <si>
    <t>Peso</t>
  </si>
  <si>
    <t>Débil</t>
  </si>
  <si>
    <t>No asignado</t>
  </si>
  <si>
    <t>Fuerte</t>
  </si>
  <si>
    <t>Inoportuna</t>
  </si>
  <si>
    <t>Próposito</t>
  </si>
  <si>
    <t>No confiable</t>
  </si>
  <si>
    <t>No se investigan y resuelven oportunamente</t>
  </si>
  <si>
    <t>No existe</t>
  </si>
  <si>
    <t xml:space="preserve">Control 1 </t>
  </si>
  <si>
    <t>Conjunto de controles</t>
  </si>
  <si>
    <t>DESPUES DE CONTROLES</t>
  </si>
  <si>
    <t>desplazamiento por solidez controles (PROBABILIDAD)</t>
  </si>
  <si>
    <t xml:space="preserve">desplazamiento por solidez controles </t>
  </si>
  <si>
    <t>Inicial</t>
  </si>
  <si>
    <t>Residual</t>
  </si>
  <si>
    <t>Zona de riesgo Corrupción</t>
  </si>
  <si>
    <t>TRATAMIENTO</t>
  </si>
  <si>
    <t xml:space="preserve">PERIODICIDAD </t>
  </si>
  <si>
    <t>Evitar / Transferir</t>
  </si>
  <si>
    <t>Reducir / Transferir</t>
  </si>
  <si>
    <t>Asumir</t>
  </si>
  <si>
    <t>Diaria</t>
  </si>
  <si>
    <t>Semanal</t>
  </si>
  <si>
    <t>Trimestral</t>
  </si>
  <si>
    <t>Cuatrimestral</t>
  </si>
  <si>
    <t>Semestral</t>
  </si>
  <si>
    <t>Cargos Responsables</t>
  </si>
  <si>
    <t>Jefe de Oficina</t>
  </si>
  <si>
    <t>Director</t>
  </si>
  <si>
    <t>Asesor</t>
  </si>
  <si>
    <t>Profesional Especializado</t>
  </si>
  <si>
    <t>SEGUIMIENTO - SEGUNDA LÍNEA DE DEFENSA</t>
  </si>
  <si>
    <t>PERIODO</t>
  </si>
  <si>
    <t>ENERO - MARZO</t>
  </si>
  <si>
    <t>ABRIL - JUNIO</t>
  </si>
  <si>
    <t>JULIO - SEPTIEMBRE</t>
  </si>
  <si>
    <t>OCTUBRE - DICIEMBRE</t>
  </si>
  <si>
    <t xml:space="preserve">Criterios de calificación </t>
  </si>
  <si>
    <t xml:space="preserve">¿El análisis cualitativo describe la operatividad del control (cómo se realiza) y el comportamiento de la desviación? </t>
  </si>
  <si>
    <t>¿El reporte de monitoreo y la evidencia fueron entregados oportunamente?</t>
  </si>
  <si>
    <t xml:space="preserve">¿Las evidencias corresponden al periodo analizado?  </t>
  </si>
  <si>
    <t xml:space="preserve">¿Las evidencias son coherentes con la descripción del control?  </t>
  </si>
  <si>
    <t xml:space="preserve">¿Las evidencias y/ o muestras son completas de acuerdo con el registro del monitoreo?  </t>
  </si>
  <si>
    <t>Porcentaje de calificación</t>
  </si>
  <si>
    <t>Observaciones</t>
  </si>
  <si>
    <t>El reporte de monitoreo y la evidencia fueron entregados oportunamente</t>
  </si>
  <si>
    <t xml:space="preserve">EVALUACIÓN - TERCERA LÍNEA DE DEFENSA </t>
  </si>
  <si>
    <t>FUNCIONA Y HA EJERCIDO SUS RESPONSABILIDADES</t>
  </si>
  <si>
    <t>ADECUADO</t>
  </si>
  <si>
    <t>NO FUNCIONA Y NO HA EJERCIDO SUS RESPONSABILIDADES</t>
  </si>
  <si>
    <t>INADECUADO</t>
  </si>
  <si>
    <r>
      <t>N</t>
    </r>
    <r>
      <rPr>
        <b/>
        <sz val="12"/>
        <rFont val="Arial"/>
        <family val="2"/>
      </rPr>
      <t>OMBRE DEL AUDITOR</t>
    </r>
    <r>
      <rPr>
        <b/>
        <sz val="12"/>
        <color theme="0" tint="-0.249977111117893"/>
        <rFont val="Arial"/>
        <family val="2"/>
      </rPr>
      <t xml:space="preserve">
(Nombre y cargo del servidor que ejecuta la evaluación)</t>
    </r>
  </si>
  <si>
    <t>NO SE DETERMINA</t>
  </si>
  <si>
    <t>CONTROL</t>
  </si>
  <si>
    <t>EFECTIVIDAD</t>
  </si>
  <si>
    <t>EVALUACIÓN</t>
  </si>
  <si>
    <t>VALORACIÓN DEL RIESGO</t>
  </si>
  <si>
    <t>1. COHERENCIA PERFIL DEL RIESGO</t>
  </si>
  <si>
    <t>2. DISEÑO</t>
  </si>
  <si>
    <t>3. EJECUCIÓN</t>
  </si>
  <si>
    <t>4. DESDOBLAMIENTO DEL OBJETIVO</t>
  </si>
  <si>
    <t>5. DOCUMENTACIÓN</t>
  </si>
  <si>
    <t>6. ALINEACIÓN CAUSA RAIZ</t>
  </si>
  <si>
    <t>7. MATERIALIZACIÓN</t>
  </si>
  <si>
    <t>8. EV. LINEA ESTRATÉGICA</t>
  </si>
  <si>
    <t>9. EVALUACIÓN 1a LINEA DE DEFENSA</t>
  </si>
  <si>
    <t>10. EVALUACIÓN 2a LINEA DE DEFENSA</t>
  </si>
  <si>
    <t>ACCIONES COMPLEMENTARIAS</t>
  </si>
  <si>
    <t>RECOMENDACIÓN</t>
  </si>
  <si>
    <t>Numero</t>
  </si>
  <si>
    <t xml:space="preserve">Zona </t>
  </si>
  <si>
    <t>Zona inherente</t>
  </si>
  <si>
    <t>Zona Residual</t>
  </si>
  <si>
    <t>Amelia Navarro</t>
  </si>
  <si>
    <t>El proceso aporta como evidencia la presentación "Socializacion Transparencia y Valores", el documento "Socialización" que contiene pantallazo de la citación de la reunión y un archivo en formato .txt "RE_ Socialización Transparencia y Valores.eml" el cual no se puede visualizar; sin embargo, de acuerdo con lo establecido en la evidencia es necesario que el proceso remita el Acta y grabación de la reunión (Teams).</t>
  </si>
  <si>
    <t>Para octubre, de acuerdo con el monitoreo presentado por el proceso, el control no operó debido a que su periodicidad de operación es cuando se requiera y no se realizaron adquisiciones. 
Para noviembre, el proceso aporta 4 archivos "Comprobante SEVEN consumibles", "Comprobante SEVEN consumibles", "Comprobante SEVEN guayas" y "Comprobante SEVEN", en los cuales se observa el comprobante de ingreso al Sistema SEVEN de los artículos adquiridos, no obstante, no se observa la remisión firmada por el proveedor y el funcionario y/o contratista encargado del almacén y el recibo satisfacción firmado.
Por último, para diciembre, el proceso aporta 2 archivos "Factura N° 502 P2" y "Ingreso almacen Factura 502 termometros y camara", en los cuales se encuentra la remisión del proveedor firmada por el profesional encargado del almacén y el comprobante de ingreso al inventario correspondiente, no obstante, no se observa el recibo a satisfacción firmado por el responsable de la adquisición. La OAP en su rol de segunda línea de defensa recomienda fortalecer las estrategias de autocontrol que se han establecido al interior del proceso, con el fin que se ejecuten los controles de acuerdo con lo establecido en el diseño del control.</t>
  </si>
  <si>
    <t>Para octubre y diciembre, de acuerdo con el monitoreo presentado por el proceso, el control no operó debido a que "no se autorizaron salida de elementos".
Para el mes de noviembre, el proceso aporta el archivo "GFR-F-12" en el cual se encuentran 30 autorizaciones de salida de elementos diligenciados, lo cual permite corroborar la operatividad del control. La OAP en su rol de segunda línea de defensa recomienda mantener las estrategias de autocontrol que se han establecido al interior del proceso.</t>
  </si>
  <si>
    <t xml:space="preserve">Para el periodo analizado, el monitoreo y evidencias aportadas por el proceso permiten corroborar la operatividad del control, toda vez que se observan las certificaciones firmadas por el responsable, sin registrar observaciones por mal funcionamiento de los sistemas de seguridad. La OAP en su rol de segunda línea de defensa recomienda mantener las estrategias de autocontrol que se han establecido al interior del proceso. </t>
  </si>
  <si>
    <t>Para octubre y noviembre, de acuerdo con el monitoreo presentado por el proceso, el control no operó debido a que su periodicidad de operación es anual y "el Inventario Físico para la vigencia aún se encuentra en ejecución. La evidencia de éste control se entregará una vez se haya culminado el Inventario Físico a programar."
Para diciembre, el proceso aporta un archivo "Copia de Reporte inventario por dependencia", en el cual se enlista los elementos a cargo del Ministerio para la vigencia 2020, que de acuerdo con el monitoreo del proceso se realizó el 100% del levantemiento de inventario físico, por lo tanto se corrobora la operatividad del control. La OAP en su rol de segunda línea de defensa mantener las estrategias de autocontrol que se han establecido al interior del proceso, con el fin que se ejecuten los controles de acuerdo con lo establecido en el diseño del control.</t>
  </si>
  <si>
    <t>El proceso aporta como evidencia 2 archivos "CAPACITACION GENERALIDADES SISTEMA INTEGRADO DE GESTION" y "CAPACITACION SER.CLIENTE" en los cuales se observa las evaluaciones realizadas al personal por parte de la empresa de Vigilancia y Seguridad contratada; sin embargo, de acuerdo con lo establecido en la evidencia es necesario que el proceso remita Listas de asistencia y/o grabación de reunión (Teams)</t>
  </si>
  <si>
    <t xml:space="preserve">La información cualitativa y/o las evidencias suministradas por el proceso no son suficiente para corroborar la correcta operatividad del control, teniendo en cuenta que:
- En octubre y noviembre, los reportes del SIIF entregados no corresponden al mes a reportar.
- Para octubre, no se presentan los soportes de la justificación de las diferencias presentadas. Adicionalmente, se describe en el monitoreo que la Caja menor 120 del Banco ITAU tiene un saldo $62.221.214,00, en discordancia con las evidencia presentada que establecen un saldo de $68.769.386,00.
- En noviembre, se describe en el monitoreo que la Caja menor 120 del banco ITAU tiene un saldo de $ 68.769.386,00, en discordancia con las evidencia presentada que establecen un saldo de $62.221.214,00.
- En diciembre, se presenta los reportes hasta el día 18, con el cierre de todas las caja menor con saldo de $0.
Por lo cual, la OAP en su rol de segunda línea de defensa recomienda fortalecer el reporte del monitoreo, teniendo en cuenta las medidas de autocontrol establecidas en la metodología integrada de administración del riesgo, y promover la toma de decisiones basada en la información analizada. </t>
  </si>
  <si>
    <t>Para el periodo analizado, no es posible determinar el cumplimiento de la acción complementaria, toda vez que el proceso no ha aportado los soportes  con el fin de subsanar la observación realizada en el seguimiento del trimestre anterior, que establece: "No fue posible verificar la evidencias aportada por el proceso en el mes de septiembre, toda vez que se adjuntaron en formato .txt. "</t>
  </si>
  <si>
    <t xml:space="preserve"> Para el periodo analizado, de acuerdo con el monitoreo presentado por el proceso, el control no operó debido a que "no se presentaron solicitudes de papelería y por ende tampoco entregas.", por lo cual no se presentaron evidencias.</t>
  </si>
  <si>
    <t xml:space="preserve"> Para el periodo analizado, de acuerdo con el monitoreo presentado por el proceso, el control no operó debido a que "la evidencia es anual y se reportó en el mes de enero de 2020", por lo cual no se presentaron evidencias.</t>
  </si>
  <si>
    <t>Para el periodo analizado, el monitoreo y evidencias aportadas por el proceso permiten corroborar la operatividad del control, toda vez que se observa el seguimiento realizado a la ejecución del PAA, conforme a lo establecido en el diseño del control. La OAP en su rol de segunda línea de defensa recomienda mantener las estrategias de autocontrol que se han establecido al interior del proceso</t>
  </si>
  <si>
    <t>Para el periodo analizado, de acuerdo con el monitoreo realizado por el proceso el control no operó debido a que "el Coordinador del Grupo de Recursos Fisicos no recibió solicitudes de compra por caja menor", por lo tanto no se presentan evidencias.</t>
  </si>
  <si>
    <t>Para el periodo analizado, de acuerdo con el monitoreo realizado por el proceso el control no operó debido a que "se está realizando la actualización de la TRD del proceso y por lo anterior se debe reorganizar el archivo de gestión. Por la razón anterior no se presentan evidencias."</t>
  </si>
  <si>
    <t>Para el periodo analizado, de acuerdo con el monitoreo realizado por el proceso el control no operó debido a que "no se realizaron prestamos de expedientes del archivo de gestión. Por la razón anterior no se presentan evidencias."</t>
  </si>
  <si>
    <t xml:space="preserve">Para octubre, se aporta el archivo "PAC OCTUBRE DE 2020 RECURSOS FISICOS", en el cual se observa que mediante el formato SRF-F-14 Solicitud de PAC, se incluyen los rubros de servicios públicos, por lo tante se corrobora la operatividad del control.
Para noviembre y diciembre, las evidencias suministradas por el proceso no es suficiente para corroborar la operatividad del control, toda vez que en los archivos aportados no se visualiza el Formato "Solicitud de PAC" incluyendo el rubro de Servicios Públicos y/o Impuestos, según lo establecido en el diseño del control. La OAP en su rol de segunda línea de defensa recomienda fortalecer las medidas de autocontrol establecidas en la metodología integrada de administración del riesgo. </t>
  </si>
  <si>
    <t>Para octubre y noviembre, el proceso aporta 6 y 7 archivos respectivamente, en los cuales se observa el diligenciamiento de los formatos correspondientes a GRF-F-40 Seguimiento servicios públicos, GRF-F-14 Control servicios públicos Acueducto, GRF-F-15 Control servicios públicos Energía, GRF-F-16 Control servicios públicos Aseo, GRF-F-17 Control servicios públicos Teléfono y GRF-F-34 Control servicios públicos Gas natural, lo cual permite corroborar la operatividad del control, toda vez que se evidencia el seguimiento realizado para el pago oportuno de los servicios públicos, conforme con lo establecido en el diseño del control.
En diciembre, el proceso aportalos formatos correspondientes a GRF-F-40 Seguimiento servicios públicos, GRF-F-14 Control servicios públicos Acueducto, GRF-F-15 Control servicios públicos Energía y GRF-F-34 Control servicios públicos Gas natural; sin embargo, no se observan todos los soportes establecidos como evidencia en el diseño del control, toda vez que no se remite los formatos GRF-F-16 Control servicios públicos Aseo y GRF-F-17 Control servicios públicos Teléfono diligenciados.</t>
  </si>
  <si>
    <t>Para el periodo analizado, el monitoreo y evidencias aportadas por el proceso permiten corroborar la operatividad del control, toda vez que se observa los correos electrónicos dirigidos a la SFyP con solicitud de pago de servicios y las facturas correspondientes, lo cual evidencia el seguimiento realizado para el pago oportuno de las facturas de servicios públicos, conforme a lo establecido en el diseño del control. La OAP en su rol de segunda línea de defensa recomienda mantener las estrategias de autocontrol que se han establecido al interior del proceso</t>
  </si>
  <si>
    <t>Para el periodo analizado, el monitoreo y evidencias aportadas por el proceso permiten corroborar la operatividad del control, toda vez que se observa las facturas de los servicios públicos junto con los soportes de pago, lo cual evidencia el seguimiento realizado para el pago oportuno de las facturas de servicios públicos, conforme a lo establecido en el diseño del control. La OAP en su rol de segunda línea de defensa recomienda mantener las estrategias de autocontrol que se han establecido al interior del proceso</t>
  </si>
  <si>
    <t>El proceso aporta memorando con No. de radicado 2020IE0009089 del 03 de diciembre del 2020, remitido a la Subdirección de Finanzas y Presupuesto como solicitud para remitir los soportes de pago de los servicios públicos en el mes de noviembre, lo cual soporta el cumplimiento de la acción complementaria conforme a lo establecido.</t>
  </si>
  <si>
    <t>Para el periodo analizado, el monitoreo y evidencias aportadas por el proceso permiten corroborar la operatividad del control, toda vez que se observa el formato GRF-F-25 Cuadro Seguimiento de comisiones de la vigencia diligenciado, conforme a lo establecido en el diseño del control. La OAP en su rol de segunda línea de defensa recomienda mantener las estrategias de autocontrol que se han establecido al interior del proceso</t>
  </si>
  <si>
    <t>Para el periodo analizado, el monitoreo y evidencias aportadas por el proceso permiten corroborar la operatividad del control, toda vez que se observa el diligenciamiento del formato GRF-F-25 Cuadro Seguimiento de comisiones de la vigencia, lo cual evidencia el seguimiento realizado a la legalización de las comisiones, conforme a lo establecido en el diseño del control. La OAP en su rol de segunda línea de defensa recomienda mantener las estrategias de autocontrol que se han establecido al interior del proceso</t>
  </si>
  <si>
    <t>En octubre, las evidencias aportadas por el proceso no corresponden a las definidas en el control, toda vez que no se observa el correo electrónico enviado a los integrantres del proceso con la divulgación de la novedades documentales, lo cual impide corroborar la operatividad.
En noviembre, de acuerdo con el monitoreo presentado por el proceso, el control no operó; sin embargo, según lo definido en las acciones de control este si debe operar ya que su periodicidad es mensual.
Por último en diciembre, el proceso aporta correo electrónico remitido a los integrantes del proceso, en el cual se evidencia la divulgación de las Novedades de documentación - Diciembre 2020.
Por lo anterior, La OAP en su rol de segunda línea de defensa recomienda fortalecer las medidas de autocontrol establecidas en la metodología integrada de administración del riesgo, con el fin de que se ejecute el control conforme a lo establecido en el diseño del mismo.</t>
  </si>
  <si>
    <t>Para el periodo analizado, el proceso no suministra información cualitativa ni evidencias, que permitan establecer el grado de avance o cumplimiento de la acción.</t>
  </si>
  <si>
    <t>Para el periodo analizado, de acuerdo con el monitoreo presentado por el proceso, el control no operó debido a que "no se está incluyendo documentación física en los expedientes."</t>
  </si>
  <si>
    <t>El proceso aporta los archivos "Presentación", "Lista de Asistencia Capacitación Supervisión de Contratos (1-83)" y "Evidencia Capacitación en Supervisión", en los cuales se evidencia la participación del facilitador del proceso de Gestión de Recursos Físicos en la capacitación desarrollada por el Grupo de Contratos. Así como, como en el diligenciamiento del "Cuestionario de Apropiación Capacitación Supervisión de Contratos". Lo cual permite determinar el cumplimiento de la acción complementaria, conforme a lo establecido.</t>
  </si>
  <si>
    <t xml:space="preserve">En octubre, de acuerdo con el monitoreo realizado por el proceso, el control no operó toda vez que "se solicitará la evidencia a los contratistas por medio de correo electrónico a partir del mes de noviembre."
Para noviembre y diciembre, el proceso aporta correos electrónicos con la evidencia de la publicación de documentos en el SECOP de los diferentes proveedores, conforme a la establecido en el diseño del control; no obstante, es necesario que de igual manera se remitan la evidencia de publicación en el SECOP por parte de los contratista por prestación de servicios que hacen parte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</si>
</sst>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2"/>
      <name val="Calibri"/>
      <family val="2"/>
    </font>
    <font>
      <u/>
      <sz val="11"/>
      <color theme="10"/>
      <name val="Calibri"/>
      <family val="2"/>
      <scheme val="minor"/>
    </font>
    <font>
      <sz val="11"/>
      <name val="Calibri"/>
      <family val="2"/>
      <scheme val="minor"/>
    </font>
    <font>
      <sz val="12"/>
      <name val="Calibri"/>
      <family val="2"/>
      <scheme val="minor"/>
    </font>
    <font>
      <sz val="12"/>
      <color theme="1"/>
      <name val="Calibri"/>
      <family val="2"/>
      <scheme val="minor"/>
    </font>
    <font>
      <sz val="10"/>
      <name val="Verdana"/>
      <family val="2"/>
    </font>
    <font>
      <sz val="18"/>
      <color indexed="81"/>
      <name val="Calibri"/>
      <family val="2"/>
      <scheme val="minor"/>
    </font>
    <font>
      <sz val="9"/>
      <color indexed="81"/>
      <name val="Tahoma"/>
      <family val="2"/>
    </font>
    <font>
      <b/>
      <sz val="22"/>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color rgb="FF92D050"/>
      <name val="Calibri"/>
      <family val="2"/>
      <scheme val="minor"/>
    </font>
    <font>
      <b/>
      <sz val="11"/>
      <color theme="0"/>
      <name val="Calibri"/>
      <family val="2"/>
      <scheme val="minor"/>
    </font>
    <font>
      <sz val="11"/>
      <color theme="0"/>
      <name val="Calibri"/>
      <family val="2"/>
      <scheme val="minor"/>
    </font>
    <font>
      <b/>
      <u/>
      <sz val="36"/>
      <color theme="1"/>
      <name val="Calibri"/>
      <family val="2"/>
      <scheme val="minor"/>
    </font>
    <font>
      <b/>
      <sz val="12"/>
      <color indexed="81"/>
      <name val="Calibri"/>
      <family val="2"/>
      <scheme val="minor"/>
    </font>
    <font>
      <b/>
      <sz val="12"/>
      <color indexed="81"/>
      <name val="Arial"/>
      <family val="2"/>
    </font>
    <font>
      <b/>
      <sz val="14"/>
      <color theme="1"/>
      <name val="Arial"/>
      <family val="2"/>
    </font>
    <font>
      <sz val="14"/>
      <name val="Arial"/>
      <family val="2"/>
    </font>
    <font>
      <b/>
      <sz val="14"/>
      <name val="Arial"/>
      <family val="2"/>
    </font>
    <font>
      <sz val="14"/>
      <color theme="1"/>
      <name val="Arial"/>
      <family val="2"/>
    </font>
    <font>
      <u/>
      <sz val="14"/>
      <color theme="10"/>
      <name val="Arial"/>
      <family val="2"/>
    </font>
    <font>
      <b/>
      <sz val="36"/>
      <color theme="1"/>
      <name val="Calibri"/>
      <family val="2"/>
      <scheme val="minor"/>
    </font>
    <font>
      <b/>
      <sz val="20"/>
      <color theme="1"/>
      <name val="Arial"/>
      <family val="2"/>
    </font>
    <font>
      <b/>
      <sz val="18"/>
      <color theme="1"/>
      <name val="Arial"/>
      <family val="2"/>
    </font>
    <font>
      <b/>
      <sz val="12"/>
      <color theme="1"/>
      <name val="Arial"/>
      <family val="2"/>
    </font>
    <font>
      <sz val="8"/>
      <name val="Calibri"/>
      <family val="2"/>
      <scheme val="minor"/>
    </font>
    <font>
      <sz val="20"/>
      <color theme="1"/>
      <name val="Arial"/>
      <family val="2"/>
    </font>
    <font>
      <sz val="12"/>
      <color theme="1"/>
      <name val="Arial"/>
      <family val="2"/>
    </font>
    <font>
      <b/>
      <sz val="12"/>
      <color theme="0" tint="-0.249977111117893"/>
      <name val="Arial"/>
      <family val="2"/>
    </font>
    <font>
      <b/>
      <sz val="12"/>
      <name val="Arial"/>
      <family val="2"/>
    </font>
    <font>
      <sz val="8"/>
      <color theme="0"/>
      <name val="Calibri"/>
      <family val="2"/>
      <scheme val="minor"/>
    </font>
    <font>
      <sz val="11"/>
      <color rgb="FF000000"/>
      <name val="Calibri"/>
      <family val="2"/>
      <scheme val="minor"/>
    </font>
    <font>
      <b/>
      <sz val="16"/>
      <color theme="1"/>
      <name val="Arial"/>
      <family val="2"/>
    </font>
    <font>
      <sz val="16"/>
      <name val="Arial"/>
      <family val="2"/>
    </font>
    <font>
      <b/>
      <sz val="16"/>
      <name val="Arial"/>
      <family val="2"/>
    </font>
    <font>
      <sz val="16"/>
      <color theme="1"/>
      <name val="Arial"/>
      <family val="2"/>
    </font>
    <font>
      <b/>
      <sz val="16"/>
      <color theme="0" tint="-0.34998626667073579"/>
      <name val="Arial"/>
      <family val="2"/>
    </font>
    <font>
      <b/>
      <sz val="16"/>
      <color theme="0"/>
      <name val="Arial"/>
      <family val="2"/>
    </font>
    <font>
      <b/>
      <u/>
      <sz val="20"/>
      <name val="Arial"/>
      <family val="2"/>
    </font>
    <font>
      <b/>
      <sz val="11"/>
      <color indexed="81"/>
      <name val="Arial"/>
      <family val="2"/>
    </font>
    <font>
      <sz val="16"/>
      <color theme="0" tint="-0.34998626667073579"/>
      <name val="Arial"/>
      <family val="2"/>
    </font>
    <font>
      <sz val="16"/>
      <color rgb="FF000000"/>
      <name val="Arial"/>
      <family val="2"/>
    </font>
    <font>
      <sz val="16"/>
      <color rgb="FFFF0000"/>
      <name val="Arial"/>
      <family val="2"/>
    </font>
  </fonts>
  <fills count="1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1"/>
        <bgColor indexed="64"/>
      </patternFill>
    </fill>
    <fill>
      <patternFill patternType="solid">
        <fgColor theme="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theme="5"/>
        <bgColor indexed="64"/>
      </patternFill>
    </fill>
    <fill>
      <patternFill patternType="solid">
        <fgColor rgb="FFFFC000"/>
        <bgColor indexed="64"/>
      </patternFill>
    </fill>
    <fill>
      <patternFill patternType="solid">
        <fgColor rgb="FFF0EA00"/>
        <bgColor indexed="64"/>
      </patternFill>
    </fill>
    <fill>
      <patternFill patternType="solid">
        <fgColor rgb="FF92D050"/>
        <bgColor indexed="64"/>
      </patternFill>
    </fill>
    <fill>
      <patternFill patternType="solid">
        <fgColor rgb="FFFF0000"/>
        <bgColor indexed="64"/>
      </patternFill>
    </fill>
    <fill>
      <patternFill patternType="solid">
        <fgColor rgb="FFCCDAEC"/>
        <bgColor indexed="64"/>
      </patternFill>
    </fill>
    <fill>
      <patternFill patternType="solid">
        <fgColor theme="0" tint="-0.34998626667073579"/>
        <bgColor indexed="64"/>
      </patternFill>
    </fill>
  </fills>
  <borders count="59">
    <border>
      <left/>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style="thin">
        <color indexed="65"/>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8"/>
      </left>
      <right style="thin">
        <color indexed="64"/>
      </right>
      <top/>
      <bottom/>
      <diagonal/>
    </border>
    <border>
      <left style="thin">
        <color indexed="8"/>
      </left>
      <right style="thin">
        <color indexed="64"/>
      </right>
      <top style="thin">
        <color indexed="65"/>
      </top>
      <bottom style="thin">
        <color indexed="8"/>
      </bottom>
      <diagonal/>
    </border>
    <border>
      <left style="thin">
        <color indexed="8"/>
      </left>
      <right style="thin">
        <color indexed="64"/>
      </right>
      <top style="thin">
        <color indexed="65"/>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64"/>
      </right>
      <top style="thin">
        <color indexed="8"/>
      </top>
      <bottom style="thin">
        <color indexed="65"/>
      </bottom>
      <diagonal/>
    </border>
    <border>
      <left style="thin">
        <color indexed="8"/>
      </left>
      <right/>
      <top style="thin">
        <color indexed="8"/>
      </top>
      <bottom/>
      <diagonal/>
    </border>
    <border>
      <left style="medium">
        <color indexed="64"/>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auto="1"/>
      </top>
      <bottom style="thin">
        <color indexed="64"/>
      </bottom>
      <diagonal/>
    </border>
    <border>
      <left style="thin">
        <color auto="1"/>
      </left>
      <right style="medium">
        <color indexed="64"/>
      </right>
      <top style="thin">
        <color auto="1"/>
      </top>
      <bottom style="thin">
        <color auto="1"/>
      </bottom>
      <diagonal/>
    </border>
  </borders>
  <cellStyleXfs count="7">
    <xf numFmtId="0" fontId="0" fillId="0" borderId="0"/>
    <xf numFmtId="0" fontId="4" fillId="0" borderId="0"/>
    <xf numFmtId="0" fontId="6" fillId="0" borderId="0" applyNumberFormat="0" applyFill="0" applyBorder="0" applyAlignment="0" applyProtection="0"/>
    <xf numFmtId="0" fontId="4"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484">
    <xf numFmtId="0" fontId="0" fillId="0" borderId="0" xfId="0"/>
    <xf numFmtId="0" fontId="0" fillId="0" borderId="0" xfId="0" applyAlignment="1">
      <alignment horizontal="center" wrapText="1"/>
    </xf>
    <xf numFmtId="0" fontId="3" fillId="0" borderId="0" xfId="0" applyFont="1" applyAlignment="1" applyProtection="1">
      <alignment horizontal="center" wrapText="1"/>
      <protection locked="0"/>
    </xf>
    <xf numFmtId="0" fontId="0" fillId="0" borderId="0" xfId="0" applyAlignment="1" applyProtection="1">
      <alignment horizontal="center" vertical="center" wrapText="1"/>
      <protection locked="0"/>
    </xf>
    <xf numFmtId="0" fontId="5" fillId="0" borderId="0" xfId="1"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2" xfId="0" applyBorder="1" applyAlignment="1">
      <alignment horizontal="center" wrapText="1"/>
    </xf>
    <xf numFmtId="0" fontId="0" fillId="3" borderId="5" xfId="0" applyFill="1" applyBorder="1" applyAlignment="1">
      <alignment horizontal="center" wrapText="1"/>
    </xf>
    <xf numFmtId="0" fontId="0" fillId="3" borderId="6" xfId="0" applyFill="1" applyBorder="1" applyAlignment="1">
      <alignment horizontal="center" wrapText="1"/>
    </xf>
    <xf numFmtId="0" fontId="0" fillId="0" borderId="11"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49" fontId="0" fillId="0" borderId="0" xfId="0" applyNumberFormat="1" applyAlignment="1">
      <alignment horizontal="center" vertical="center" wrapText="1"/>
    </xf>
    <xf numFmtId="0" fontId="15" fillId="0" borderId="0" xfId="0" applyFont="1" applyAlignment="1">
      <alignment horizontal="center"/>
    </xf>
    <xf numFmtId="0" fontId="0" fillId="0" borderId="7" xfId="0" applyBorder="1" applyAlignment="1">
      <alignment horizontal="center" wrapText="1"/>
    </xf>
    <xf numFmtId="0" fontId="2" fillId="0" borderId="2" xfId="0" applyFont="1" applyBorder="1" applyAlignment="1">
      <alignment horizontal="center" wrapText="1"/>
    </xf>
    <xf numFmtId="0" fontId="2" fillId="0" borderId="0" xfId="0" applyFont="1" applyAlignment="1">
      <alignment horizontal="center" vertical="center" wrapText="1"/>
    </xf>
    <xf numFmtId="0" fontId="2" fillId="0" borderId="3" xfId="0" applyFont="1" applyBorder="1" applyAlignment="1">
      <alignment horizontal="center" vertical="center"/>
    </xf>
    <xf numFmtId="0" fontId="2" fillId="0" borderId="13" xfId="0" applyFont="1" applyBorder="1" applyAlignment="1">
      <alignment horizontal="center" wrapText="1"/>
    </xf>
    <xf numFmtId="0" fontId="0" fillId="0" borderId="13" xfId="0" applyBorder="1" applyAlignment="1">
      <alignment horizontal="center" wrapText="1"/>
    </xf>
    <xf numFmtId="0" fontId="16" fillId="0" borderId="2" xfId="0" applyFont="1" applyBorder="1" applyAlignment="1">
      <alignment horizontal="center" wrapText="1"/>
    </xf>
    <xf numFmtId="0" fontId="0" fillId="3" borderId="6" xfId="0" applyFill="1"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17" fillId="0" borderId="2" xfId="0" applyFont="1" applyBorder="1" applyAlignment="1">
      <alignment horizontal="center" wrapText="1"/>
    </xf>
    <xf numFmtId="0" fontId="17" fillId="0" borderId="0" xfId="0" applyFont="1" applyAlignment="1">
      <alignment horizontal="center" vertical="center" wrapText="1"/>
    </xf>
    <xf numFmtId="0" fontId="17" fillId="0" borderId="0" xfId="0" applyFont="1" applyAlignment="1">
      <alignment horizontal="center" wrapText="1"/>
    </xf>
    <xf numFmtId="0" fontId="0" fillId="0" borderId="3" xfId="0" applyBorder="1" applyAlignment="1">
      <alignment horizontal="center"/>
    </xf>
    <xf numFmtId="0" fontId="0" fillId="0" borderId="1" xfId="0" applyBorder="1" applyAlignment="1">
      <alignment horizontal="center" wrapText="1"/>
    </xf>
    <xf numFmtId="0" fontId="2" fillId="0" borderId="3" xfId="0" applyFont="1" applyBorder="1" applyAlignment="1">
      <alignment horizontal="center"/>
    </xf>
    <xf numFmtId="0" fontId="16" fillId="0" borderId="0" xfId="0" applyFont="1" applyAlignment="1">
      <alignment horizontal="center" vertical="center" wrapText="1"/>
    </xf>
    <xf numFmtId="0" fontId="0" fillId="0" borderId="3" xfId="0" applyBorder="1" applyAlignment="1">
      <alignment horizontal="center" vertical="center"/>
    </xf>
    <xf numFmtId="0" fontId="2" fillId="0" borderId="0" xfId="0" applyFont="1" applyAlignment="1">
      <alignment horizontal="center" wrapText="1"/>
    </xf>
    <xf numFmtId="0" fontId="14" fillId="0" borderId="2" xfId="0" applyFont="1" applyBorder="1" applyAlignment="1">
      <alignment horizontal="center" wrapText="1"/>
    </xf>
    <xf numFmtId="0" fontId="14" fillId="0" borderId="2" xfId="0" applyFont="1" applyBorder="1" applyAlignment="1">
      <alignment horizontal="center" vertical="center" wrapText="1"/>
    </xf>
    <xf numFmtId="0" fontId="14" fillId="0" borderId="13" xfId="0" applyFont="1" applyBorder="1" applyAlignment="1">
      <alignment horizontal="center" wrapText="1"/>
    </xf>
    <xf numFmtId="0" fontId="7" fillId="0" borderId="2" xfId="0" applyFont="1" applyBorder="1" applyAlignment="1">
      <alignment horizont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wrapText="1"/>
    </xf>
    <xf numFmtId="0" fontId="0" fillId="3" borderId="0" xfId="0" applyFill="1" applyAlignment="1">
      <alignment horizontal="center" vertical="center" wrapText="1"/>
    </xf>
    <xf numFmtId="0" fontId="14" fillId="3" borderId="1"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3" borderId="7"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7" fillId="3" borderId="0" xfId="0" applyFont="1" applyFill="1" applyAlignment="1" applyProtection="1">
      <alignment horizontal="center"/>
      <protection locked="0"/>
    </xf>
    <xf numFmtId="0" fontId="7" fillId="3" borderId="0" xfId="0" applyFont="1" applyFill="1" applyAlignment="1" applyProtection="1">
      <alignment horizontal="center" vertical="center"/>
      <protection locked="0"/>
    </xf>
    <xf numFmtId="0" fontId="18" fillId="0" borderId="2" xfId="0" applyFont="1" applyBorder="1" applyAlignment="1">
      <alignment horizontal="center" vertical="center" wrapText="1"/>
    </xf>
    <xf numFmtId="0" fontId="6" fillId="0" borderId="0" xfId="2" applyAlignment="1">
      <alignment horizontal="center" wrapText="1"/>
    </xf>
    <xf numFmtId="0" fontId="10" fillId="0" borderId="0" xfId="0" applyFont="1" applyAlignment="1" applyProtection="1">
      <alignment horizontal="center" vertical="center" wrapText="1"/>
      <protection locked="0"/>
    </xf>
    <xf numFmtId="0" fontId="0" fillId="3" borderId="7" xfId="0" applyFill="1" applyBorder="1" applyAlignment="1">
      <alignment horizontal="center" wrapText="1"/>
    </xf>
    <xf numFmtId="0" fontId="0" fillId="0" borderId="2" xfId="0" applyBorder="1" applyAlignment="1">
      <alignment horizontal="center"/>
    </xf>
    <xf numFmtId="0" fontId="2" fillId="0" borderId="4" xfId="0" applyFont="1" applyBorder="1" applyAlignment="1">
      <alignment horizontal="center" wrapText="1"/>
    </xf>
    <xf numFmtId="0" fontId="14" fillId="0" borderId="4" xfId="0" applyFont="1" applyBorder="1" applyAlignment="1">
      <alignment horizontal="center" wrapText="1"/>
    </xf>
    <xf numFmtId="0" fontId="0" fillId="0" borderId="15" xfId="0" applyBorder="1" applyAlignment="1">
      <alignment horizontal="center"/>
    </xf>
    <xf numFmtId="0" fontId="0" fillId="0" borderId="14" xfId="0" applyBorder="1" applyAlignment="1">
      <alignment horizontal="center"/>
    </xf>
    <xf numFmtId="0" fontId="7" fillId="0" borderId="3" xfId="0" applyFont="1" applyBorder="1" applyAlignment="1">
      <alignment horizontal="center"/>
    </xf>
    <xf numFmtId="0" fontId="7" fillId="3" borderId="0" xfId="0" applyFont="1" applyFill="1" applyProtection="1">
      <protection locked="0"/>
    </xf>
    <xf numFmtId="0" fontId="7" fillId="0" borderId="0" xfId="0" applyFont="1"/>
    <xf numFmtId="0" fontId="19" fillId="0" borderId="0" xfId="0" applyFont="1"/>
    <xf numFmtId="0" fontId="26" fillId="0" borderId="0" xfId="0" applyFont="1" applyAlignment="1">
      <alignment horizontal="center" vertical="center" wrapText="1"/>
    </xf>
    <xf numFmtId="0" fontId="26" fillId="0" borderId="0" xfId="0" applyFont="1" applyAlignment="1" applyProtection="1">
      <alignment horizontal="center" vertical="center" wrapText="1"/>
      <protection locked="0"/>
    </xf>
    <xf numFmtId="0" fontId="23" fillId="3" borderId="0" xfId="0" applyFont="1" applyFill="1" applyAlignment="1">
      <alignment horizontal="center" vertical="center" wrapText="1"/>
    </xf>
    <xf numFmtId="0" fontId="23" fillId="0" borderId="8" xfId="0" applyFont="1" applyBorder="1" applyAlignment="1">
      <alignment horizontal="center" vertical="center" wrapText="1"/>
    </xf>
    <xf numFmtId="0" fontId="26" fillId="3" borderId="0" xfId="0" applyFont="1" applyFill="1" applyAlignment="1">
      <alignment horizontal="center" vertical="center" wrapText="1"/>
    </xf>
    <xf numFmtId="0" fontId="0" fillId="0" borderId="8" xfId="0" applyBorder="1" applyAlignment="1">
      <alignment horizontal="center" wrapText="1"/>
    </xf>
    <xf numFmtId="0" fontId="0" fillId="0" borderId="8" xfId="0" applyBorder="1" applyAlignment="1" applyProtection="1">
      <alignment horizontal="center" wrapText="1"/>
      <protection locked="0"/>
    </xf>
    <xf numFmtId="0" fontId="0" fillId="9" borderId="6" xfId="0" applyFill="1" applyBorder="1" applyAlignment="1">
      <alignment horizontal="center" vertical="center" wrapText="1"/>
    </xf>
    <xf numFmtId="0" fontId="0" fillId="0" borderId="0" xfId="0" applyBorder="1" applyAlignment="1">
      <alignment horizontal="center" wrapText="1"/>
    </xf>
    <xf numFmtId="0" fontId="37" fillId="0" borderId="19" xfId="0" applyFont="1" applyBorder="1"/>
    <xf numFmtId="0" fontId="37" fillId="0" borderId="0" xfId="0" applyFont="1" applyBorder="1"/>
    <xf numFmtId="0" fontId="32" fillId="0" borderId="0" xfId="1" applyFont="1" applyFill="1" applyBorder="1" applyAlignment="1">
      <alignment horizontal="center" vertical="center" wrapText="1"/>
    </xf>
    <xf numFmtId="0" fontId="32" fillId="0" borderId="0" xfId="1" applyFont="1" applyFill="1" applyBorder="1" applyAlignment="1">
      <alignment horizontal="center" vertical="center"/>
    </xf>
    <xf numFmtId="0" fontId="32" fillId="0" borderId="4" xfId="1" applyFont="1" applyFill="1" applyBorder="1" applyAlignment="1">
      <alignment horizontal="center" vertical="center" wrapText="1"/>
    </xf>
    <xf numFmtId="0" fontId="32" fillId="0" borderId="4" xfId="1" applyFont="1" applyFill="1" applyBorder="1" applyAlignment="1">
      <alignment horizontal="center" vertical="center"/>
    </xf>
    <xf numFmtId="0" fontId="32" fillId="13" borderId="0" xfId="1" applyFont="1" applyFill="1" applyBorder="1" applyAlignment="1">
      <alignment horizontal="center" vertical="center"/>
    </xf>
    <xf numFmtId="0" fontId="32" fillId="9" borderId="0" xfId="1" applyFont="1" applyFill="1" applyBorder="1" applyAlignment="1">
      <alignment horizontal="center" vertical="center"/>
    </xf>
    <xf numFmtId="0" fontId="32" fillId="11" borderId="0" xfId="1" applyFont="1" applyFill="1" applyBorder="1" applyAlignment="1">
      <alignment horizontal="center" vertical="center"/>
    </xf>
    <xf numFmtId="0" fontId="32" fillId="14" borderId="4" xfId="1" applyFont="1" applyFill="1" applyBorder="1" applyAlignment="1">
      <alignment horizontal="center" vertical="center"/>
    </xf>
    <xf numFmtId="0" fontId="32" fillId="0" borderId="6" xfId="1" applyFont="1" applyFill="1" applyBorder="1" applyAlignment="1">
      <alignment horizontal="center" vertical="center"/>
    </xf>
    <xf numFmtId="0" fontId="32" fillId="11" borderId="6" xfId="1" applyFont="1" applyFill="1" applyBorder="1" applyAlignment="1">
      <alignment horizontal="center" vertical="center"/>
    </xf>
    <xf numFmtId="0" fontId="32" fillId="14" borderId="6" xfId="1" applyFont="1" applyFill="1" applyBorder="1" applyAlignment="1">
      <alignment horizontal="center" vertical="center"/>
    </xf>
    <xf numFmtId="0" fontId="32" fillId="0" borderId="0" xfId="1" applyFont="1" applyFill="1" applyBorder="1" applyAlignment="1">
      <alignment horizontal="right" vertical="center"/>
    </xf>
    <xf numFmtId="0" fontId="32" fillId="0" borderId="6" xfId="1" applyFont="1" applyFill="1" applyBorder="1" applyAlignment="1">
      <alignment horizontal="right" vertical="center"/>
    </xf>
    <xf numFmtId="0" fontId="7" fillId="3" borderId="0" xfId="0" applyFont="1" applyFill="1" applyBorder="1" applyAlignment="1" applyProtection="1">
      <alignment horizontal="center"/>
      <protection locked="0"/>
    </xf>
    <xf numFmtId="0" fontId="7" fillId="3" borderId="7" xfId="0" applyFont="1" applyFill="1" applyBorder="1" applyAlignment="1" applyProtection="1">
      <alignment horizontal="center"/>
      <protection locked="0"/>
    </xf>
    <xf numFmtId="0" fontId="0" fillId="0" borderId="30" xfId="0" applyBorder="1" applyAlignment="1">
      <alignment horizontal="center" vertical="center" wrapText="1"/>
    </xf>
    <xf numFmtId="0" fontId="5" fillId="0" borderId="5" xfId="1" applyFont="1" applyBorder="1" applyAlignment="1">
      <alignment horizontal="center" vertical="center" wrapText="1"/>
    </xf>
    <xf numFmtId="0" fontId="0" fillId="0" borderId="0" xfId="0" applyBorder="1" applyAlignment="1">
      <alignment horizontal="center" vertical="center" wrapText="1"/>
    </xf>
    <xf numFmtId="0" fontId="5" fillId="0" borderId="0" xfId="1" applyFont="1" applyBorder="1" applyAlignment="1">
      <alignment horizontal="center" vertical="center" wrapText="1"/>
    </xf>
    <xf numFmtId="0" fontId="2" fillId="0" borderId="0" xfId="0" applyFont="1" applyBorder="1" applyAlignment="1">
      <alignment horizontal="center" vertical="center" wrapText="1"/>
    </xf>
    <xf numFmtId="0" fontId="38" fillId="0" borderId="18" xfId="0" applyFont="1" applyBorder="1" applyAlignment="1">
      <alignment wrapText="1"/>
    </xf>
    <xf numFmtId="0" fontId="38" fillId="0" borderId="18" xfId="0" applyFont="1" applyBorder="1" applyAlignment="1">
      <alignment vertical="center" wrapText="1"/>
    </xf>
    <xf numFmtId="0" fontId="38" fillId="0" borderId="18" xfId="0" applyFont="1" applyBorder="1" applyAlignment="1">
      <alignment horizontal="center" vertical="center" wrapText="1"/>
    </xf>
    <xf numFmtId="0" fontId="38" fillId="0" borderId="30" xfId="0" applyFont="1" applyBorder="1" applyAlignment="1">
      <alignment horizontal="center" vertical="center" wrapText="1"/>
    </xf>
    <xf numFmtId="0" fontId="39" fillId="0" borderId="0" xfId="0" applyFont="1" applyAlignment="1">
      <alignment horizontal="center" vertical="center" wrapText="1"/>
    </xf>
    <xf numFmtId="0" fontId="42" fillId="0" borderId="0" xfId="0" applyFont="1" applyAlignment="1">
      <alignment horizontal="center" vertical="center" wrapText="1"/>
    </xf>
    <xf numFmtId="0" fontId="42" fillId="0" borderId="0" xfId="0" applyFont="1" applyAlignment="1">
      <alignment horizontal="left" vertical="center" wrapText="1"/>
    </xf>
    <xf numFmtId="0" fontId="39" fillId="0" borderId="0" xfId="0" applyFont="1" applyAlignment="1">
      <alignment vertical="center" wrapText="1"/>
    </xf>
    <xf numFmtId="0" fontId="39" fillId="0" borderId="0" xfId="0" applyFont="1" applyFill="1" applyBorder="1" applyAlignment="1">
      <alignment horizontal="center" vertical="center" wrapText="1"/>
    </xf>
    <xf numFmtId="0" fontId="42" fillId="0" borderId="0" xfId="0" applyFont="1" applyBorder="1" applyAlignment="1">
      <alignment vertical="center" wrapText="1"/>
    </xf>
    <xf numFmtId="0" fontId="39" fillId="0" borderId="0" xfId="0" applyFont="1" applyFill="1" applyBorder="1" applyAlignment="1">
      <alignment horizontal="left" vertical="center" wrapText="1"/>
    </xf>
    <xf numFmtId="0" fontId="42" fillId="0" borderId="0" xfId="0" applyFont="1" applyFill="1" applyBorder="1" applyAlignment="1">
      <alignment vertical="center" wrapText="1"/>
    </xf>
    <xf numFmtId="0" fontId="41" fillId="0" borderId="0" xfId="0" applyFont="1" applyFill="1" applyBorder="1" applyAlignment="1">
      <alignment vertical="center" textRotation="90" wrapText="1"/>
    </xf>
    <xf numFmtId="0" fontId="42" fillId="0" borderId="0" xfId="0" applyFont="1" applyBorder="1" applyAlignment="1">
      <alignment horizontal="center" vertical="center" wrapText="1"/>
    </xf>
    <xf numFmtId="0" fontId="41" fillId="3" borderId="0" xfId="0" applyFont="1" applyFill="1" applyBorder="1" applyAlignment="1">
      <alignment vertical="center" wrapText="1"/>
    </xf>
    <xf numFmtId="0" fontId="41" fillId="0" borderId="0" xfId="0" applyFont="1" applyFill="1" applyBorder="1" applyAlignment="1" applyProtection="1">
      <alignment vertical="center" wrapText="1"/>
      <protection locked="0"/>
    </xf>
    <xf numFmtId="0" fontId="43" fillId="3" borderId="0" xfId="0" applyFont="1" applyFill="1" applyBorder="1" applyAlignment="1">
      <alignment vertical="center" wrapText="1"/>
    </xf>
    <xf numFmtId="0" fontId="40" fillId="3" borderId="0" xfId="0" applyFont="1" applyFill="1" applyBorder="1" applyAlignment="1">
      <alignment vertical="center" wrapText="1"/>
    </xf>
    <xf numFmtId="0" fontId="41" fillId="3" borderId="6" xfId="0" applyFont="1" applyFill="1" applyBorder="1" applyAlignment="1">
      <alignment vertical="center" wrapText="1"/>
    </xf>
    <xf numFmtId="0" fontId="42" fillId="0" borderId="6" xfId="0" applyFont="1" applyFill="1" applyBorder="1" applyAlignment="1">
      <alignment vertical="center" wrapText="1"/>
    </xf>
    <xf numFmtId="0" fontId="41" fillId="0" borderId="6" xfId="0" applyFont="1" applyFill="1" applyBorder="1" applyAlignment="1" applyProtection="1">
      <alignment vertical="center" wrapText="1"/>
      <protection locked="0"/>
    </xf>
    <xf numFmtId="0" fontId="43" fillId="3" borderId="6" xfId="0" applyFont="1" applyFill="1" applyBorder="1" applyAlignment="1">
      <alignment vertical="center" wrapText="1"/>
    </xf>
    <xf numFmtId="0" fontId="40" fillId="3" borderId="6" xfId="0" applyFont="1" applyFill="1" applyBorder="1" applyAlignment="1">
      <alignment vertical="center" wrapText="1"/>
    </xf>
    <xf numFmtId="0" fontId="39" fillId="0" borderId="6" xfId="0" applyFont="1" applyBorder="1" applyAlignment="1">
      <alignment horizontal="center" vertical="center" wrapText="1"/>
    </xf>
    <xf numFmtId="0" fontId="39" fillId="0" borderId="6" xfId="0" applyFont="1" applyFill="1" applyBorder="1" applyAlignment="1">
      <alignment horizontal="left" vertical="center" wrapText="1"/>
    </xf>
    <xf numFmtId="0" fontId="42" fillId="0" borderId="6" xfId="0" applyFont="1" applyFill="1" applyBorder="1" applyAlignment="1">
      <alignment horizontal="center" vertical="center" wrapText="1"/>
    </xf>
    <xf numFmtId="0" fontId="39" fillId="0" borderId="0" xfId="0" applyFont="1" applyBorder="1" applyAlignment="1">
      <alignment horizontal="center" vertical="center" wrapText="1"/>
    </xf>
    <xf numFmtId="0" fontId="42" fillId="0" borderId="6" xfId="0" applyFont="1" applyBorder="1" applyAlignment="1">
      <alignment vertical="center" wrapText="1"/>
    </xf>
    <xf numFmtId="0" fontId="41" fillId="0" borderId="6" xfId="0" applyFont="1" applyFill="1" applyBorder="1" applyAlignment="1">
      <alignment vertical="center" textRotation="90" wrapText="1"/>
    </xf>
    <xf numFmtId="0" fontId="41" fillId="0" borderId="0" xfId="0" applyFont="1" applyFill="1" applyBorder="1" applyAlignment="1">
      <alignment vertical="center" wrapText="1"/>
    </xf>
    <xf numFmtId="0" fontId="43" fillId="0" borderId="0" xfId="0" applyFont="1" applyFill="1" applyBorder="1" applyAlignment="1">
      <alignment vertical="center" wrapText="1"/>
    </xf>
    <xf numFmtId="0" fontId="41" fillId="0" borderId="6" xfId="0" applyFont="1" applyFill="1" applyBorder="1" applyAlignment="1">
      <alignment vertical="center" wrapText="1"/>
    </xf>
    <xf numFmtId="0" fontId="43" fillId="0" borderId="6" xfId="0" applyFont="1" applyFill="1" applyBorder="1" applyAlignment="1">
      <alignment vertical="center" wrapText="1"/>
    </xf>
    <xf numFmtId="0" fontId="3" fillId="0" borderId="0" xfId="0" applyFont="1" applyFill="1" applyBorder="1" applyAlignment="1">
      <alignment horizontal="center" vertical="center" wrapText="1"/>
    </xf>
    <xf numFmtId="0" fontId="9" fillId="0" borderId="0" xfId="0" applyFont="1" applyBorder="1" applyAlignment="1">
      <alignment vertical="center"/>
    </xf>
    <xf numFmtId="0" fontId="9" fillId="0" borderId="0" xfId="0" applyFont="1" applyFill="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Fill="1"/>
    <xf numFmtId="0" fontId="31" fillId="0" borderId="0" xfId="0" applyFont="1" applyFill="1" applyBorder="1" applyAlignment="1">
      <alignment horizontal="left" vertical="center" wrapText="1"/>
    </xf>
    <xf numFmtId="0" fontId="34" fillId="0" borderId="34" xfId="0" applyFont="1" applyFill="1" applyBorder="1" applyAlignment="1">
      <alignment horizontal="center" vertical="center" wrapText="1"/>
    </xf>
    <xf numFmtId="0" fontId="34" fillId="0" borderId="35" xfId="0" applyFont="1" applyFill="1" applyBorder="1" applyAlignment="1">
      <alignment horizontal="center" vertical="center" wrapText="1"/>
    </xf>
    <xf numFmtId="0" fontId="31" fillId="0" borderId="35" xfId="0" applyFont="1" applyFill="1" applyBorder="1" applyAlignment="1">
      <alignment horizontal="left" vertical="center" wrapText="1"/>
    </xf>
    <xf numFmtId="0" fontId="34" fillId="0" borderId="36" xfId="0" applyFont="1" applyFill="1" applyBorder="1" applyAlignment="1">
      <alignment horizontal="center" vertical="center" wrapText="1"/>
    </xf>
    <xf numFmtId="0" fontId="34" fillId="0" borderId="39" xfId="0" applyFont="1" applyFill="1" applyBorder="1" applyAlignment="1">
      <alignment horizontal="center" vertical="center" wrapText="1"/>
    </xf>
    <xf numFmtId="0" fontId="34" fillId="0" borderId="40" xfId="0" applyFont="1" applyFill="1" applyBorder="1" applyAlignment="1">
      <alignment horizontal="center" vertical="center" wrapText="1"/>
    </xf>
    <xf numFmtId="0" fontId="34" fillId="9" borderId="0" xfId="0" applyFont="1" applyFill="1" applyAlignment="1">
      <alignment horizontal="center" vertical="center" wrapText="1"/>
    </xf>
    <xf numFmtId="0" fontId="0" fillId="0" borderId="0" xfId="0" applyFill="1" applyAlignment="1">
      <alignment wrapText="1"/>
    </xf>
    <xf numFmtId="0" fontId="20" fillId="0" borderId="0" xfId="0" applyFont="1" applyFill="1" applyAlignment="1">
      <alignment vertical="center" wrapText="1"/>
    </xf>
    <xf numFmtId="0" fontId="13" fillId="0" borderId="0" xfId="0" applyFont="1" applyFill="1" applyAlignment="1">
      <alignment horizontal="center" vertical="center" wrapText="1"/>
    </xf>
    <xf numFmtId="0" fontId="33" fillId="0" borderId="0" xfId="0" applyFont="1" applyFill="1" applyAlignment="1">
      <alignment horizontal="center" vertical="center" wrapText="1"/>
    </xf>
    <xf numFmtId="0" fontId="28" fillId="0" borderId="0" xfId="0" applyFont="1" applyFill="1" applyAlignment="1">
      <alignment vertical="center" textRotation="90" wrapText="1"/>
    </xf>
    <xf numFmtId="0" fontId="33" fillId="0" borderId="0" xfId="0" applyFont="1" applyFill="1" applyAlignment="1">
      <alignment vertical="center" wrapText="1"/>
    </xf>
    <xf numFmtId="0" fontId="41" fillId="3" borderId="0" xfId="0" applyFont="1" applyFill="1" applyBorder="1" applyAlignment="1" applyProtection="1">
      <alignment vertical="center" wrapText="1"/>
    </xf>
    <xf numFmtId="0" fontId="41" fillId="3" borderId="6"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41" fillId="0" borderId="6" xfId="0" applyFont="1" applyFill="1" applyBorder="1" applyAlignment="1" applyProtection="1">
      <alignment vertical="center" wrapText="1"/>
    </xf>
    <xf numFmtId="0" fontId="40" fillId="0" borderId="0" xfId="0" applyFont="1" applyAlignment="1">
      <alignment horizontal="center" vertical="center" wrapText="1"/>
    </xf>
    <xf numFmtId="0" fontId="34" fillId="0" borderId="41"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7" fillId="3" borderId="0" xfId="2" applyFont="1" applyFill="1" applyAlignment="1">
      <alignment horizontal="center" vertical="center" wrapText="1"/>
    </xf>
    <xf numFmtId="0" fontId="41" fillId="3" borderId="45" xfId="0" applyFont="1" applyFill="1" applyBorder="1" applyAlignment="1">
      <alignment vertical="center" wrapText="1"/>
    </xf>
    <xf numFmtId="0" fontId="41" fillId="3" borderId="45" xfId="0" applyFont="1" applyFill="1" applyBorder="1" applyAlignment="1" applyProtection="1">
      <alignment vertical="center" wrapText="1"/>
    </xf>
    <xf numFmtId="0" fontId="42" fillId="0" borderId="45" xfId="0" applyFont="1" applyFill="1" applyBorder="1" applyAlignment="1">
      <alignment vertical="center" wrapText="1"/>
    </xf>
    <xf numFmtId="0" fontId="41" fillId="0" borderId="45" xfId="0" applyFont="1" applyFill="1" applyBorder="1" applyAlignment="1" applyProtection="1">
      <alignment vertical="center" wrapText="1"/>
      <protection locked="0"/>
    </xf>
    <xf numFmtId="0" fontId="43" fillId="3" borderId="45" xfId="0" applyFont="1" applyFill="1" applyBorder="1" applyAlignment="1">
      <alignment vertical="center" wrapText="1"/>
    </xf>
    <xf numFmtId="0" fontId="40" fillId="3" borderId="45" xfId="0" applyFont="1" applyFill="1" applyBorder="1" applyAlignment="1">
      <alignment vertical="center" wrapText="1"/>
    </xf>
    <xf numFmtId="0" fontId="42" fillId="0" borderId="45" xfId="0" applyFont="1" applyBorder="1" applyAlignment="1">
      <alignment vertical="center" wrapText="1"/>
    </xf>
    <xf numFmtId="0" fontId="41" fillId="0" borderId="45" xfId="0" applyFont="1" applyFill="1" applyBorder="1" applyAlignment="1">
      <alignment vertical="center" textRotation="90" wrapText="1"/>
    </xf>
    <xf numFmtId="0" fontId="41" fillId="0" borderId="45" xfId="0" applyFont="1" applyFill="1" applyBorder="1" applyAlignment="1">
      <alignment vertical="center" wrapText="1"/>
    </xf>
    <xf numFmtId="0" fontId="41" fillId="0" borderId="45" xfId="0" applyFont="1" applyFill="1" applyBorder="1" applyAlignment="1" applyProtection="1">
      <alignment vertical="center" wrapText="1"/>
    </xf>
    <xf numFmtId="0" fontId="43" fillId="0" borderId="45" xfId="0" applyFont="1" applyFill="1" applyBorder="1" applyAlignment="1">
      <alignment vertical="center" wrapText="1"/>
    </xf>
    <xf numFmtId="0" fontId="0" fillId="0" borderId="45" xfId="0" applyBorder="1" applyAlignment="1" applyProtection="1">
      <alignment horizontal="center" wrapText="1"/>
      <protection locked="0"/>
    </xf>
    <xf numFmtId="0" fontId="0" fillId="0" borderId="45" xfId="0" applyBorder="1" applyAlignment="1" applyProtection="1">
      <alignment horizontal="center" vertical="center" wrapText="1"/>
      <protection locked="0"/>
    </xf>
    <xf numFmtId="0" fontId="37" fillId="0" borderId="45" xfId="0" applyFont="1" applyBorder="1"/>
    <xf numFmtId="0" fontId="0" fillId="3" borderId="45" xfId="0" applyFill="1" applyBorder="1" applyAlignment="1">
      <alignment horizontal="center" vertical="center" wrapText="1"/>
    </xf>
    <xf numFmtId="0" fontId="0" fillId="3" borderId="45" xfId="0" applyFill="1" applyBorder="1" applyAlignment="1">
      <alignment horizontal="center" wrapText="1"/>
    </xf>
    <xf numFmtId="0" fontId="2" fillId="0" borderId="45" xfId="0" applyFont="1" applyBorder="1" applyAlignment="1">
      <alignment horizontal="center" vertical="center" wrapText="1"/>
    </xf>
    <xf numFmtId="0" fontId="5" fillId="0" borderId="47" xfId="1" applyFont="1" applyBorder="1" applyAlignment="1">
      <alignment horizontal="center" vertical="center" wrapText="1"/>
    </xf>
    <xf numFmtId="0" fontId="37" fillId="0" borderId="47" xfId="0" applyFont="1" applyBorder="1"/>
    <xf numFmtId="0" fontId="0" fillId="0" borderId="47" xfId="0" applyBorder="1" applyAlignment="1">
      <alignment horizontal="center" vertical="center" wrapText="1"/>
    </xf>
    <xf numFmtId="0" fontId="0" fillId="3" borderId="46" xfId="0" applyFill="1" applyBorder="1" applyAlignment="1">
      <alignment horizontal="center" wrapText="1"/>
    </xf>
    <xf numFmtId="0" fontId="2" fillId="3" borderId="47" xfId="0" applyFont="1" applyFill="1" applyBorder="1" applyAlignment="1">
      <alignment horizontal="center" wrapText="1"/>
    </xf>
    <xf numFmtId="0" fontId="0" fillId="0" borderId="47" xfId="0" applyBorder="1" applyAlignment="1">
      <alignment horizontal="center" wrapText="1"/>
    </xf>
    <xf numFmtId="0" fontId="2" fillId="0" borderId="47" xfId="0" applyFont="1" applyBorder="1" applyAlignment="1">
      <alignment horizontal="center" vertical="center" wrapText="1"/>
    </xf>
    <xf numFmtId="0" fontId="2" fillId="3" borderId="45" xfId="0" applyFont="1" applyFill="1" applyBorder="1" applyAlignment="1">
      <alignment horizontal="center" vertical="center" wrapText="1"/>
    </xf>
    <xf numFmtId="0" fontId="2" fillId="3" borderId="45" xfId="0" applyFont="1" applyFill="1" applyBorder="1" applyAlignment="1">
      <alignment horizontal="center" wrapText="1"/>
    </xf>
    <xf numFmtId="0" fontId="2" fillId="3" borderId="46" xfId="0" applyFont="1" applyFill="1" applyBorder="1" applyAlignment="1">
      <alignment horizontal="center" wrapText="1"/>
    </xf>
    <xf numFmtId="0" fontId="2" fillId="0" borderId="46" xfId="0" applyFont="1" applyBorder="1" applyAlignment="1">
      <alignment horizontal="center" vertical="center" wrapText="1"/>
    </xf>
    <xf numFmtId="0" fontId="26" fillId="0" borderId="0" xfId="0" applyFont="1" applyBorder="1" applyAlignment="1">
      <alignment horizontal="center" vertical="center" wrapText="1"/>
    </xf>
    <xf numFmtId="0" fontId="30" fillId="0" borderId="0" xfId="0" applyFont="1" applyFill="1" applyAlignment="1">
      <alignment horizontal="center" vertical="center" wrapText="1"/>
    </xf>
    <xf numFmtId="0" fontId="42" fillId="0" borderId="0" xfId="0" applyFont="1" applyFill="1" applyBorder="1" applyAlignment="1">
      <alignment horizontal="center" vertical="center" wrapText="1"/>
    </xf>
    <xf numFmtId="0" fontId="2" fillId="0" borderId="0" xfId="0" applyFont="1" applyAlignment="1">
      <alignment horizontal="center" wrapText="1"/>
    </xf>
    <xf numFmtId="0" fontId="0" fillId="0" borderId="4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46"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2" fillId="3" borderId="47" xfId="0" applyFont="1" applyFill="1" applyBorder="1" applyAlignment="1">
      <alignment horizontal="center" vertical="center" wrapText="1"/>
    </xf>
    <xf numFmtId="0" fontId="0" fillId="0" borderId="0" xfId="0" applyAlignment="1">
      <alignment horizontal="center" wrapText="1"/>
    </xf>
    <xf numFmtId="0" fontId="7" fillId="3" borderId="0" xfId="0" applyFont="1" applyFill="1" applyBorder="1" applyAlignment="1" applyProtection="1">
      <alignment horizontal="center" vertical="center"/>
      <protection locked="0"/>
    </xf>
    <xf numFmtId="0" fontId="31" fillId="0" borderId="0"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0" borderId="49" xfId="0" applyFont="1" applyBorder="1" applyAlignment="1">
      <alignment horizontal="center" vertical="center" wrapText="1"/>
    </xf>
    <xf numFmtId="0" fontId="23" fillId="0" borderId="48" xfId="0" applyFont="1" applyBorder="1" applyAlignment="1">
      <alignment horizontal="center" vertical="center" wrapText="1"/>
    </xf>
    <xf numFmtId="0" fontId="26" fillId="0" borderId="48" xfId="0" applyFont="1" applyBorder="1" applyAlignment="1">
      <alignment horizontal="center" vertical="center" wrapText="1"/>
    </xf>
    <xf numFmtId="0" fontId="25" fillId="2" borderId="48" xfId="0" applyFont="1" applyFill="1" applyBorder="1" applyAlignment="1">
      <alignment horizontal="center" vertical="center"/>
    </xf>
    <xf numFmtId="0" fontId="25" fillId="2" borderId="48" xfId="0" applyFont="1" applyFill="1" applyBorder="1" applyAlignment="1">
      <alignment horizontal="center" vertical="center" wrapText="1"/>
    </xf>
    <xf numFmtId="14" fontId="24" fillId="0" borderId="48" xfId="0" applyNumberFormat="1" applyFont="1" applyBorder="1" applyAlignment="1">
      <alignment horizontal="center" vertical="center"/>
    </xf>
    <xf numFmtId="0" fontId="24" fillId="0" borderId="48" xfId="0" applyFont="1" applyBorder="1" applyAlignment="1">
      <alignment horizontal="center" vertical="center" wrapText="1"/>
    </xf>
    <xf numFmtId="0" fontId="41" fillId="4" borderId="49" xfId="1" applyFont="1" applyFill="1" applyBorder="1" applyAlignment="1">
      <alignment horizontal="center" vertical="center" wrapText="1"/>
    </xf>
    <xf numFmtId="0" fontId="41" fillId="4" borderId="48" xfId="1" applyFont="1" applyFill="1" applyBorder="1" applyAlignment="1">
      <alignment horizontal="center" vertical="center" wrapText="1"/>
    </xf>
    <xf numFmtId="0" fontId="39" fillId="4" borderId="48" xfId="0" applyFont="1" applyFill="1" applyBorder="1" applyAlignment="1">
      <alignment horizontal="center" vertical="center" wrapText="1"/>
    </xf>
    <xf numFmtId="0" fontId="42" fillId="0" borderId="48" xfId="0" applyFont="1" applyBorder="1" applyAlignment="1">
      <alignment horizontal="center" vertical="center" wrapText="1"/>
    </xf>
    <xf numFmtId="0" fontId="42" fillId="0" borderId="48" xfId="0" applyFont="1" applyBorder="1" applyAlignment="1">
      <alignment vertical="center" wrapText="1"/>
    </xf>
    <xf numFmtId="0" fontId="48" fillId="0" borderId="48" xfId="0" applyFont="1" applyBorder="1" applyAlignment="1">
      <alignment horizontal="center" vertical="center" wrapText="1"/>
    </xf>
    <xf numFmtId="0" fontId="48" fillId="0" borderId="48" xfId="0" applyFont="1" applyBorder="1" applyAlignment="1" applyProtection="1">
      <alignment horizontal="center" vertical="center" wrapText="1"/>
    </xf>
    <xf numFmtId="0" fontId="40" fillId="0" borderId="48" xfId="0" applyFont="1" applyBorder="1" applyAlignment="1">
      <alignment horizontal="center" vertical="center" wrapText="1"/>
    </xf>
    <xf numFmtId="0" fontId="39" fillId="6" borderId="49" xfId="0" applyFont="1" applyFill="1" applyBorder="1" applyAlignment="1">
      <alignment horizontal="left" vertical="center" wrapText="1"/>
    </xf>
    <xf numFmtId="0" fontId="42" fillId="0" borderId="49" xfId="0" applyFont="1" applyBorder="1" applyAlignment="1">
      <alignment vertical="center" wrapText="1"/>
    </xf>
    <xf numFmtId="0" fontId="26" fillId="0" borderId="49" xfId="0" applyFont="1" applyBorder="1" applyAlignment="1">
      <alignment horizontal="center" vertical="center" wrapText="1"/>
    </xf>
    <xf numFmtId="0" fontId="26" fillId="0" borderId="49" xfId="0" applyFont="1" applyBorder="1" applyAlignment="1" applyProtection="1">
      <alignment horizontal="center" vertical="center" wrapText="1"/>
    </xf>
    <xf numFmtId="0" fontId="40" fillId="0" borderId="48" xfId="0" applyFont="1" applyBorder="1" applyAlignment="1" applyProtection="1">
      <alignment horizontal="center" vertical="center" wrapText="1"/>
    </xf>
    <xf numFmtId="0" fontId="42" fillId="0" borderId="48" xfId="0" applyFont="1" applyBorder="1" applyAlignment="1">
      <alignment horizontal="left" vertical="top" wrapText="1"/>
    </xf>
    <xf numFmtId="0" fontId="39" fillId="6" borderId="48" xfId="0" applyFont="1" applyFill="1" applyBorder="1" applyAlignment="1">
      <alignment horizontal="left" vertical="center" wrapText="1"/>
    </xf>
    <xf numFmtId="0" fontId="42" fillId="0" borderId="49" xfId="0" applyFont="1" applyBorder="1" applyAlignment="1">
      <alignment horizontal="left" vertical="center" wrapText="1"/>
    </xf>
    <xf numFmtId="0" fontId="39" fillId="0" borderId="48" xfId="0" applyFont="1" applyBorder="1" applyAlignment="1">
      <alignment horizontal="center" vertical="center" wrapText="1"/>
    </xf>
    <xf numFmtId="0" fontId="40" fillId="0" borderId="48" xfId="0" applyFont="1" applyBorder="1" applyAlignment="1">
      <alignment vertical="center" wrapText="1"/>
    </xf>
    <xf numFmtId="0" fontId="42" fillId="3" borderId="48" xfId="0" applyFont="1" applyFill="1" applyBorder="1" applyAlignment="1">
      <alignment vertical="center" wrapText="1"/>
    </xf>
    <xf numFmtId="0" fontId="42" fillId="3" borderId="48" xfId="0" applyFont="1" applyFill="1" applyBorder="1" applyAlignment="1" applyProtection="1">
      <alignment vertical="center" wrapText="1"/>
    </xf>
    <xf numFmtId="0" fontId="42" fillId="0" borderId="48" xfId="0" applyFont="1" applyBorder="1" applyAlignment="1" applyProtection="1">
      <alignment vertical="center" wrapText="1"/>
    </xf>
    <xf numFmtId="14" fontId="42" fillId="0" borderId="48" xfId="0" applyNumberFormat="1" applyFont="1" applyBorder="1" applyAlignment="1">
      <alignment vertical="center" wrapText="1"/>
    </xf>
    <xf numFmtId="0" fontId="2" fillId="2" borderId="48"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wrapText="1"/>
      <protection locked="0"/>
    </xf>
    <xf numFmtId="0" fontId="0" fillId="0" borderId="48"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48" xfId="0" applyBorder="1" applyAlignment="1">
      <alignment horizontal="center" wrapText="1"/>
    </xf>
    <xf numFmtId="0" fontId="5" fillId="0" borderId="50" xfId="1" applyFont="1" applyBorder="1" applyAlignment="1">
      <alignment horizontal="center" vertical="center" wrapText="1"/>
    </xf>
    <xf numFmtId="0" fontId="0" fillId="0" borderId="48" xfId="0" applyBorder="1" applyAlignment="1" applyProtection="1">
      <alignment horizontal="center" wrapText="1"/>
      <protection locked="0"/>
    </xf>
    <xf numFmtId="0" fontId="0" fillId="0" borderId="49" xfId="0" applyBorder="1" applyAlignment="1" applyProtection="1">
      <alignment horizontal="center" wrapText="1"/>
      <protection locked="0"/>
    </xf>
    <xf numFmtId="0" fontId="0" fillId="0" borderId="49" xfId="0" applyBorder="1" applyAlignment="1" applyProtection="1">
      <alignment horizontal="center" vertical="center" wrapText="1"/>
      <protection locked="0"/>
    </xf>
    <xf numFmtId="0" fontId="2" fillId="0" borderId="48" xfId="0" applyFont="1" applyBorder="1" applyAlignment="1">
      <alignment horizontal="center" wrapText="1"/>
    </xf>
    <xf numFmtId="0" fontId="2" fillId="0" borderId="48" xfId="0" applyFont="1" applyBorder="1" applyAlignment="1">
      <alignment horizontal="center" vertical="center" wrapText="1"/>
    </xf>
    <xf numFmtId="0" fontId="7" fillId="0" borderId="48" xfId="0" applyFont="1" applyBorder="1" applyAlignment="1" applyProtection="1">
      <alignment horizontal="center"/>
      <protection locked="0"/>
    </xf>
    <xf numFmtId="0" fontId="7" fillId="0" borderId="48" xfId="0" applyFont="1" applyBorder="1" applyAlignment="1" applyProtection="1">
      <alignment horizontal="center" vertical="center"/>
      <protection locked="0"/>
    </xf>
    <xf numFmtId="0" fontId="0" fillId="0" borderId="48" xfId="0" applyBorder="1" applyAlignment="1" applyProtection="1">
      <alignment horizontal="center"/>
      <protection locked="0"/>
    </xf>
    <xf numFmtId="0" fontId="0" fillId="0" borderId="48" xfId="0" applyBorder="1" applyAlignment="1" applyProtection="1">
      <alignment horizontal="center" vertical="center"/>
      <protection locked="0"/>
    </xf>
    <xf numFmtId="0" fontId="0" fillId="0" borderId="48" xfId="0" applyBorder="1" applyAlignment="1">
      <alignment horizontal="center" vertical="center" wrapText="1"/>
    </xf>
    <xf numFmtId="0" fontId="8" fillId="0" borderId="48" xfId="0" applyFont="1" applyBorder="1" applyAlignment="1" applyProtection="1">
      <alignment horizontal="center" vertical="center" wrapText="1"/>
      <protection locked="0"/>
    </xf>
    <xf numFmtId="0" fontId="0" fillId="8" borderId="48" xfId="0" applyFill="1" applyBorder="1" applyAlignment="1">
      <alignment horizontal="center" vertical="center" wrapText="1"/>
    </xf>
    <xf numFmtId="0" fontId="0" fillId="10" borderId="48" xfId="0" applyFill="1" applyBorder="1" applyAlignment="1">
      <alignment horizontal="center" vertical="center" wrapText="1"/>
    </xf>
    <xf numFmtId="0" fontId="9" fillId="0" borderId="48" xfId="0" applyFont="1" applyBorder="1" applyAlignment="1">
      <alignment horizontal="center" vertical="center" wrapText="1"/>
    </xf>
    <xf numFmtId="0" fontId="0" fillId="3" borderId="48" xfId="0" applyFill="1" applyBorder="1" applyAlignment="1" applyProtection="1">
      <alignment horizontal="center" vertical="center" wrapText="1"/>
      <protection locked="0"/>
    </xf>
    <xf numFmtId="0" fontId="7" fillId="3" borderId="48" xfId="0" applyFont="1" applyFill="1" applyBorder="1" applyAlignment="1" applyProtection="1">
      <alignment horizontal="center" vertical="center"/>
      <protection locked="0"/>
    </xf>
    <xf numFmtId="0" fontId="0" fillId="3" borderId="48" xfId="0" applyFill="1" applyBorder="1" applyAlignment="1" applyProtection="1">
      <alignment horizontal="center"/>
      <protection locked="0"/>
    </xf>
    <xf numFmtId="0" fontId="7" fillId="3" borderId="51" xfId="0" applyFont="1" applyFill="1" applyBorder="1" applyAlignment="1" applyProtection="1">
      <alignment horizontal="center"/>
      <protection locked="0"/>
    </xf>
    <xf numFmtId="0" fontId="0" fillId="0" borderId="50" xfId="0" applyBorder="1" applyAlignment="1">
      <alignment horizontal="center" vertical="center" wrapText="1"/>
    </xf>
    <xf numFmtId="0" fontId="0" fillId="3" borderId="48" xfId="0" applyFill="1" applyBorder="1" applyAlignment="1" applyProtection="1">
      <alignment horizontal="center" vertical="center"/>
      <protection locked="0"/>
    </xf>
    <xf numFmtId="0" fontId="7" fillId="3" borderId="48" xfId="0" applyFont="1" applyFill="1" applyBorder="1" applyAlignment="1" applyProtection="1">
      <alignment horizontal="center"/>
      <protection locked="0"/>
    </xf>
    <xf numFmtId="49" fontId="0" fillId="0" borderId="48" xfId="0" applyNumberFormat="1" applyBorder="1" applyAlignment="1">
      <alignment horizontal="center" vertical="center" wrapText="1"/>
    </xf>
    <xf numFmtId="0" fontId="2" fillId="3" borderId="48" xfId="0" applyFont="1" applyFill="1" applyBorder="1" applyAlignment="1" applyProtection="1">
      <alignment horizontal="center" vertical="center"/>
      <protection locked="0"/>
    </xf>
    <xf numFmtId="0" fontId="0" fillId="3" borderId="48" xfId="0" applyFill="1" applyBorder="1" applyAlignment="1">
      <alignment horizontal="center"/>
    </xf>
    <xf numFmtId="0" fontId="0" fillId="3" borderId="49" xfId="0" applyFill="1" applyBorder="1" applyAlignment="1" applyProtection="1">
      <alignment horizontal="center"/>
      <protection locked="0"/>
    </xf>
    <xf numFmtId="0" fontId="0" fillId="3" borderId="49" xfId="0" applyFill="1" applyBorder="1" applyAlignment="1" applyProtection="1">
      <alignment horizontal="center" vertical="center"/>
      <protection locked="0"/>
    </xf>
    <xf numFmtId="0" fontId="0" fillId="0" borderId="49" xfId="0" applyBorder="1" applyAlignment="1">
      <alignment horizontal="center" wrapText="1"/>
    </xf>
    <xf numFmtId="0" fontId="0" fillId="0" borderId="49" xfId="0" applyBorder="1" applyAlignment="1">
      <alignment horizontal="center" vertical="center" wrapText="1"/>
    </xf>
    <xf numFmtId="0" fontId="14" fillId="3" borderId="48" xfId="0" applyFont="1" applyFill="1" applyBorder="1" applyAlignment="1" applyProtection="1">
      <alignment horizontal="center" vertical="center"/>
      <protection locked="0"/>
    </xf>
    <xf numFmtId="0" fontId="0" fillId="0" borderId="50" xfId="0" applyBorder="1" applyAlignment="1">
      <alignment horizontal="center" wrapText="1"/>
    </xf>
    <xf numFmtId="0" fontId="0" fillId="0" borderId="51" xfId="0" applyBorder="1" applyAlignment="1">
      <alignment horizontal="center" vertical="center" wrapText="1"/>
    </xf>
    <xf numFmtId="0" fontId="2" fillId="12" borderId="48" xfId="0" applyFont="1" applyFill="1" applyBorder="1" applyAlignment="1">
      <alignment horizontal="center" vertical="center" wrapText="1"/>
    </xf>
    <xf numFmtId="0" fontId="0" fillId="12" borderId="48" xfId="0" applyFill="1" applyBorder="1" applyAlignment="1">
      <alignment horizontal="center" wrapText="1"/>
    </xf>
    <xf numFmtId="0" fontId="2" fillId="0" borderId="5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1"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1" xfId="0" applyFont="1" applyBorder="1" applyAlignment="1">
      <alignment horizontal="center" vertical="center" wrapText="1"/>
    </xf>
    <xf numFmtId="0" fontId="0" fillId="0" borderId="53" xfId="0" applyBorder="1" applyAlignment="1">
      <alignment horizontal="center"/>
    </xf>
    <xf numFmtId="0" fontId="0" fillId="0" borderId="54" xfId="0" applyBorder="1" applyAlignment="1">
      <alignment horizontal="center"/>
    </xf>
    <xf numFmtId="0" fontId="2" fillId="0" borderId="49" xfId="0" applyFont="1" applyBorder="1" applyAlignment="1">
      <alignment horizontal="center" wrapText="1"/>
    </xf>
    <xf numFmtId="0" fontId="0" fillId="0" borderId="54" xfId="0" applyBorder="1" applyAlignment="1">
      <alignment horizontal="center" wrapText="1"/>
    </xf>
    <xf numFmtId="0" fontId="3" fillId="0" borderId="50" xfId="0" applyFont="1" applyBorder="1" applyAlignment="1">
      <alignment horizontal="center" vertical="center" wrapText="1"/>
    </xf>
    <xf numFmtId="0" fontId="3" fillId="0" borderId="48" xfId="0" applyFont="1" applyBorder="1" applyAlignment="1">
      <alignment horizontal="center" vertical="center" wrapText="1"/>
    </xf>
    <xf numFmtId="0" fontId="31" fillId="0" borderId="52"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0" borderId="48" xfId="0" applyFont="1" applyBorder="1" applyAlignment="1">
      <alignment horizontal="center" vertical="center" wrapText="1"/>
    </xf>
    <xf numFmtId="0" fontId="31" fillId="0" borderId="48" xfId="0" applyFont="1" applyFill="1" applyBorder="1" applyAlignment="1">
      <alignment horizontal="center" vertical="center" wrapText="1"/>
    </xf>
    <xf numFmtId="0" fontId="31" fillId="0" borderId="50" xfId="0" applyFont="1" applyFill="1" applyBorder="1" applyAlignment="1">
      <alignment horizontal="center" vertical="center" wrapText="1"/>
    </xf>
    <xf numFmtId="9" fontId="31" fillId="0" borderId="48" xfId="6" applyFont="1" applyFill="1" applyBorder="1" applyAlignment="1">
      <alignment horizontal="center" vertical="center" wrapText="1"/>
    </xf>
    <xf numFmtId="0" fontId="34" fillId="9" borderId="48" xfId="0" applyFont="1" applyFill="1" applyBorder="1" applyAlignment="1">
      <alignment horizontal="center" vertical="center" wrapText="1"/>
    </xf>
    <xf numFmtId="0" fontId="31" fillId="0" borderId="55" xfId="0" applyFont="1" applyFill="1" applyBorder="1" applyAlignment="1">
      <alignment horizontal="center" vertical="center" wrapText="1"/>
    </xf>
    <xf numFmtId="0" fontId="31" fillId="0" borderId="51" xfId="0" applyFont="1" applyFill="1" applyBorder="1" applyAlignment="1">
      <alignment horizontal="center" vertical="center" wrapText="1"/>
    </xf>
    <xf numFmtId="0" fontId="34" fillId="0" borderId="55" xfId="0" applyFont="1" applyFill="1" applyBorder="1" applyAlignment="1">
      <alignment horizontal="center" vertical="center" wrapText="1"/>
    </xf>
    <xf numFmtId="0" fontId="31" fillId="0" borderId="48" xfId="0" applyFont="1" applyFill="1" applyBorder="1" applyAlignment="1">
      <alignment horizontal="left" vertical="center" wrapText="1"/>
    </xf>
    <xf numFmtId="0" fontId="34" fillId="0" borderId="58" xfId="0" applyFont="1" applyFill="1" applyBorder="1" applyAlignment="1">
      <alignment horizontal="center" vertical="center" wrapText="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42" fillId="0" borderId="8" xfId="0" applyFont="1" applyBorder="1" applyAlignment="1">
      <alignment horizontal="center" vertical="center" wrapText="1"/>
    </xf>
    <xf numFmtId="0" fontId="26" fillId="0" borderId="47" xfId="0" applyFont="1" applyBorder="1" applyAlignment="1" applyProtection="1">
      <alignment horizontal="center" vertical="center" wrapText="1"/>
    </xf>
    <xf numFmtId="0" fontId="31" fillId="0" borderId="48" xfId="0" applyFont="1" applyFill="1" applyBorder="1" applyAlignment="1" applyProtection="1">
      <alignment horizontal="center" vertical="center" wrapText="1"/>
    </xf>
    <xf numFmtId="0" fontId="34" fillId="0" borderId="48" xfId="0" applyFont="1" applyFill="1" applyBorder="1" applyAlignment="1" applyProtection="1">
      <alignment horizontal="center" vertical="center" wrapText="1"/>
    </xf>
    <xf numFmtId="0" fontId="26" fillId="0" borderId="0" xfId="0" applyFont="1" applyBorder="1" applyAlignment="1" applyProtection="1">
      <alignment horizontal="center" vertical="center" wrapText="1"/>
    </xf>
    <xf numFmtId="4" fontId="9" fillId="0" borderId="0" xfId="0" applyNumberFormat="1" applyFont="1" applyBorder="1" applyAlignment="1">
      <alignment vertical="center"/>
    </xf>
    <xf numFmtId="0" fontId="26" fillId="0" borderId="48" xfId="0" applyFont="1" applyBorder="1" applyAlignment="1" applyProtection="1">
      <alignment horizontal="center" vertical="center" wrapText="1"/>
      <protection locked="0"/>
    </xf>
    <xf numFmtId="0" fontId="26" fillId="0" borderId="16"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3" fillId="4" borderId="48"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4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0"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1" xfId="0" applyFont="1" applyBorder="1" applyAlignment="1">
      <alignment horizontal="center" vertical="center"/>
    </xf>
    <xf numFmtId="0" fontId="25" fillId="2" borderId="48"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7" fillId="0" borderId="49" xfId="2" applyFont="1" applyBorder="1" applyAlignment="1">
      <alignment horizontal="center" vertical="center" wrapText="1"/>
    </xf>
    <xf numFmtId="0" fontId="27" fillId="0" borderId="8" xfId="2" applyFont="1" applyBorder="1" applyAlignment="1">
      <alignment horizontal="center" vertical="center" wrapText="1"/>
    </xf>
    <xf numFmtId="0" fontId="27" fillId="0" borderId="1" xfId="2" applyFont="1" applyBorder="1" applyAlignment="1">
      <alignment horizontal="center" vertical="center" wrapText="1"/>
    </xf>
    <xf numFmtId="0" fontId="25" fillId="2" borderId="50" xfId="0" applyFont="1" applyFill="1" applyBorder="1" applyAlignment="1">
      <alignment horizontal="center" vertical="center"/>
    </xf>
    <xf numFmtId="0" fontId="25" fillId="2" borderId="51" xfId="0" applyFont="1" applyFill="1" applyBorder="1" applyAlignment="1">
      <alignment horizontal="center" vertical="center"/>
    </xf>
    <xf numFmtId="0" fontId="26" fillId="0" borderId="48" xfId="0" applyFont="1" applyBorder="1" applyAlignment="1">
      <alignment horizontal="center" vertical="center" wrapText="1"/>
    </xf>
    <xf numFmtId="0" fontId="28" fillId="0" borderId="0" xfId="0" applyFont="1" applyFill="1" applyAlignment="1">
      <alignment horizontal="center" vertical="center" textRotation="90" wrapText="1"/>
    </xf>
    <xf numFmtId="0" fontId="20" fillId="0" borderId="0" xfId="0" applyFont="1" applyFill="1" applyAlignment="1">
      <alignment horizontal="center" vertical="center" wrapText="1"/>
    </xf>
    <xf numFmtId="0" fontId="29" fillId="0" borderId="0" xfId="0" applyFont="1" applyFill="1" applyAlignment="1">
      <alignment horizontal="center" vertical="center" wrapText="1"/>
    </xf>
    <xf numFmtId="0" fontId="30" fillId="0" borderId="0" xfId="0" applyFont="1" applyFill="1" applyAlignment="1">
      <alignment horizontal="center" vertical="center" wrapText="1"/>
    </xf>
    <xf numFmtId="0" fontId="29" fillId="0" borderId="48" xfId="0" applyFont="1" applyFill="1" applyBorder="1" applyAlignment="1">
      <alignment horizontal="left" vertical="center" wrapText="1"/>
    </xf>
    <xf numFmtId="0" fontId="30" fillId="0" borderId="48" xfId="0" applyFont="1" applyFill="1" applyBorder="1" applyAlignment="1">
      <alignment horizontal="left" vertical="center" wrapText="1"/>
    </xf>
    <xf numFmtId="0" fontId="33" fillId="0" borderId="48" xfId="0" applyFont="1" applyFill="1" applyBorder="1" applyAlignment="1">
      <alignment horizontal="center" vertical="center" wrapText="1"/>
    </xf>
    <xf numFmtId="0" fontId="30" fillId="0" borderId="47"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30" fillId="0" borderId="46"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25" fillId="2" borderId="48" xfId="0" applyFont="1" applyFill="1" applyBorder="1" applyAlignment="1">
      <alignment horizontal="center" vertical="center"/>
    </xf>
    <xf numFmtId="0" fontId="24" fillId="0" borderId="48" xfId="0" applyFont="1" applyBorder="1" applyAlignment="1">
      <alignment horizontal="center" vertical="center" wrapText="1"/>
    </xf>
    <xf numFmtId="0" fontId="43" fillId="3" borderId="8" xfId="0" applyFont="1" applyFill="1" applyBorder="1" applyAlignment="1">
      <alignment horizontal="center" vertical="center" wrapText="1"/>
    </xf>
    <xf numFmtId="0" fontId="43" fillId="3" borderId="49" xfId="0" applyFont="1" applyFill="1" applyBorder="1" applyAlignment="1">
      <alignment horizontal="center" vertical="center" wrapText="1"/>
    </xf>
    <xf numFmtId="0" fontId="41" fillId="0" borderId="49" xfId="0" applyFont="1" applyFill="1" applyBorder="1" applyAlignment="1">
      <alignment horizontal="center" vertical="center" textRotation="90" wrapText="1"/>
    </xf>
    <xf numFmtId="0" fontId="41" fillId="0" borderId="8" xfId="0" applyFont="1" applyFill="1" applyBorder="1" applyAlignment="1">
      <alignment horizontal="center" vertical="center" textRotation="90" wrapText="1"/>
    </xf>
    <xf numFmtId="0" fontId="41" fillId="3" borderId="46"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2" fillId="0" borderId="52" xfId="0" applyFont="1" applyBorder="1" applyAlignment="1">
      <alignment horizontal="center" vertical="center" wrapText="1"/>
    </xf>
    <xf numFmtId="0" fontId="42" fillId="0" borderId="51" xfId="0" applyFont="1" applyBorder="1" applyAlignment="1">
      <alignment horizontal="center" vertical="center" wrapText="1"/>
    </xf>
    <xf numFmtId="0" fontId="45" fillId="16" borderId="50" xfId="2" applyFont="1" applyFill="1" applyBorder="1" applyAlignment="1">
      <alignment horizontal="center" vertical="center" wrapText="1"/>
    </xf>
    <xf numFmtId="0" fontId="45" fillId="16" borderId="51" xfId="2" applyFont="1" applyFill="1" applyBorder="1" applyAlignment="1">
      <alignment horizontal="center" vertical="center" wrapText="1"/>
    </xf>
    <xf numFmtId="0" fontId="39" fillId="5" borderId="49" xfId="0" applyFont="1" applyFill="1" applyBorder="1" applyAlignment="1">
      <alignment horizontal="center" vertical="center" textRotation="90"/>
    </xf>
    <xf numFmtId="0" fontId="39" fillId="5" borderId="8" xfId="0" applyFont="1" applyFill="1" applyBorder="1" applyAlignment="1">
      <alignment horizontal="center" vertical="center" textRotation="90"/>
    </xf>
    <xf numFmtId="0" fontId="39" fillId="5" borderId="1" xfId="0" applyFont="1" applyFill="1" applyBorder="1" applyAlignment="1">
      <alignment horizontal="center" vertical="center" textRotation="90"/>
    </xf>
    <xf numFmtId="0" fontId="44" fillId="5" borderId="49" xfId="0" applyFont="1" applyFill="1" applyBorder="1" applyAlignment="1">
      <alignment horizontal="center" vertical="center" textRotation="90" wrapText="1"/>
    </xf>
    <xf numFmtId="0" fontId="44" fillId="5" borderId="8" xfId="0" applyFont="1" applyFill="1" applyBorder="1" applyAlignment="1">
      <alignment horizontal="center" vertical="center" textRotation="90" wrapText="1"/>
    </xf>
    <xf numFmtId="0" fontId="44" fillId="5" borderId="1" xfId="0" applyFont="1" applyFill="1" applyBorder="1" applyAlignment="1">
      <alignment horizontal="center" vertical="center" textRotation="90" wrapText="1"/>
    </xf>
    <xf numFmtId="0" fontId="39" fillId="5" borderId="49" xfId="0" applyFont="1" applyFill="1" applyBorder="1" applyAlignment="1">
      <alignment horizontal="center" vertical="center" textRotation="90" wrapText="1"/>
    </xf>
    <xf numFmtId="0" fontId="39" fillId="5" borderId="8" xfId="0" applyFont="1" applyFill="1" applyBorder="1" applyAlignment="1">
      <alignment horizontal="center" vertical="center" textRotation="90" wrapText="1"/>
    </xf>
    <xf numFmtId="0" fontId="39" fillId="5" borderId="1" xfId="0" applyFont="1" applyFill="1" applyBorder="1" applyAlignment="1">
      <alignment horizontal="center" vertical="center" textRotation="90" wrapText="1"/>
    </xf>
    <xf numFmtId="0" fontId="42" fillId="0" borderId="48" xfId="0" applyFont="1" applyBorder="1" applyAlignment="1">
      <alignment horizontal="center" vertical="center" wrapText="1"/>
    </xf>
    <xf numFmtId="0" fontId="41" fillId="3" borderId="49"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1" fillId="3" borderId="19" xfId="0" applyFont="1" applyFill="1" applyBorder="1" applyAlignment="1">
      <alignment horizontal="center" vertical="center" wrapText="1"/>
    </xf>
    <xf numFmtId="0" fontId="40" fillId="3" borderId="49"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1" fillId="3" borderId="47" xfId="0" applyFont="1" applyFill="1" applyBorder="1" applyAlignment="1">
      <alignment horizontal="center" vertical="center" wrapText="1"/>
    </xf>
    <xf numFmtId="0" fontId="42" fillId="0" borderId="49" xfId="0" applyFont="1" applyBorder="1" applyAlignment="1">
      <alignment horizontal="center" vertical="center" wrapText="1"/>
    </xf>
    <xf numFmtId="0" fontId="42" fillId="0" borderId="8" xfId="0" applyFont="1" applyBorder="1" applyAlignment="1">
      <alignment horizontal="center" vertical="center" wrapText="1"/>
    </xf>
    <xf numFmtId="0" fontId="41" fillId="7" borderId="49" xfId="0" applyFont="1" applyFill="1" applyBorder="1" applyAlignment="1" applyProtection="1">
      <alignment horizontal="center" vertical="center" wrapText="1"/>
      <protection locked="0"/>
    </xf>
    <xf numFmtId="0" fontId="41" fillId="7" borderId="8" xfId="0" applyFont="1" applyFill="1" applyBorder="1" applyAlignment="1" applyProtection="1">
      <alignment horizontal="center" vertical="center" wrapText="1"/>
      <protection locked="0"/>
    </xf>
    <xf numFmtId="0" fontId="47" fillId="3" borderId="49"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1" fillId="3" borderId="49" xfId="0" applyFont="1" applyFill="1" applyBorder="1" applyAlignment="1" applyProtection="1">
      <alignment horizontal="center" vertical="center" wrapText="1"/>
    </xf>
    <xf numFmtId="0" fontId="41" fillId="3" borderId="8" xfId="0" applyFont="1" applyFill="1" applyBorder="1" applyAlignment="1" applyProtection="1">
      <alignment horizontal="center" vertical="center" wrapText="1"/>
    </xf>
    <xf numFmtId="0" fontId="42" fillId="0" borderId="50"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1" xfId="0" applyFont="1" applyBorder="1" applyAlignment="1">
      <alignment horizontal="center" vertical="center" wrapText="1"/>
    </xf>
    <xf numFmtId="0" fontId="39" fillId="0" borderId="48" xfId="0" applyFont="1" applyBorder="1" applyAlignment="1">
      <alignment horizontal="center" vertical="center" wrapText="1"/>
    </xf>
    <xf numFmtId="0" fontId="42" fillId="0" borderId="52" xfId="0" applyFont="1" applyBorder="1" applyAlignment="1">
      <alignment horizontal="left" vertical="top" wrapText="1"/>
    </xf>
    <xf numFmtId="0" fontId="42" fillId="0" borderId="51" xfId="0" applyFont="1" applyBorder="1" applyAlignment="1">
      <alignment horizontal="left" vertical="top" wrapText="1"/>
    </xf>
    <xf numFmtId="0" fontId="39" fillId="4" borderId="47" xfId="0" applyFont="1" applyFill="1" applyBorder="1" applyAlignment="1">
      <alignment horizontal="center" vertical="center" wrapText="1"/>
    </xf>
    <xf numFmtId="0" fontId="39" fillId="4" borderId="45"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39" fillId="4" borderId="46"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40" fillId="0" borderId="48" xfId="0" applyFont="1" applyBorder="1" applyAlignment="1" applyProtection="1">
      <alignment horizontal="center" vertical="center" wrapText="1"/>
      <protection locked="0"/>
    </xf>
    <xf numFmtId="0" fontId="40" fillId="3" borderId="48" xfId="0" applyFont="1" applyFill="1" applyBorder="1" applyAlignment="1" applyProtection="1">
      <alignment horizontal="center" vertical="center" wrapText="1"/>
      <protection locked="0"/>
    </xf>
    <xf numFmtId="0" fontId="41" fillId="4" borderId="48" xfId="1" applyFont="1" applyFill="1" applyBorder="1" applyAlignment="1">
      <alignment horizontal="center" vertical="center" wrapText="1"/>
    </xf>
    <xf numFmtId="0" fontId="41" fillId="4" borderId="47" xfId="1" applyFont="1" applyFill="1" applyBorder="1" applyAlignment="1">
      <alignment horizontal="center" vertical="center" wrapText="1"/>
    </xf>
    <xf numFmtId="0" fontId="41" fillId="4" borderId="45" xfId="1" applyFont="1" applyFill="1" applyBorder="1" applyAlignment="1">
      <alignment horizontal="center" vertical="center" wrapText="1"/>
    </xf>
    <xf numFmtId="0" fontId="41" fillId="4" borderId="46" xfId="1" applyFont="1" applyFill="1" applyBorder="1" applyAlignment="1">
      <alignment horizontal="center" vertical="center" wrapText="1"/>
    </xf>
    <xf numFmtId="0" fontId="41" fillId="4" borderId="5" xfId="1" applyFont="1" applyFill="1" applyBorder="1" applyAlignment="1">
      <alignment horizontal="center" vertical="center" wrapText="1"/>
    </xf>
    <xf numFmtId="0" fontId="41" fillId="4" borderId="6" xfId="1" applyFont="1" applyFill="1" applyBorder="1" applyAlignment="1">
      <alignment horizontal="center" vertical="center" wrapText="1"/>
    </xf>
    <xf numFmtId="0" fontId="41" fillId="4" borderId="7" xfId="1" applyFont="1" applyFill="1" applyBorder="1" applyAlignment="1">
      <alignment horizontal="center" vertical="center" wrapText="1"/>
    </xf>
    <xf numFmtId="0" fontId="39" fillId="4" borderId="19"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4" borderId="4" xfId="0" applyFont="1" applyFill="1" applyBorder="1" applyAlignment="1">
      <alignment horizontal="center" vertical="center" wrapText="1"/>
    </xf>
    <xf numFmtId="0" fontId="39" fillId="4" borderId="50" xfId="0" applyFont="1" applyFill="1" applyBorder="1" applyAlignment="1">
      <alignment horizontal="center" vertical="center" wrapText="1"/>
    </xf>
    <xf numFmtId="0" fontId="39" fillId="4" borderId="51" xfId="0" applyFont="1" applyFill="1" applyBorder="1" applyAlignment="1">
      <alignment horizontal="center" vertical="center" wrapText="1"/>
    </xf>
    <xf numFmtId="0" fontId="41" fillId="5" borderId="49" xfId="0" applyFont="1" applyFill="1" applyBorder="1" applyAlignment="1">
      <alignment horizontal="center" vertical="center" textRotation="90" wrapText="1"/>
    </xf>
    <xf numFmtId="0" fontId="41" fillId="5" borderId="8" xfId="0" applyFont="1" applyFill="1" applyBorder="1" applyAlignment="1">
      <alignment horizontal="center" vertical="center" textRotation="90" wrapText="1"/>
    </xf>
    <xf numFmtId="0" fontId="41" fillId="5" borderId="1" xfId="0" applyFont="1" applyFill="1" applyBorder="1" applyAlignment="1">
      <alignment horizontal="center" vertical="center" textRotation="90" wrapText="1"/>
    </xf>
    <xf numFmtId="0" fontId="39" fillId="4" borderId="52"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39" fillId="4" borderId="49" xfId="0" applyFont="1" applyFill="1" applyBorder="1" applyAlignment="1">
      <alignment horizontal="center" vertical="center" wrapText="1"/>
    </xf>
    <xf numFmtId="0" fontId="39" fillId="4" borderId="8"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42" fillId="0" borderId="50" xfId="0" applyFont="1" applyBorder="1" applyAlignment="1">
      <alignment horizontal="left" vertical="top" wrapText="1"/>
    </xf>
    <xf numFmtId="0" fontId="41" fillId="5" borderId="47" xfId="0" applyFont="1" applyFill="1" applyBorder="1" applyAlignment="1">
      <alignment horizontal="center" vertical="center" wrapText="1"/>
    </xf>
    <xf numFmtId="0" fontId="41" fillId="5" borderId="45" xfId="0" applyFont="1" applyFill="1" applyBorder="1" applyAlignment="1">
      <alignment horizontal="center" vertical="center" wrapText="1"/>
    </xf>
    <xf numFmtId="0" fontId="41" fillId="5" borderId="46" xfId="0" applyFont="1" applyFill="1" applyBorder="1" applyAlignment="1">
      <alignment horizontal="center" vertical="center" wrapText="1"/>
    </xf>
    <xf numFmtId="0" fontId="41" fillId="0" borderId="1" xfId="0" applyFont="1" applyFill="1" applyBorder="1" applyAlignment="1">
      <alignment horizontal="center" vertical="center" textRotation="90" wrapText="1"/>
    </xf>
    <xf numFmtId="0" fontId="41" fillId="5" borderId="50" xfId="0" applyFont="1" applyFill="1" applyBorder="1" applyAlignment="1">
      <alignment horizontal="center" vertical="center" wrapText="1"/>
    </xf>
    <xf numFmtId="0" fontId="41" fillId="5" borderId="52" xfId="0" applyFont="1" applyFill="1" applyBorder="1" applyAlignment="1">
      <alignment horizontal="center" vertical="center" wrapText="1"/>
    </xf>
    <xf numFmtId="0" fontId="41" fillId="5" borderId="51"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2" fillId="0" borderId="0" xfId="0" applyFont="1" applyAlignment="1">
      <alignment horizontal="center" wrapText="1"/>
    </xf>
    <xf numFmtId="0" fontId="2" fillId="0" borderId="50" xfId="0" applyFont="1" applyBorder="1" applyAlignment="1">
      <alignment horizontal="center" wrapText="1"/>
    </xf>
    <xf numFmtId="0" fontId="2" fillId="0" borderId="51" xfId="0" applyFont="1" applyBorder="1" applyAlignment="1">
      <alignment horizontal="center" wrapText="1"/>
    </xf>
    <xf numFmtId="0" fontId="0" fillId="3" borderId="50" xfId="0" applyFill="1" applyBorder="1" applyAlignment="1" applyProtection="1">
      <alignment horizontal="center"/>
      <protection locked="0"/>
    </xf>
    <xf numFmtId="0" fontId="0" fillId="3" borderId="51" xfId="0" applyFill="1" applyBorder="1" applyAlignment="1" applyProtection="1">
      <alignment horizontal="center"/>
      <protection locked="0"/>
    </xf>
    <xf numFmtId="0" fontId="0" fillId="0" borderId="45" xfId="0" applyBorder="1" applyAlignment="1">
      <alignment horizontal="center" vertical="center" wrapText="1"/>
    </xf>
    <xf numFmtId="0" fontId="0" fillId="0" borderId="6" xfId="0"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0" fillId="3" borderId="48" xfId="0" applyFill="1" applyBorder="1" applyAlignment="1" applyProtection="1">
      <alignment horizontal="center"/>
      <protection locked="0"/>
    </xf>
    <xf numFmtId="0" fontId="0" fillId="0" borderId="4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46"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2" fillId="3" borderId="4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2" fillId="0" borderId="45" xfId="1" applyFont="1" applyFill="1" applyBorder="1" applyAlignment="1">
      <alignment horizontal="center"/>
    </xf>
    <xf numFmtId="0" fontId="32" fillId="0" borderId="46" xfId="1" applyFont="1" applyFill="1" applyBorder="1" applyAlignment="1">
      <alignment horizontal="center"/>
    </xf>
    <xf numFmtId="0" fontId="32" fillId="0" borderId="19" xfId="1" applyFont="1" applyFill="1" applyBorder="1" applyAlignment="1">
      <alignment horizontal="center" vertical="center" textRotation="90"/>
    </xf>
    <xf numFmtId="0" fontId="32" fillId="0" borderId="5" xfId="1" applyFont="1" applyFill="1" applyBorder="1" applyAlignment="1">
      <alignment horizontal="center" vertical="center" textRotation="90"/>
    </xf>
    <xf numFmtId="0" fontId="0" fillId="0" borderId="0" xfId="0" applyAlignment="1">
      <alignment horizontal="center" wrapText="1"/>
    </xf>
    <xf numFmtId="0" fontId="7" fillId="3" borderId="0" xfId="0" applyFont="1" applyFill="1" applyBorder="1" applyAlignment="1" applyProtection="1">
      <alignment horizontal="center" vertical="center"/>
      <protection locked="0"/>
    </xf>
    <xf numFmtId="0" fontId="3" fillId="0" borderId="48" xfId="0" applyFont="1" applyBorder="1" applyAlignment="1">
      <alignment horizontal="center" vertical="center" wrapText="1"/>
    </xf>
    <xf numFmtId="0" fontId="9" fillId="0" borderId="48" xfId="0" applyFont="1" applyBorder="1" applyAlignment="1">
      <alignment horizontal="center" vertical="center" wrapText="1"/>
    </xf>
    <xf numFmtId="0" fontId="31" fillId="4" borderId="49"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1" fillId="4" borderId="1" xfId="0" applyFont="1" applyFill="1" applyBorder="1" applyAlignment="1">
      <alignment horizontal="center" vertical="center" wrapText="1"/>
    </xf>
    <xf numFmtId="14" fontId="9" fillId="0" borderId="48" xfId="0" applyNumberFormat="1" applyFont="1" applyBorder="1" applyAlignment="1">
      <alignment horizontal="center" vertical="center" wrapText="1"/>
    </xf>
    <xf numFmtId="0" fontId="31" fillId="15" borderId="48" xfId="0" applyFont="1" applyFill="1" applyBorder="1" applyAlignment="1">
      <alignment horizontal="center" vertical="center" wrapText="1"/>
    </xf>
    <xf numFmtId="0" fontId="31" fillId="15" borderId="49" xfId="0" applyFont="1" applyFill="1" applyBorder="1" applyAlignment="1">
      <alignment horizontal="center" vertical="center" wrapText="1"/>
    </xf>
    <xf numFmtId="0" fontId="31" fillId="15" borderId="8" xfId="0" applyFont="1" applyFill="1" applyBorder="1" applyAlignment="1">
      <alignment horizontal="center" vertical="center" wrapText="1"/>
    </xf>
    <xf numFmtId="0" fontId="31" fillId="15"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50" xfId="0" applyFont="1" applyFill="1" applyBorder="1" applyAlignment="1">
      <alignment horizontal="center" vertical="center" wrapText="1"/>
    </xf>
    <xf numFmtId="0" fontId="31" fillId="0" borderId="56" xfId="0" applyFont="1" applyFill="1" applyBorder="1" applyAlignment="1">
      <alignment horizontal="center" vertical="center" wrapText="1"/>
    </xf>
    <xf numFmtId="0" fontId="31" fillId="0" borderId="52" xfId="0" applyFont="1" applyFill="1" applyBorder="1" applyAlignment="1">
      <alignment horizontal="center" vertical="center" wrapText="1"/>
    </xf>
    <xf numFmtId="0" fontId="39" fillId="0" borderId="42" xfId="0" applyFont="1" applyFill="1" applyBorder="1" applyAlignment="1">
      <alignment horizontal="center" vertical="center"/>
    </xf>
    <xf numFmtId="0" fontId="39" fillId="0" borderId="43" xfId="0" applyFont="1" applyFill="1" applyBorder="1" applyAlignment="1">
      <alignment horizontal="center" vertical="center"/>
    </xf>
    <xf numFmtId="0" fontId="39" fillId="0" borderId="44" xfId="0" applyFont="1" applyFill="1" applyBorder="1" applyAlignment="1">
      <alignment horizontal="center" vertical="center"/>
    </xf>
    <xf numFmtId="0" fontId="31" fillId="0" borderId="57" xfId="0" applyFont="1" applyFill="1" applyBorder="1" applyAlignment="1">
      <alignment horizontal="center" vertical="center" wrapText="1"/>
    </xf>
    <xf numFmtId="0" fontId="31" fillId="15" borderId="31" xfId="0" applyFont="1" applyFill="1" applyBorder="1" applyAlignment="1">
      <alignment horizontal="center" vertical="center" wrapText="1"/>
    </xf>
    <xf numFmtId="0" fontId="31" fillId="15" borderId="32" xfId="0" applyFont="1" applyFill="1" applyBorder="1" applyAlignment="1">
      <alignment horizontal="center" vertical="center" wrapText="1"/>
    </xf>
    <xf numFmtId="0" fontId="31" fillId="15" borderId="33" xfId="0" applyFont="1" applyFill="1" applyBorder="1" applyAlignment="1">
      <alignment horizontal="center" vertical="center" wrapText="1"/>
    </xf>
    <xf numFmtId="0" fontId="31" fillId="4" borderId="0" xfId="0" applyFont="1" applyFill="1" applyAlignment="1">
      <alignment horizontal="center" vertical="center"/>
    </xf>
    <xf numFmtId="0" fontId="31" fillId="15" borderId="37" xfId="0" applyFont="1" applyFill="1" applyBorder="1" applyAlignment="1">
      <alignment horizontal="center" vertical="center" wrapText="1"/>
    </xf>
    <xf numFmtId="0" fontId="31" fillId="15" borderId="38" xfId="0" applyFont="1" applyFill="1" applyBorder="1" applyAlignment="1">
      <alignment horizontal="center" vertical="center" wrapText="1"/>
    </xf>
  </cellXfs>
  <cellStyles count="7">
    <cellStyle name="Hipervínculo" xfId="2" builtinId="8"/>
    <cellStyle name="Millares 2" xfId="5" xr:uid="{00000000-0005-0000-0000-000001000000}"/>
    <cellStyle name="Normal" xfId="0" builtinId="0"/>
    <cellStyle name="Normal 2" xfId="1" xr:uid="{00000000-0005-0000-0000-000003000000}"/>
    <cellStyle name="Normal 3" xfId="3" xr:uid="{00000000-0005-0000-0000-000004000000}"/>
    <cellStyle name="Normal 4" xfId="4" xr:uid="{00000000-0005-0000-0000-000005000000}"/>
    <cellStyle name="Porcentaje" xfId="6" builtinId="5"/>
  </cellStyles>
  <dxfs count="604">
    <dxf>
      <fill>
        <patternFill>
          <bgColor rgb="FF00B050"/>
        </patternFill>
      </fill>
    </dxf>
    <dxf>
      <fill>
        <patternFill>
          <bgColor rgb="FFFF0000"/>
        </patternFill>
      </fill>
    </dxf>
    <dxf>
      <fill>
        <patternFill>
          <bgColor rgb="FFFFFF00"/>
        </patternFill>
      </fill>
    </dxf>
    <dxf>
      <font>
        <b/>
        <i val="0"/>
        <strike/>
        <color theme="1"/>
      </font>
      <fill>
        <patternFill>
          <bgColor theme="1"/>
        </patternFill>
      </fill>
    </dxf>
    <dxf>
      <font>
        <color auto="1"/>
      </font>
      <fill>
        <patternFill>
          <bgColor theme="1"/>
        </patternFill>
      </fill>
    </dxf>
    <dxf>
      <fill>
        <patternFill>
          <bgColor rgb="FFC0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auto="1"/>
      </font>
      <fill>
        <patternFill patternType="solid">
          <bgColor rgb="FFC00000"/>
        </patternFill>
      </fill>
    </dxf>
    <dxf>
      <fill>
        <patternFill>
          <bgColor rgb="FFC0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auto="1"/>
      </font>
      <fill>
        <patternFill patternType="solid">
          <bgColor rgb="FFC00000"/>
        </patternFill>
      </fill>
    </dxf>
    <dxf>
      <fill>
        <patternFill>
          <bgColor rgb="FFC0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auto="1"/>
      </font>
      <fill>
        <patternFill patternType="solid">
          <bgColor rgb="FFC00000"/>
        </patternFill>
      </fill>
    </dxf>
    <dxf>
      <fill>
        <patternFill>
          <bgColor rgb="FFC0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auto="1"/>
      </font>
      <fill>
        <patternFill patternType="solid">
          <bgColor rgb="FFC00000"/>
        </patternFill>
      </fill>
    </dxf>
    <dxf>
      <fill>
        <patternFill>
          <bgColor rgb="FFC0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auto="1"/>
      </font>
      <fill>
        <patternFill patternType="solid">
          <bgColor rgb="FFC00000"/>
        </patternFill>
      </fill>
    </dxf>
    <dxf>
      <fill>
        <patternFill>
          <bgColor rgb="FFC0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auto="1"/>
      </font>
      <fill>
        <patternFill patternType="solid">
          <bgColor rgb="FFC00000"/>
        </patternFill>
      </fill>
    </dxf>
    <dxf>
      <fill>
        <patternFill>
          <bgColor rgb="FFC0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auto="1"/>
      </font>
      <fill>
        <patternFill patternType="solid">
          <bgColor rgb="FFC0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C0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auto="1"/>
      </font>
      <fill>
        <patternFill patternType="solid">
          <bgColor rgb="FFC00000"/>
        </patternFill>
      </fill>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auto="1"/>
        </top>
      </border>
    </dxf>
    <dxf>
      <border outline="0">
        <left style="thin">
          <color auto="1"/>
        </left>
        <right style="thin">
          <color auto="1"/>
        </right>
        <top style="thin">
          <color indexed="64"/>
        </top>
        <bottom style="thin">
          <color indexed="64"/>
        </bottom>
      </border>
    </dxf>
    <dxf>
      <border outline="0">
        <bottom style="thin">
          <color indexed="64"/>
        </bottom>
      </border>
    </dxf>
    <dxf>
      <font>
        <color theme="1"/>
      </font>
      <fill>
        <patternFill>
          <bgColor theme="5" tint="0.39994506668294322"/>
        </patternFill>
      </fill>
    </dxf>
    <dxf>
      <font>
        <color theme="1"/>
      </font>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color theme="0"/>
      </font>
      <fill>
        <patternFill patternType="none">
          <bgColor auto="1"/>
        </patternFill>
      </fill>
    </dxf>
    <dxf>
      <font>
        <b/>
        <i val="0"/>
        <strike/>
        <color theme="0"/>
      </font>
      <fill>
        <patternFill patternType="none">
          <bgColor auto="1"/>
        </patternFill>
      </fill>
    </dxf>
    <dxf>
      <fill>
        <patternFill>
          <bgColor rgb="FF00B050"/>
        </patternFill>
      </fill>
    </dxf>
    <dxf>
      <fill>
        <patternFill>
          <bgColor rgb="FFFF0000"/>
        </patternFill>
      </fill>
    </dxf>
    <dxf>
      <fill>
        <patternFill>
          <bgColor rgb="FFFFFF00"/>
        </patternFill>
      </fill>
    </dxf>
    <dxf>
      <font>
        <color theme="0"/>
      </font>
      <fill>
        <patternFill>
          <bgColor theme="0"/>
        </patternFill>
      </fill>
    </dxf>
    <dxf>
      <font>
        <b/>
        <i val="0"/>
        <strike/>
        <color theme="0"/>
      </font>
      <fill>
        <patternFill>
          <bgColor theme="0"/>
        </patternFill>
      </fill>
    </dxf>
    <dxf>
      <fill>
        <patternFill>
          <bgColor rgb="FFFFFF00"/>
        </patternFill>
      </fill>
    </dxf>
    <dxf>
      <font>
        <color theme="0"/>
      </font>
      <fill>
        <patternFill>
          <bgColor theme="0"/>
        </patternFill>
      </fill>
    </dxf>
    <dxf>
      <font>
        <b/>
        <i val="0"/>
        <strike/>
        <color theme="0"/>
      </font>
      <fill>
        <patternFill>
          <bgColor theme="0"/>
        </patternFill>
      </fill>
    </dxf>
    <dxf>
      <font>
        <color theme="0"/>
      </font>
      <fill>
        <patternFill>
          <bgColor theme="0"/>
        </patternFill>
      </fill>
    </dxf>
    <dxf>
      <font>
        <b/>
        <i val="0"/>
        <strike/>
        <color theme="0"/>
      </font>
      <fill>
        <patternFill>
          <bgColor theme="0"/>
        </patternFill>
      </fill>
    </dxf>
    <dxf>
      <fill>
        <patternFill>
          <bgColor rgb="FFFFFF00"/>
        </patternFill>
      </fill>
    </dxf>
    <dxf>
      <font>
        <color theme="0"/>
      </font>
      <fill>
        <patternFill>
          <bgColor theme="0"/>
        </patternFill>
      </fill>
    </dxf>
    <dxf>
      <font>
        <b/>
        <i val="0"/>
        <strike/>
        <color theme="0"/>
      </font>
      <fill>
        <patternFill>
          <bgColor theme="0"/>
        </patternFill>
      </fill>
    </dxf>
    <dxf>
      <fill>
        <patternFill>
          <bgColor rgb="FFFFFF00"/>
        </patternFill>
      </fill>
    </dxf>
    <dxf>
      <font>
        <color theme="0"/>
      </font>
      <fill>
        <patternFill>
          <bgColor theme="0"/>
        </patternFill>
      </fill>
    </dxf>
    <dxf>
      <font>
        <b/>
        <i val="0"/>
        <strike/>
        <color theme="0"/>
      </font>
      <fill>
        <patternFill>
          <bgColor theme="0"/>
        </patternFill>
      </fill>
    </dxf>
    <dxf>
      <font>
        <color theme="0"/>
      </font>
      <fill>
        <patternFill>
          <bgColor theme="0"/>
        </patternFill>
      </fill>
    </dxf>
    <dxf>
      <font>
        <b/>
        <i val="0"/>
        <strike/>
        <color theme="0"/>
      </font>
      <fill>
        <patternFill>
          <bgColor theme="0"/>
        </patternFill>
      </fill>
    </dxf>
    <dxf>
      <fill>
        <patternFill>
          <bgColor rgb="FFFFFF00"/>
        </patternFill>
      </fill>
    </dxf>
    <dxf>
      <font>
        <color theme="0"/>
      </font>
      <fill>
        <patternFill>
          <bgColor theme="0"/>
        </patternFill>
      </fill>
    </dxf>
    <dxf>
      <font>
        <b/>
        <i val="0"/>
        <strike/>
        <color theme="0"/>
      </font>
      <fill>
        <patternFill>
          <bgColor theme="0"/>
        </patternFill>
      </fill>
    </dxf>
    <dxf>
      <fill>
        <patternFill>
          <bgColor rgb="FFFFFF00"/>
        </patternFill>
      </fill>
    </dxf>
    <dxf>
      <font>
        <color theme="0"/>
      </font>
      <fill>
        <patternFill>
          <bgColor theme="0"/>
        </patternFill>
      </fill>
    </dxf>
    <dxf>
      <font>
        <b/>
        <i val="0"/>
        <strike/>
        <color theme="0"/>
      </font>
      <fill>
        <patternFill>
          <bgColor theme="0"/>
        </patternFill>
      </fill>
    </dxf>
    <dxf>
      <font>
        <color theme="0"/>
      </font>
      <fill>
        <patternFill>
          <bgColor theme="0"/>
        </patternFill>
      </fill>
    </dxf>
    <dxf>
      <font>
        <b/>
        <i val="0"/>
        <strike/>
        <color theme="0"/>
      </font>
      <fill>
        <patternFill>
          <bgColor theme="0"/>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ill>
        <patternFill>
          <bgColor rgb="FF00B050"/>
        </patternFill>
      </fill>
    </dxf>
    <dxf>
      <fill>
        <patternFill>
          <bgColor rgb="FFFF0000"/>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color theme="0"/>
      </font>
      <fill>
        <patternFill>
          <bgColor theme="0"/>
        </patternFill>
      </fill>
    </dxf>
    <dxf>
      <font>
        <b/>
        <i val="0"/>
        <strike/>
        <color theme="0"/>
      </font>
      <fill>
        <patternFill>
          <bgColor theme="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ill>
        <patternFill>
          <bgColor rgb="FF00B050"/>
        </patternFill>
      </fill>
    </dxf>
    <dxf>
      <fill>
        <patternFill>
          <bgColor rgb="FFFF0000"/>
        </patternFill>
      </fill>
    </dxf>
    <dxf>
      <font>
        <color auto="1"/>
      </font>
      <fill>
        <patternFill>
          <bgColor rgb="FF00B050"/>
        </patternFill>
      </fill>
    </dxf>
    <dxf>
      <fill>
        <patternFill>
          <bgColor rgb="FFFF0000"/>
        </patternFill>
      </fill>
    </dxf>
    <dxf>
      <fill>
        <patternFill>
          <bgColor rgb="FFF0EA00"/>
        </patternFill>
      </fill>
    </dxf>
    <dxf>
      <fill>
        <patternFill>
          <bgColor theme="9"/>
        </patternFill>
      </fill>
    </dxf>
    <dxf>
      <fill>
        <patternFill>
          <bgColor rgb="FFFFFF00"/>
        </patternFill>
      </fill>
    </dxf>
    <dxf>
      <fill>
        <patternFill>
          <bgColor rgb="FF00B050"/>
        </patternFill>
      </fill>
    </dxf>
    <dxf>
      <fill>
        <patternFill>
          <bgColor rgb="FFFF0000"/>
        </patternFill>
      </fill>
    </dxf>
    <dxf>
      <font>
        <color theme="0"/>
      </font>
      <fill>
        <patternFill>
          <bgColor theme="0"/>
        </patternFill>
      </fill>
    </dxf>
    <dxf>
      <font>
        <b/>
        <i val="0"/>
        <strike/>
        <color theme="0"/>
      </font>
      <fill>
        <patternFill>
          <bgColor theme="0"/>
        </patternFill>
      </fill>
    </dxf>
    <dxf>
      <fill>
        <patternFill>
          <bgColor rgb="FFFFFF00"/>
        </patternFill>
      </fill>
    </dxf>
    <dxf>
      <fill>
        <patternFill>
          <bgColor rgb="FF00B050"/>
        </patternFill>
      </fill>
    </dxf>
    <dxf>
      <fill>
        <patternFill>
          <bgColor rgb="FFFF0000"/>
        </patternFill>
      </fill>
    </dxf>
    <dxf>
      <font>
        <color theme="0"/>
      </font>
      <fill>
        <patternFill>
          <bgColor theme="0"/>
        </patternFill>
      </fill>
    </dxf>
    <dxf>
      <font>
        <b/>
        <i val="0"/>
        <strike/>
        <color theme="0"/>
      </font>
      <fill>
        <patternFill>
          <bgColor theme="0"/>
        </patternFill>
      </fill>
    </dxf>
    <dxf>
      <fill>
        <patternFill>
          <bgColor rgb="FFFFFF00"/>
        </patternFill>
      </fill>
    </dxf>
    <dxf>
      <fill>
        <patternFill>
          <bgColor rgb="FF00B050"/>
        </patternFill>
      </fill>
    </dxf>
    <dxf>
      <fill>
        <patternFill>
          <bgColor rgb="FFFF0000"/>
        </patternFill>
      </fill>
    </dxf>
    <dxf>
      <font>
        <color theme="0"/>
      </font>
      <fill>
        <patternFill>
          <bgColor theme="0"/>
        </patternFill>
      </fill>
    </dxf>
    <dxf>
      <font>
        <b/>
        <i val="0"/>
        <strike/>
        <color theme="0"/>
      </font>
      <fill>
        <patternFill>
          <bgColor theme="0"/>
        </patternFill>
      </fill>
    </dxf>
    <dxf>
      <fill>
        <patternFill>
          <bgColor rgb="FFFFFF00"/>
        </patternFill>
      </fill>
    </dxf>
    <dxf>
      <fill>
        <patternFill>
          <bgColor rgb="FF00B050"/>
        </patternFill>
      </fill>
    </dxf>
    <dxf>
      <fill>
        <patternFill>
          <bgColor rgb="FFFF0000"/>
        </patternFill>
      </fill>
    </dxf>
    <dxf>
      <font>
        <color theme="0"/>
      </font>
      <fill>
        <patternFill>
          <bgColor theme="0"/>
        </patternFill>
      </fill>
    </dxf>
    <dxf>
      <font>
        <b/>
        <i val="0"/>
        <strike/>
        <color theme="0"/>
      </font>
      <fill>
        <patternFill>
          <bgColor theme="0"/>
        </patternFill>
      </fill>
    </dxf>
    <dxf>
      <fill>
        <patternFill>
          <bgColor rgb="FFFFFF00"/>
        </patternFill>
      </fill>
    </dxf>
    <dxf>
      <fill>
        <patternFill>
          <bgColor rgb="FF00B050"/>
        </patternFill>
      </fill>
    </dxf>
    <dxf>
      <fill>
        <patternFill>
          <bgColor rgb="FFFF0000"/>
        </patternFill>
      </fill>
    </dxf>
    <dxf>
      <font>
        <color theme="0"/>
      </font>
      <fill>
        <patternFill>
          <bgColor theme="0"/>
        </patternFill>
      </fill>
    </dxf>
    <dxf>
      <font>
        <b/>
        <i val="0"/>
        <strike/>
        <color theme="0"/>
      </font>
      <fill>
        <patternFill patternType="none">
          <bgColor auto="1"/>
        </patternFill>
      </fill>
    </dxf>
    <dxf>
      <fill>
        <patternFill>
          <bgColor rgb="FFFFFF00"/>
        </patternFill>
      </fill>
    </dxf>
    <dxf>
      <fill>
        <patternFill>
          <bgColor rgb="FF00B050"/>
        </patternFill>
      </fill>
    </dxf>
    <dxf>
      <fill>
        <patternFill>
          <bgColor rgb="FFFF0000"/>
        </patternFill>
      </fill>
    </dxf>
    <dxf>
      <font>
        <color theme="0"/>
      </font>
      <fill>
        <patternFill patternType="none">
          <bgColor auto="1"/>
        </patternFill>
      </fill>
    </dxf>
    <dxf>
      <font>
        <b/>
        <i val="0"/>
        <strike/>
        <color theme="0"/>
      </font>
      <fill>
        <patternFill patternType="none">
          <bgColor auto="1"/>
        </patternFill>
      </fill>
    </dxf>
    <dxf>
      <fill>
        <patternFill>
          <bgColor rgb="FFFFFF00"/>
        </patternFill>
      </fill>
    </dxf>
    <dxf>
      <fill>
        <patternFill>
          <bgColor rgb="FF00B050"/>
        </patternFill>
      </fill>
    </dxf>
    <dxf>
      <fill>
        <patternFill>
          <bgColor rgb="FFFF0000"/>
        </patternFill>
      </fill>
    </dxf>
    <dxf>
      <font>
        <color theme="0"/>
      </font>
      <fill>
        <patternFill>
          <bgColor theme="0"/>
        </patternFill>
      </fill>
    </dxf>
    <dxf>
      <font>
        <b/>
        <i val="0"/>
        <strike/>
        <color theme="0"/>
      </font>
      <fill>
        <patternFill>
          <bgColor theme="0"/>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ill>
        <patternFill>
          <bgColor rgb="FFFFFF00"/>
        </patternFill>
      </fill>
    </dxf>
    <dxf>
      <fill>
        <patternFill>
          <bgColor rgb="FF00B050"/>
        </patternFill>
      </fill>
    </dxf>
    <dxf>
      <fill>
        <patternFill>
          <bgColor rgb="FFFF0000"/>
        </patternFill>
      </fill>
    </dxf>
    <dxf>
      <font>
        <color theme="0"/>
      </font>
      <fill>
        <patternFill patternType="none">
          <bgColor auto="1"/>
        </patternFill>
      </fill>
    </dxf>
    <dxf>
      <font>
        <b/>
        <i val="0"/>
        <strike/>
        <color theme="0"/>
      </font>
      <fill>
        <patternFill>
          <bgColor theme="0"/>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9"/>
        </patternFill>
      </fill>
    </dxf>
    <dxf>
      <font>
        <b/>
        <i val="0"/>
        <strike/>
        <color theme="1"/>
      </font>
      <fill>
        <patternFill>
          <bgColor theme="1"/>
        </patternFill>
      </fill>
    </dxf>
    <dxf>
      <font>
        <color auto="1"/>
      </font>
      <fill>
        <patternFill>
          <bgColor theme="1"/>
        </patternFill>
      </fill>
    </dxf>
    <dxf>
      <fill>
        <patternFill>
          <bgColor rgb="FFFF0000"/>
        </patternFill>
      </fill>
    </dxf>
    <dxf>
      <fill>
        <patternFill>
          <bgColor rgb="FF00B050"/>
        </patternFill>
      </fill>
    </dxf>
    <dxf>
      <fill>
        <patternFill>
          <bgColor rgb="FFFFFF00"/>
        </patternFill>
      </fill>
    </dxf>
    <dxf>
      <fill>
        <patternFill>
          <bgColor theme="9"/>
        </patternFill>
      </fill>
    </dxf>
    <dxf>
      <font>
        <b/>
        <i val="0"/>
        <strike/>
        <color theme="1"/>
      </font>
      <fill>
        <patternFill>
          <bgColor theme="1"/>
        </patternFill>
      </fill>
    </dxf>
    <dxf>
      <font>
        <color auto="1"/>
      </font>
      <fill>
        <patternFill>
          <bgColor theme="1"/>
        </patternFill>
      </fill>
    </dxf>
    <dxf>
      <fill>
        <patternFill>
          <bgColor rgb="FFFF0000"/>
        </patternFill>
      </fill>
    </dxf>
    <dxf>
      <fill>
        <patternFill>
          <bgColor rgb="FF00B050"/>
        </patternFill>
      </fill>
    </dxf>
    <dxf>
      <fill>
        <patternFill>
          <bgColor rgb="FFFFFF00"/>
        </patternFill>
      </fill>
    </dxf>
    <dxf>
      <fill>
        <patternFill>
          <bgColor theme="9"/>
        </patternFill>
      </fill>
    </dxf>
    <dxf>
      <font>
        <b/>
        <i val="0"/>
        <strike/>
        <color theme="1"/>
      </font>
      <fill>
        <patternFill>
          <bgColor theme="1"/>
        </patternFill>
      </fill>
    </dxf>
    <dxf>
      <font>
        <color auto="1"/>
      </font>
      <fill>
        <patternFill>
          <bgColor theme="1"/>
        </patternFill>
      </fill>
    </dxf>
    <dxf>
      <fill>
        <patternFill>
          <bgColor rgb="FFFF0000"/>
        </patternFill>
      </fill>
    </dxf>
    <dxf>
      <fill>
        <patternFill>
          <bgColor rgb="FF00B050"/>
        </patternFill>
      </fill>
    </dxf>
    <dxf>
      <fill>
        <patternFill>
          <bgColor rgb="FFFFFF00"/>
        </patternFill>
      </fill>
    </dxf>
    <dxf>
      <fill>
        <patternFill>
          <bgColor theme="9"/>
        </patternFill>
      </fill>
    </dxf>
    <dxf>
      <font>
        <b/>
        <i val="0"/>
        <strike/>
        <color theme="1"/>
      </font>
      <fill>
        <patternFill>
          <bgColor theme="1"/>
        </patternFill>
      </fill>
    </dxf>
    <dxf>
      <font>
        <color auto="1"/>
      </font>
      <fill>
        <patternFill>
          <bgColor theme="1"/>
        </patternFill>
      </fill>
    </dxf>
    <dxf>
      <fill>
        <patternFill>
          <bgColor rgb="FFFF0000"/>
        </patternFill>
      </fill>
    </dxf>
    <dxf>
      <fill>
        <patternFill>
          <bgColor rgb="FF00B050"/>
        </patternFill>
      </fill>
    </dxf>
    <dxf>
      <fill>
        <patternFill>
          <bgColor rgb="FFFFFF00"/>
        </patternFill>
      </fill>
    </dxf>
    <dxf>
      <fill>
        <patternFill>
          <bgColor theme="9"/>
        </patternFill>
      </fill>
    </dxf>
    <dxf>
      <font>
        <b/>
        <i val="0"/>
        <strike/>
        <color theme="1"/>
      </font>
      <fill>
        <patternFill>
          <bgColor theme="1"/>
        </patternFill>
      </fill>
    </dxf>
    <dxf>
      <font>
        <color auto="1"/>
      </font>
      <fill>
        <patternFill>
          <bgColor theme="1"/>
        </patternFill>
      </fill>
    </dxf>
    <dxf>
      <fill>
        <patternFill>
          <bgColor rgb="FFFF0000"/>
        </patternFill>
      </fill>
    </dxf>
    <dxf>
      <fill>
        <patternFill>
          <bgColor rgb="FF00B050"/>
        </patternFill>
      </fill>
    </dxf>
    <dxf>
      <fill>
        <patternFill>
          <bgColor rgb="FFFFFF00"/>
        </patternFill>
      </fill>
    </dxf>
    <dxf>
      <fill>
        <patternFill>
          <bgColor theme="9"/>
        </patternFill>
      </fill>
    </dxf>
    <dxf>
      <font>
        <b/>
        <i val="0"/>
        <strike/>
        <color theme="1"/>
      </font>
      <fill>
        <patternFill>
          <bgColor theme="1"/>
        </patternFill>
      </fill>
    </dxf>
    <dxf>
      <font>
        <color auto="1"/>
      </font>
      <fill>
        <patternFill>
          <bgColor theme="1"/>
        </patternFill>
      </fill>
    </dxf>
    <dxf>
      <fill>
        <patternFill>
          <bgColor rgb="FFFF0000"/>
        </patternFill>
      </fill>
    </dxf>
    <dxf>
      <fill>
        <patternFill>
          <bgColor rgb="FF00B050"/>
        </patternFill>
      </fill>
    </dxf>
    <dxf>
      <fill>
        <patternFill>
          <bgColor rgb="FFFFFF00"/>
        </patternFill>
      </fill>
    </dxf>
    <dxf>
      <fill>
        <patternFill>
          <bgColor theme="9"/>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ill>
        <patternFill>
          <bgColor rgb="FFFF0000"/>
        </patternFill>
      </fill>
    </dxf>
    <dxf>
      <fill>
        <patternFill>
          <bgColor rgb="FF00B050"/>
        </patternFill>
      </fill>
    </dxf>
    <dxf>
      <fill>
        <patternFill>
          <bgColor rgb="FFFFFF00"/>
        </patternFill>
      </fill>
    </dxf>
    <dxf>
      <fill>
        <patternFill>
          <bgColor theme="9"/>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color theme="0"/>
      </font>
      <fill>
        <patternFill>
          <bgColor theme="0"/>
        </patternFill>
      </fill>
    </dxf>
    <dxf>
      <font>
        <b/>
        <i val="0"/>
        <strike/>
        <color theme="0"/>
      </font>
      <fill>
        <patternFill>
          <bgColor theme="0"/>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ont>
        <color theme="0"/>
      </font>
      <fill>
        <patternFill>
          <bgColor theme="0"/>
        </patternFill>
      </fill>
    </dxf>
    <dxf>
      <font>
        <b/>
        <i val="0"/>
        <strike/>
        <color theme="0"/>
      </font>
      <fill>
        <patternFill>
          <bgColor theme="0"/>
        </patternFill>
      </fill>
    </dxf>
    <dxf>
      <font>
        <b/>
        <i val="0"/>
        <strike/>
        <color theme="1"/>
      </font>
      <fill>
        <patternFill>
          <bgColor theme="1"/>
        </patternFill>
      </fill>
    </dxf>
    <dxf>
      <font>
        <color auto="1"/>
      </font>
      <fill>
        <patternFill>
          <bgColor theme="1"/>
        </patternFill>
      </fill>
    </dxf>
    <dxf>
      <font>
        <b/>
        <i val="0"/>
        <strike/>
        <color theme="1"/>
      </font>
      <fill>
        <patternFill>
          <bgColor theme="1"/>
        </patternFill>
      </fill>
    </dxf>
    <dxf>
      <font>
        <color auto="1"/>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DAEC"/>
      <color rgb="FFD60000"/>
      <color rgb="FF558ED5"/>
      <color rgb="FFF0EA00"/>
      <color rgb="FFFF9933"/>
      <color rgb="FFF8F200"/>
      <color rgb="FFE5E2D1"/>
      <color rgb="FFF7EF47"/>
      <color rgb="FFF4EE00"/>
      <color rgb="FFEEE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Riesgo</a:t>
            </a:r>
            <a:r>
              <a:rPr lang="es-CO" baseline="0"/>
              <a:t> 1 </a:t>
            </a:r>
            <a:endParaRPr lang="es-CO"/>
          </a:p>
        </c:rich>
      </c:tx>
      <c:layout>
        <c:manualLayout>
          <c:xMode val="edge"/>
          <c:yMode val="edge"/>
          <c:x val="0.3809026996625422"/>
          <c:y val="0.10512482123951822"/>
        </c:manualLayout>
      </c:layout>
      <c:overlay val="0"/>
    </c:title>
    <c:autoTitleDeleted val="0"/>
    <c:plotArea>
      <c:layout>
        <c:manualLayout>
          <c:layoutTarget val="inner"/>
          <c:xMode val="edge"/>
          <c:yMode val="edge"/>
          <c:x val="8.4474628171478564E-2"/>
          <c:y val="0.18554425488480605"/>
          <c:w val="0.89052537182852143"/>
          <c:h val="0.5777216389617964"/>
        </c:manualLayout>
      </c:layout>
      <c:barChart>
        <c:barDir val="col"/>
        <c:grouping val="clustered"/>
        <c:varyColors val="0"/>
        <c:ser>
          <c:idx val="0"/>
          <c:order val="0"/>
          <c:tx>
            <c:strRef>
              <c:f>Gráficas!$B$1</c:f>
              <c:strCache>
                <c:ptCount val="1"/>
                <c:pt idx="0">
                  <c:v>Zona </c:v>
                </c:pt>
              </c:strCache>
            </c:strRef>
          </c:tx>
          <c:invertIfNegative val="0"/>
          <c:dPt>
            <c:idx val="0"/>
            <c:invertIfNegative val="0"/>
            <c:bubble3D val="0"/>
            <c:spPr>
              <a:gradFill>
                <a:gsLst>
                  <a:gs pos="100000">
                    <a:srgbClr val="00B050"/>
                  </a:gs>
                  <a:gs pos="32000">
                    <a:srgbClr val="FF9933"/>
                  </a:gs>
                  <a:gs pos="68000">
                    <a:srgbClr val="FFFF00"/>
                  </a:gs>
                  <a:gs pos="0">
                    <a:srgbClr val="FF0000"/>
                  </a:gs>
                </a:gsLst>
                <a:lin ang="5400000" scaled="0"/>
              </a:gradFill>
            </c:spPr>
            <c:extLst>
              <c:ext xmlns:c16="http://schemas.microsoft.com/office/drawing/2014/chart" uri="{C3380CC4-5D6E-409C-BE32-E72D297353CC}">
                <c16:uniqueId val="{00000001-0AEC-443C-8F2A-DFFF7966CB89}"/>
              </c:ext>
            </c:extLst>
          </c:dPt>
          <c:trendline>
            <c:trendlineType val="linear"/>
            <c:dispRSqr val="0"/>
            <c:dispEq val="1"/>
            <c:trendlineLbl>
              <c:numFmt formatCode="General" sourceLinked="0"/>
            </c:trendlineLbl>
          </c:trendline>
          <c:cat>
            <c:strRef>
              <c:f>Gráficas!$A$2</c:f>
              <c:strCache>
                <c:ptCount val="1"/>
                <c:pt idx="0">
                  <c:v>Riesgo 1</c:v>
                </c:pt>
              </c:strCache>
            </c:strRef>
          </c:cat>
          <c:val>
            <c:numRef>
              <c:f>Gráficas!$B$2</c:f>
              <c:numCache>
                <c:formatCode>General</c:formatCode>
                <c:ptCount val="1"/>
                <c:pt idx="0">
                  <c:v>4</c:v>
                </c:pt>
              </c:numCache>
            </c:numRef>
          </c:val>
          <c:extLst>
            <c:ext xmlns:c16="http://schemas.microsoft.com/office/drawing/2014/chart" uri="{C3380CC4-5D6E-409C-BE32-E72D297353CC}">
              <c16:uniqueId val="{00000003-0AEC-443C-8F2A-DFFF7966CB89}"/>
            </c:ext>
          </c:extLst>
        </c:ser>
        <c:ser>
          <c:idx val="1"/>
          <c:order val="1"/>
          <c:tx>
            <c:strRef>
              <c:f>Gráficas!$D$1</c:f>
              <c:strCache>
                <c:ptCount val="1"/>
                <c:pt idx="0">
                  <c:v>Zona Residual</c:v>
                </c:pt>
              </c:strCache>
            </c:strRef>
          </c:tx>
          <c:spPr>
            <a:noFill/>
            <a:ln w="19050" cmpd="sng">
              <a:solidFill>
                <a:schemeClr val="tx1"/>
              </a:solidFill>
            </a:ln>
          </c:spPr>
          <c:invertIfNegative val="0"/>
          <c:dLbls>
            <c:dLbl>
              <c:idx val="0"/>
              <c:layout>
                <c:manualLayout>
                  <c:x val="0.34310148731408574"/>
                  <c:y val="0.1017028841449972"/>
                </c:manualLayout>
              </c:layout>
              <c:tx>
                <c:rich>
                  <a:bodyPr/>
                  <a:lstStyle/>
                  <a:p>
                    <a:r>
                      <a:rPr lang="en-US" b="1"/>
                      <a:t>Zona residual</a:t>
                    </a:r>
                    <a:endParaRPr lang="en-US"/>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0AEC-443C-8F2A-DFFF7966CB89}"/>
                </c:ext>
              </c:extLst>
            </c:dLbl>
            <c:spPr>
              <a:noFill/>
              <a:ln>
                <a:noFill/>
              </a:ln>
              <a:effectLst/>
            </c:spPr>
            <c:txPr>
              <a:bodyPr/>
              <a:lstStyle/>
              <a:p>
                <a:pPr>
                  <a:defRPr b="1"/>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Gráficas!$A$2</c:f>
              <c:strCache>
                <c:ptCount val="1"/>
                <c:pt idx="0">
                  <c:v>Riesgo 1</c:v>
                </c:pt>
              </c:strCache>
            </c:strRef>
          </c:cat>
          <c:val>
            <c:numRef>
              <c:f>Gráficas!$D$2</c:f>
              <c:numCache>
                <c:formatCode>General</c:formatCode>
                <c:ptCount val="1"/>
                <c:pt idx="0">
                  <c:v>3</c:v>
                </c:pt>
              </c:numCache>
            </c:numRef>
          </c:val>
          <c:extLst>
            <c:ext xmlns:c16="http://schemas.microsoft.com/office/drawing/2014/chart" uri="{C3380CC4-5D6E-409C-BE32-E72D297353CC}">
              <c16:uniqueId val="{00000005-0AEC-443C-8F2A-DFFF7966CB89}"/>
            </c:ext>
          </c:extLst>
        </c:ser>
        <c:ser>
          <c:idx val="2"/>
          <c:order val="2"/>
          <c:tx>
            <c:strRef>
              <c:f>Gráficas!$C$1</c:f>
              <c:strCache>
                <c:ptCount val="1"/>
                <c:pt idx="0">
                  <c:v>Zona inherente</c:v>
                </c:pt>
              </c:strCache>
            </c:strRef>
          </c:tx>
          <c:spPr>
            <a:noFill/>
            <a:ln w="19050" cmpd="sng">
              <a:solidFill>
                <a:schemeClr val="tx1"/>
              </a:solidFill>
            </a:ln>
          </c:spPr>
          <c:invertIfNegative val="0"/>
          <c:dLbls>
            <c:dLbl>
              <c:idx val="0"/>
              <c:layout>
                <c:manualLayout>
                  <c:x val="0.35098925134358205"/>
                  <c:y val="0.10261810470156277"/>
                </c:manualLayout>
              </c:layout>
              <c:tx>
                <c:rich>
                  <a:bodyPr/>
                  <a:lstStyle/>
                  <a:p>
                    <a:r>
                      <a:rPr lang="en-US" b="1"/>
                      <a:t>Zona inherente</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0AEC-443C-8F2A-DFFF7966CB89}"/>
                </c:ext>
              </c:extLst>
            </c:dLbl>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Gráficas!$C$2</c:f>
              <c:numCache>
                <c:formatCode>General</c:formatCode>
                <c:ptCount val="1"/>
                <c:pt idx="0">
                  <c:v>4</c:v>
                </c:pt>
              </c:numCache>
            </c:numRef>
          </c:val>
          <c:extLst>
            <c:ext xmlns:c16="http://schemas.microsoft.com/office/drawing/2014/chart" uri="{C3380CC4-5D6E-409C-BE32-E72D297353CC}">
              <c16:uniqueId val="{00000007-0AEC-443C-8F2A-DFFF7966CB89}"/>
            </c:ext>
          </c:extLst>
        </c:ser>
        <c:dLbls>
          <c:showLegendKey val="0"/>
          <c:showVal val="0"/>
          <c:showCatName val="0"/>
          <c:showSerName val="0"/>
          <c:showPercent val="0"/>
          <c:showBubbleSize val="0"/>
        </c:dLbls>
        <c:gapWidth val="0"/>
        <c:overlap val="100"/>
        <c:axId val="248285056"/>
        <c:axId val="248286592"/>
      </c:barChart>
      <c:catAx>
        <c:axId val="248285056"/>
        <c:scaling>
          <c:orientation val="minMax"/>
        </c:scaling>
        <c:delete val="1"/>
        <c:axPos val="b"/>
        <c:numFmt formatCode="General" sourceLinked="0"/>
        <c:majorTickMark val="none"/>
        <c:minorTickMark val="none"/>
        <c:tickLblPos val="nextTo"/>
        <c:crossAx val="248286592"/>
        <c:crosses val="autoZero"/>
        <c:auto val="1"/>
        <c:lblAlgn val="ctr"/>
        <c:lblOffset val="100"/>
        <c:noMultiLvlLbl val="0"/>
      </c:catAx>
      <c:valAx>
        <c:axId val="248286592"/>
        <c:scaling>
          <c:orientation val="minMax"/>
        </c:scaling>
        <c:delete val="1"/>
        <c:axPos val="l"/>
        <c:numFmt formatCode="General" sourceLinked="1"/>
        <c:majorTickMark val="none"/>
        <c:minorTickMark val="none"/>
        <c:tickLblPos val="nextTo"/>
        <c:crossAx val="24828505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Riesgo</a:t>
            </a:r>
            <a:r>
              <a:rPr lang="es-CO" baseline="0"/>
              <a:t> 10 </a:t>
            </a:r>
            <a:endParaRPr lang="es-CO"/>
          </a:p>
        </c:rich>
      </c:tx>
      <c:layout>
        <c:manualLayout>
          <c:xMode val="edge"/>
          <c:yMode val="edge"/>
          <c:x val="0.40074396950381203"/>
          <c:y val="9.8116499823550335E-2"/>
        </c:manualLayout>
      </c:layout>
      <c:overlay val="0"/>
    </c:title>
    <c:autoTitleDeleted val="0"/>
    <c:plotArea>
      <c:layout>
        <c:manualLayout>
          <c:layoutTarget val="inner"/>
          <c:xMode val="edge"/>
          <c:yMode val="edge"/>
          <c:x val="8.4474628171478564E-2"/>
          <c:y val="0.18554425488480605"/>
          <c:w val="0.89052537182852143"/>
          <c:h val="0.5777216389617964"/>
        </c:manualLayout>
      </c:layout>
      <c:barChart>
        <c:barDir val="col"/>
        <c:grouping val="clustered"/>
        <c:varyColors val="0"/>
        <c:ser>
          <c:idx val="0"/>
          <c:order val="0"/>
          <c:tx>
            <c:strRef>
              <c:f>Gráficas!$B$1</c:f>
              <c:strCache>
                <c:ptCount val="1"/>
                <c:pt idx="0">
                  <c:v>Zona </c:v>
                </c:pt>
              </c:strCache>
            </c:strRef>
          </c:tx>
          <c:invertIfNegative val="0"/>
          <c:dPt>
            <c:idx val="0"/>
            <c:invertIfNegative val="0"/>
            <c:bubble3D val="0"/>
            <c:spPr>
              <a:gradFill>
                <a:gsLst>
                  <a:gs pos="100000">
                    <a:srgbClr val="00B050"/>
                  </a:gs>
                  <a:gs pos="32000">
                    <a:srgbClr val="FF9933"/>
                  </a:gs>
                  <a:gs pos="68000">
                    <a:srgbClr val="FFFF00"/>
                  </a:gs>
                  <a:gs pos="0">
                    <a:srgbClr val="FF0000"/>
                  </a:gs>
                </a:gsLst>
                <a:lin ang="5400000" scaled="0"/>
              </a:gradFill>
            </c:spPr>
            <c:extLst>
              <c:ext xmlns:c16="http://schemas.microsoft.com/office/drawing/2014/chart" uri="{C3380CC4-5D6E-409C-BE32-E72D297353CC}">
                <c16:uniqueId val="{00000001-65C9-429E-AE25-6B0D139BEA1B}"/>
              </c:ext>
            </c:extLst>
          </c:dPt>
          <c:trendline>
            <c:trendlineType val="linear"/>
            <c:dispRSqr val="0"/>
            <c:dispEq val="1"/>
            <c:trendlineLbl>
              <c:numFmt formatCode="General" sourceLinked="0"/>
            </c:trendlineLbl>
          </c:trendline>
          <c:cat>
            <c:strRef>
              <c:f>Gráficas!$A$11</c:f>
              <c:strCache>
                <c:ptCount val="1"/>
                <c:pt idx="0">
                  <c:v>Riesgo 10</c:v>
                </c:pt>
              </c:strCache>
            </c:strRef>
          </c:cat>
          <c:val>
            <c:numRef>
              <c:f>Gráficas!$B$11</c:f>
              <c:numCache>
                <c:formatCode>General</c:formatCode>
                <c:ptCount val="1"/>
                <c:pt idx="0">
                  <c:v>4</c:v>
                </c:pt>
              </c:numCache>
            </c:numRef>
          </c:val>
          <c:extLst>
            <c:ext xmlns:c16="http://schemas.microsoft.com/office/drawing/2014/chart" uri="{C3380CC4-5D6E-409C-BE32-E72D297353CC}">
              <c16:uniqueId val="{00000003-65C9-429E-AE25-6B0D139BEA1B}"/>
            </c:ext>
          </c:extLst>
        </c:ser>
        <c:ser>
          <c:idx val="1"/>
          <c:order val="1"/>
          <c:tx>
            <c:strRef>
              <c:f>Gráficas!$D$1</c:f>
              <c:strCache>
                <c:ptCount val="1"/>
                <c:pt idx="0">
                  <c:v>Zona Residual</c:v>
                </c:pt>
              </c:strCache>
            </c:strRef>
          </c:tx>
          <c:spPr>
            <a:noFill/>
            <a:ln w="19050" cmpd="sng">
              <a:solidFill>
                <a:schemeClr val="tx1"/>
              </a:solidFill>
            </a:ln>
          </c:spPr>
          <c:invertIfNegative val="0"/>
          <c:dLbls>
            <c:dLbl>
              <c:idx val="0"/>
              <c:layout>
                <c:manualLayout>
                  <c:x val="0.34706974128233969"/>
                  <c:y val="0.10520732077114713"/>
                </c:manualLayout>
              </c:layout>
              <c:tx>
                <c:rich>
                  <a:bodyPr/>
                  <a:lstStyle/>
                  <a:p>
                    <a:r>
                      <a:rPr lang="en-US" b="1" i="0"/>
                      <a:t>Zona residual</a:t>
                    </a:r>
                    <a:endParaRPr lang="en-US"/>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65C9-429E-AE25-6B0D139BEA1B}"/>
                </c:ext>
              </c:extLst>
            </c:dLbl>
            <c:spPr>
              <a:noFill/>
              <a:ln>
                <a:noFill/>
              </a:ln>
              <a:effectLst/>
            </c:spPr>
            <c:txPr>
              <a:bodyPr/>
              <a:lstStyle/>
              <a:p>
                <a:pPr>
                  <a:defRPr b="1" i="0"/>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Gráficas!$A$11</c:f>
              <c:strCache>
                <c:ptCount val="1"/>
                <c:pt idx="0">
                  <c:v>Riesgo 10</c:v>
                </c:pt>
              </c:strCache>
            </c:strRef>
          </c:cat>
          <c:val>
            <c:numRef>
              <c:f>Gráficas!$D$11</c:f>
              <c:numCache>
                <c:formatCode>General</c:formatCode>
                <c:ptCount val="1"/>
                <c:pt idx="0">
                  <c:v>0</c:v>
                </c:pt>
              </c:numCache>
            </c:numRef>
          </c:val>
          <c:extLst>
            <c:ext xmlns:c16="http://schemas.microsoft.com/office/drawing/2014/chart" uri="{C3380CC4-5D6E-409C-BE32-E72D297353CC}">
              <c16:uniqueId val="{00000005-65C9-429E-AE25-6B0D139BEA1B}"/>
            </c:ext>
          </c:extLst>
        </c:ser>
        <c:ser>
          <c:idx val="2"/>
          <c:order val="2"/>
          <c:tx>
            <c:strRef>
              <c:f>Gráficas!$C$1</c:f>
              <c:strCache>
                <c:ptCount val="1"/>
                <c:pt idx="0">
                  <c:v>Zona inherente</c:v>
                </c:pt>
              </c:strCache>
            </c:strRef>
          </c:tx>
          <c:spPr>
            <a:noFill/>
            <a:ln w="19050" cmpd="sng">
              <a:solidFill>
                <a:schemeClr val="tx1"/>
              </a:solidFill>
            </a:ln>
          </c:spPr>
          <c:invertIfNegative val="0"/>
          <c:dLbls>
            <c:dLbl>
              <c:idx val="0"/>
              <c:layout>
                <c:manualLayout>
                  <c:x val="0.35098925134358205"/>
                  <c:y val="0.10261782878339679"/>
                </c:manualLayout>
              </c:layout>
              <c:tx>
                <c:rich>
                  <a:bodyPr/>
                  <a:lstStyle/>
                  <a:p>
                    <a:r>
                      <a:rPr lang="en-US" b="1"/>
                      <a:t>Zona inherente</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65C9-429E-AE25-6B0D139BEA1B}"/>
                </c:ext>
              </c:extLst>
            </c:dLbl>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Gráficas!$A$11</c:f>
              <c:strCache>
                <c:ptCount val="1"/>
                <c:pt idx="0">
                  <c:v>Riesgo 10</c:v>
                </c:pt>
              </c:strCache>
            </c:strRef>
          </c:cat>
          <c:val>
            <c:numRef>
              <c:f>Gráficas!$C$11</c:f>
              <c:numCache>
                <c:formatCode>General</c:formatCode>
                <c:ptCount val="1"/>
                <c:pt idx="0">
                  <c:v>0</c:v>
                </c:pt>
              </c:numCache>
            </c:numRef>
          </c:val>
          <c:extLst>
            <c:ext xmlns:c16="http://schemas.microsoft.com/office/drawing/2014/chart" uri="{C3380CC4-5D6E-409C-BE32-E72D297353CC}">
              <c16:uniqueId val="{00000007-65C9-429E-AE25-6B0D139BEA1B}"/>
            </c:ext>
          </c:extLst>
        </c:ser>
        <c:dLbls>
          <c:showLegendKey val="0"/>
          <c:showVal val="0"/>
          <c:showCatName val="0"/>
          <c:showSerName val="0"/>
          <c:showPercent val="0"/>
          <c:showBubbleSize val="0"/>
        </c:dLbls>
        <c:gapWidth val="0"/>
        <c:overlap val="100"/>
        <c:axId val="260684416"/>
        <c:axId val="261095808"/>
      </c:barChart>
      <c:catAx>
        <c:axId val="260684416"/>
        <c:scaling>
          <c:orientation val="minMax"/>
        </c:scaling>
        <c:delete val="1"/>
        <c:axPos val="b"/>
        <c:numFmt formatCode="General" sourceLinked="0"/>
        <c:majorTickMark val="none"/>
        <c:minorTickMark val="none"/>
        <c:tickLblPos val="nextTo"/>
        <c:crossAx val="261095808"/>
        <c:crosses val="autoZero"/>
        <c:auto val="1"/>
        <c:lblAlgn val="ctr"/>
        <c:lblOffset val="100"/>
        <c:noMultiLvlLbl val="0"/>
      </c:catAx>
      <c:valAx>
        <c:axId val="261095808"/>
        <c:scaling>
          <c:orientation val="minMax"/>
        </c:scaling>
        <c:delete val="1"/>
        <c:axPos val="l"/>
        <c:numFmt formatCode="General" sourceLinked="1"/>
        <c:majorTickMark val="none"/>
        <c:minorTickMark val="none"/>
        <c:tickLblPos val="nextTo"/>
        <c:crossAx val="26068441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Riesgo</a:t>
            </a:r>
            <a:r>
              <a:rPr lang="es-CO" baseline="0"/>
              <a:t> 2 </a:t>
            </a:r>
            <a:endParaRPr lang="es-CO"/>
          </a:p>
        </c:rich>
      </c:tx>
      <c:layout>
        <c:manualLayout>
          <c:xMode val="edge"/>
          <c:yMode val="edge"/>
          <c:x val="0.40074396950381203"/>
          <c:y val="9.8116499823550335E-2"/>
        </c:manualLayout>
      </c:layout>
      <c:overlay val="0"/>
    </c:title>
    <c:autoTitleDeleted val="0"/>
    <c:plotArea>
      <c:layout>
        <c:manualLayout>
          <c:layoutTarget val="inner"/>
          <c:xMode val="edge"/>
          <c:yMode val="edge"/>
          <c:x val="8.4474628171478564E-2"/>
          <c:y val="0.18554425488480605"/>
          <c:w val="0.89052537182852143"/>
          <c:h val="0.5777216389617964"/>
        </c:manualLayout>
      </c:layout>
      <c:barChart>
        <c:barDir val="col"/>
        <c:grouping val="clustered"/>
        <c:varyColors val="0"/>
        <c:ser>
          <c:idx val="0"/>
          <c:order val="0"/>
          <c:tx>
            <c:strRef>
              <c:f>Gráficas!$B$1</c:f>
              <c:strCache>
                <c:ptCount val="1"/>
                <c:pt idx="0">
                  <c:v>Zona </c:v>
                </c:pt>
              </c:strCache>
            </c:strRef>
          </c:tx>
          <c:invertIfNegative val="0"/>
          <c:dPt>
            <c:idx val="0"/>
            <c:invertIfNegative val="0"/>
            <c:bubble3D val="0"/>
            <c:spPr>
              <a:gradFill>
                <a:gsLst>
                  <a:gs pos="100000">
                    <a:srgbClr val="00B050"/>
                  </a:gs>
                  <a:gs pos="32000">
                    <a:srgbClr val="FF9933"/>
                  </a:gs>
                  <a:gs pos="68000">
                    <a:srgbClr val="FFFF00"/>
                  </a:gs>
                  <a:gs pos="0">
                    <a:srgbClr val="FF0000"/>
                  </a:gs>
                </a:gsLst>
                <a:lin ang="5400000" scaled="0"/>
              </a:gradFill>
            </c:spPr>
            <c:extLst>
              <c:ext xmlns:c16="http://schemas.microsoft.com/office/drawing/2014/chart" uri="{C3380CC4-5D6E-409C-BE32-E72D297353CC}">
                <c16:uniqueId val="{00000001-05CC-456F-8BA7-5D35D1DD8DF4}"/>
              </c:ext>
            </c:extLst>
          </c:dPt>
          <c:trendline>
            <c:trendlineType val="linear"/>
            <c:dispRSqr val="0"/>
            <c:dispEq val="1"/>
            <c:trendlineLbl>
              <c:numFmt formatCode="General" sourceLinked="0"/>
            </c:trendlineLbl>
          </c:trendline>
          <c:cat>
            <c:strRef>
              <c:f>Gráficas!$A$3</c:f>
              <c:strCache>
                <c:ptCount val="1"/>
                <c:pt idx="0">
                  <c:v>Riesgo 2</c:v>
                </c:pt>
              </c:strCache>
            </c:strRef>
          </c:cat>
          <c:val>
            <c:numRef>
              <c:f>Gráficas!$B$3</c:f>
              <c:numCache>
                <c:formatCode>General</c:formatCode>
                <c:ptCount val="1"/>
                <c:pt idx="0">
                  <c:v>4</c:v>
                </c:pt>
              </c:numCache>
            </c:numRef>
          </c:val>
          <c:extLst>
            <c:ext xmlns:c16="http://schemas.microsoft.com/office/drawing/2014/chart" uri="{C3380CC4-5D6E-409C-BE32-E72D297353CC}">
              <c16:uniqueId val="{00000003-05CC-456F-8BA7-5D35D1DD8DF4}"/>
            </c:ext>
          </c:extLst>
        </c:ser>
        <c:ser>
          <c:idx val="1"/>
          <c:order val="1"/>
          <c:tx>
            <c:strRef>
              <c:f>Gráficas!$D$1</c:f>
              <c:strCache>
                <c:ptCount val="1"/>
                <c:pt idx="0">
                  <c:v>Zona Residual</c:v>
                </c:pt>
              </c:strCache>
            </c:strRef>
          </c:tx>
          <c:spPr>
            <a:noFill/>
            <a:ln w="19050" cmpd="sng">
              <a:solidFill>
                <a:schemeClr val="tx1"/>
              </a:solidFill>
            </a:ln>
          </c:spPr>
          <c:invertIfNegative val="0"/>
          <c:dLbls>
            <c:dLbl>
              <c:idx val="0"/>
              <c:layout>
                <c:manualLayout>
                  <c:x val="0.34706974128233969"/>
                  <c:y val="0.10520732077114713"/>
                </c:manualLayout>
              </c:layout>
              <c:tx>
                <c:rich>
                  <a:bodyPr/>
                  <a:lstStyle/>
                  <a:p>
                    <a:r>
                      <a:rPr lang="en-US" b="1" i="0"/>
                      <a:t>Zona residual</a:t>
                    </a:r>
                    <a:endParaRPr lang="en-US"/>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05CC-456F-8BA7-5D35D1DD8DF4}"/>
                </c:ext>
              </c:extLst>
            </c:dLbl>
            <c:spPr>
              <a:noFill/>
              <a:ln>
                <a:noFill/>
              </a:ln>
              <a:effectLst/>
            </c:spPr>
            <c:txPr>
              <a:bodyPr/>
              <a:lstStyle/>
              <a:p>
                <a:pPr>
                  <a:defRPr b="1" i="0"/>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Gráficas!$A$3</c:f>
              <c:strCache>
                <c:ptCount val="1"/>
                <c:pt idx="0">
                  <c:v>Riesgo 2</c:v>
                </c:pt>
              </c:strCache>
            </c:strRef>
          </c:cat>
          <c:val>
            <c:numRef>
              <c:f>Gráficas!$D$3</c:f>
              <c:numCache>
                <c:formatCode>General</c:formatCode>
                <c:ptCount val="1"/>
                <c:pt idx="0">
                  <c:v>4</c:v>
                </c:pt>
              </c:numCache>
            </c:numRef>
          </c:val>
          <c:extLst>
            <c:ext xmlns:c16="http://schemas.microsoft.com/office/drawing/2014/chart" uri="{C3380CC4-5D6E-409C-BE32-E72D297353CC}">
              <c16:uniqueId val="{00000005-05CC-456F-8BA7-5D35D1DD8DF4}"/>
            </c:ext>
          </c:extLst>
        </c:ser>
        <c:ser>
          <c:idx val="2"/>
          <c:order val="2"/>
          <c:tx>
            <c:strRef>
              <c:f>Gráficas!$C$1</c:f>
              <c:strCache>
                <c:ptCount val="1"/>
                <c:pt idx="0">
                  <c:v>Zona inherente</c:v>
                </c:pt>
              </c:strCache>
            </c:strRef>
          </c:tx>
          <c:spPr>
            <a:noFill/>
            <a:ln w="19050" cmpd="sng">
              <a:solidFill>
                <a:schemeClr val="tx1"/>
              </a:solidFill>
            </a:ln>
          </c:spPr>
          <c:invertIfNegative val="0"/>
          <c:dLbls>
            <c:dLbl>
              <c:idx val="0"/>
              <c:layout>
                <c:manualLayout>
                  <c:x val="0.35098925134358205"/>
                  <c:y val="0.10261782878339679"/>
                </c:manualLayout>
              </c:layout>
              <c:tx>
                <c:rich>
                  <a:bodyPr/>
                  <a:lstStyle/>
                  <a:p>
                    <a:r>
                      <a:rPr lang="en-US" b="1"/>
                      <a:t>Zona inherente</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05CC-456F-8BA7-5D35D1DD8DF4}"/>
                </c:ext>
              </c:extLst>
            </c:dLbl>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Gráficas!$A$3</c:f>
              <c:strCache>
                <c:ptCount val="1"/>
                <c:pt idx="0">
                  <c:v>Riesgo 2</c:v>
                </c:pt>
              </c:strCache>
            </c:strRef>
          </c:cat>
          <c:val>
            <c:numRef>
              <c:f>Gráficas!$C$3</c:f>
              <c:numCache>
                <c:formatCode>General</c:formatCode>
                <c:ptCount val="1"/>
                <c:pt idx="0">
                  <c:v>4</c:v>
                </c:pt>
              </c:numCache>
            </c:numRef>
          </c:val>
          <c:extLst>
            <c:ext xmlns:c16="http://schemas.microsoft.com/office/drawing/2014/chart" uri="{C3380CC4-5D6E-409C-BE32-E72D297353CC}">
              <c16:uniqueId val="{00000007-05CC-456F-8BA7-5D35D1DD8DF4}"/>
            </c:ext>
          </c:extLst>
        </c:ser>
        <c:dLbls>
          <c:showLegendKey val="0"/>
          <c:showVal val="0"/>
          <c:showCatName val="0"/>
          <c:showSerName val="0"/>
          <c:showPercent val="0"/>
          <c:showBubbleSize val="0"/>
        </c:dLbls>
        <c:gapWidth val="0"/>
        <c:overlap val="100"/>
        <c:axId val="248308864"/>
        <c:axId val="248310400"/>
      </c:barChart>
      <c:catAx>
        <c:axId val="248308864"/>
        <c:scaling>
          <c:orientation val="minMax"/>
        </c:scaling>
        <c:delete val="1"/>
        <c:axPos val="b"/>
        <c:numFmt formatCode="General" sourceLinked="0"/>
        <c:majorTickMark val="none"/>
        <c:minorTickMark val="none"/>
        <c:tickLblPos val="nextTo"/>
        <c:crossAx val="248310400"/>
        <c:crosses val="autoZero"/>
        <c:auto val="1"/>
        <c:lblAlgn val="ctr"/>
        <c:lblOffset val="100"/>
        <c:noMultiLvlLbl val="0"/>
      </c:catAx>
      <c:valAx>
        <c:axId val="248310400"/>
        <c:scaling>
          <c:orientation val="minMax"/>
        </c:scaling>
        <c:delete val="1"/>
        <c:axPos val="l"/>
        <c:numFmt formatCode="General" sourceLinked="1"/>
        <c:majorTickMark val="none"/>
        <c:minorTickMark val="none"/>
        <c:tickLblPos val="nextTo"/>
        <c:crossAx val="24830886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Riesgo</a:t>
            </a:r>
            <a:r>
              <a:rPr lang="es-CO" baseline="0"/>
              <a:t> 3 </a:t>
            </a:r>
            <a:endParaRPr lang="es-CO"/>
          </a:p>
        </c:rich>
      </c:tx>
      <c:layout>
        <c:manualLayout>
          <c:xMode val="edge"/>
          <c:yMode val="edge"/>
          <c:x val="0.40074396950381203"/>
          <c:y val="9.8116499823550335E-2"/>
        </c:manualLayout>
      </c:layout>
      <c:overlay val="0"/>
    </c:title>
    <c:autoTitleDeleted val="0"/>
    <c:plotArea>
      <c:layout>
        <c:manualLayout>
          <c:layoutTarget val="inner"/>
          <c:xMode val="edge"/>
          <c:yMode val="edge"/>
          <c:x val="8.4474628171478564E-2"/>
          <c:y val="0.18554425488480605"/>
          <c:w val="0.89052537182852143"/>
          <c:h val="0.5777216389617964"/>
        </c:manualLayout>
      </c:layout>
      <c:barChart>
        <c:barDir val="col"/>
        <c:grouping val="clustered"/>
        <c:varyColors val="0"/>
        <c:ser>
          <c:idx val="0"/>
          <c:order val="0"/>
          <c:tx>
            <c:strRef>
              <c:f>Gráficas!$B$1</c:f>
              <c:strCache>
                <c:ptCount val="1"/>
                <c:pt idx="0">
                  <c:v>Zona </c:v>
                </c:pt>
              </c:strCache>
            </c:strRef>
          </c:tx>
          <c:invertIfNegative val="0"/>
          <c:dPt>
            <c:idx val="0"/>
            <c:invertIfNegative val="0"/>
            <c:bubble3D val="0"/>
            <c:spPr>
              <a:gradFill>
                <a:gsLst>
                  <a:gs pos="100000">
                    <a:srgbClr val="00B050"/>
                  </a:gs>
                  <a:gs pos="32000">
                    <a:srgbClr val="FF9933"/>
                  </a:gs>
                  <a:gs pos="68000">
                    <a:srgbClr val="FFFF00"/>
                  </a:gs>
                  <a:gs pos="0">
                    <a:srgbClr val="FF0000"/>
                  </a:gs>
                </a:gsLst>
                <a:lin ang="5400000" scaled="0"/>
              </a:gradFill>
            </c:spPr>
            <c:extLst>
              <c:ext xmlns:c16="http://schemas.microsoft.com/office/drawing/2014/chart" uri="{C3380CC4-5D6E-409C-BE32-E72D297353CC}">
                <c16:uniqueId val="{00000001-D96B-400B-B2F4-FFF50BE9D108}"/>
              </c:ext>
            </c:extLst>
          </c:dPt>
          <c:trendline>
            <c:trendlineType val="linear"/>
            <c:dispRSqr val="0"/>
            <c:dispEq val="1"/>
            <c:trendlineLbl>
              <c:numFmt formatCode="General" sourceLinked="0"/>
            </c:trendlineLbl>
          </c:trendline>
          <c:cat>
            <c:strRef>
              <c:f>Gráficas!$A$4</c:f>
              <c:strCache>
                <c:ptCount val="1"/>
                <c:pt idx="0">
                  <c:v>Riesgo 3</c:v>
                </c:pt>
              </c:strCache>
            </c:strRef>
          </c:cat>
          <c:val>
            <c:numRef>
              <c:f>Gráficas!$B$4</c:f>
              <c:numCache>
                <c:formatCode>General</c:formatCode>
                <c:ptCount val="1"/>
                <c:pt idx="0">
                  <c:v>4</c:v>
                </c:pt>
              </c:numCache>
            </c:numRef>
          </c:val>
          <c:extLst>
            <c:ext xmlns:c16="http://schemas.microsoft.com/office/drawing/2014/chart" uri="{C3380CC4-5D6E-409C-BE32-E72D297353CC}">
              <c16:uniqueId val="{00000003-D96B-400B-B2F4-FFF50BE9D108}"/>
            </c:ext>
          </c:extLst>
        </c:ser>
        <c:ser>
          <c:idx val="1"/>
          <c:order val="1"/>
          <c:tx>
            <c:strRef>
              <c:f>Gráficas!$D$1</c:f>
              <c:strCache>
                <c:ptCount val="1"/>
                <c:pt idx="0">
                  <c:v>Zona Residual</c:v>
                </c:pt>
              </c:strCache>
            </c:strRef>
          </c:tx>
          <c:spPr>
            <a:noFill/>
            <a:ln w="19050" cmpd="sng">
              <a:solidFill>
                <a:schemeClr val="tx1"/>
              </a:solidFill>
            </a:ln>
          </c:spPr>
          <c:invertIfNegative val="0"/>
          <c:dLbls>
            <c:dLbl>
              <c:idx val="0"/>
              <c:layout>
                <c:manualLayout>
                  <c:x val="0.34706974128233969"/>
                  <c:y val="0.10520732077114713"/>
                </c:manualLayout>
              </c:layout>
              <c:tx>
                <c:rich>
                  <a:bodyPr/>
                  <a:lstStyle/>
                  <a:p>
                    <a:r>
                      <a:rPr lang="en-US" b="1" i="0"/>
                      <a:t>Zona residual</a:t>
                    </a:r>
                    <a:endParaRPr lang="en-US"/>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96B-400B-B2F4-FFF50BE9D108}"/>
                </c:ext>
              </c:extLst>
            </c:dLbl>
            <c:spPr>
              <a:noFill/>
              <a:ln>
                <a:noFill/>
              </a:ln>
              <a:effectLst/>
            </c:spPr>
            <c:txPr>
              <a:bodyPr/>
              <a:lstStyle/>
              <a:p>
                <a:pPr>
                  <a:defRPr b="1" i="0"/>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Gráficas!$A$4</c:f>
              <c:strCache>
                <c:ptCount val="1"/>
                <c:pt idx="0">
                  <c:v>Riesgo 3</c:v>
                </c:pt>
              </c:strCache>
            </c:strRef>
          </c:cat>
          <c:val>
            <c:numRef>
              <c:f>Gráficas!$D$4</c:f>
              <c:numCache>
                <c:formatCode>General</c:formatCode>
                <c:ptCount val="1"/>
                <c:pt idx="0">
                  <c:v>4</c:v>
                </c:pt>
              </c:numCache>
            </c:numRef>
          </c:val>
          <c:extLst>
            <c:ext xmlns:c16="http://schemas.microsoft.com/office/drawing/2014/chart" uri="{C3380CC4-5D6E-409C-BE32-E72D297353CC}">
              <c16:uniqueId val="{00000005-D96B-400B-B2F4-FFF50BE9D108}"/>
            </c:ext>
          </c:extLst>
        </c:ser>
        <c:ser>
          <c:idx val="2"/>
          <c:order val="2"/>
          <c:tx>
            <c:strRef>
              <c:f>Gráficas!$C$1</c:f>
              <c:strCache>
                <c:ptCount val="1"/>
                <c:pt idx="0">
                  <c:v>Zona inherente</c:v>
                </c:pt>
              </c:strCache>
            </c:strRef>
          </c:tx>
          <c:spPr>
            <a:noFill/>
            <a:ln w="19050" cmpd="sng">
              <a:solidFill>
                <a:schemeClr val="tx1"/>
              </a:solidFill>
            </a:ln>
          </c:spPr>
          <c:invertIfNegative val="0"/>
          <c:dLbls>
            <c:dLbl>
              <c:idx val="0"/>
              <c:layout>
                <c:manualLayout>
                  <c:x val="0.35098925134358205"/>
                  <c:y val="0.10261782878339679"/>
                </c:manualLayout>
              </c:layout>
              <c:tx>
                <c:rich>
                  <a:bodyPr/>
                  <a:lstStyle/>
                  <a:p>
                    <a:r>
                      <a:rPr lang="en-US" b="1"/>
                      <a:t>Zona inherente</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96B-400B-B2F4-FFF50BE9D108}"/>
                </c:ext>
              </c:extLst>
            </c:dLbl>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Gráficas!$A$4</c:f>
              <c:strCache>
                <c:ptCount val="1"/>
                <c:pt idx="0">
                  <c:v>Riesgo 3</c:v>
                </c:pt>
              </c:strCache>
            </c:strRef>
          </c:cat>
          <c:val>
            <c:numRef>
              <c:f>Gráficas!$C$4</c:f>
              <c:numCache>
                <c:formatCode>General</c:formatCode>
                <c:ptCount val="1"/>
                <c:pt idx="0">
                  <c:v>4</c:v>
                </c:pt>
              </c:numCache>
            </c:numRef>
          </c:val>
          <c:extLst>
            <c:ext xmlns:c16="http://schemas.microsoft.com/office/drawing/2014/chart" uri="{C3380CC4-5D6E-409C-BE32-E72D297353CC}">
              <c16:uniqueId val="{00000007-D96B-400B-B2F4-FFF50BE9D108}"/>
            </c:ext>
          </c:extLst>
        </c:ser>
        <c:dLbls>
          <c:showLegendKey val="0"/>
          <c:showVal val="0"/>
          <c:showCatName val="0"/>
          <c:showSerName val="0"/>
          <c:showPercent val="0"/>
          <c:showBubbleSize val="0"/>
        </c:dLbls>
        <c:gapWidth val="0"/>
        <c:overlap val="100"/>
        <c:axId val="248336768"/>
        <c:axId val="248338304"/>
      </c:barChart>
      <c:catAx>
        <c:axId val="248336768"/>
        <c:scaling>
          <c:orientation val="minMax"/>
        </c:scaling>
        <c:delete val="1"/>
        <c:axPos val="b"/>
        <c:numFmt formatCode="General" sourceLinked="0"/>
        <c:majorTickMark val="none"/>
        <c:minorTickMark val="none"/>
        <c:tickLblPos val="nextTo"/>
        <c:crossAx val="248338304"/>
        <c:crosses val="autoZero"/>
        <c:auto val="1"/>
        <c:lblAlgn val="ctr"/>
        <c:lblOffset val="100"/>
        <c:noMultiLvlLbl val="0"/>
      </c:catAx>
      <c:valAx>
        <c:axId val="248338304"/>
        <c:scaling>
          <c:orientation val="minMax"/>
        </c:scaling>
        <c:delete val="1"/>
        <c:axPos val="l"/>
        <c:numFmt formatCode="General" sourceLinked="1"/>
        <c:majorTickMark val="none"/>
        <c:minorTickMark val="none"/>
        <c:tickLblPos val="nextTo"/>
        <c:crossAx val="24833676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Riesgo</a:t>
            </a:r>
            <a:r>
              <a:rPr lang="es-CO" baseline="0"/>
              <a:t> 4 </a:t>
            </a:r>
            <a:endParaRPr lang="es-CO"/>
          </a:p>
        </c:rich>
      </c:tx>
      <c:layout>
        <c:manualLayout>
          <c:xMode val="edge"/>
          <c:yMode val="edge"/>
          <c:x val="0.40074396950381203"/>
          <c:y val="9.8116499823550335E-2"/>
        </c:manualLayout>
      </c:layout>
      <c:overlay val="0"/>
    </c:title>
    <c:autoTitleDeleted val="0"/>
    <c:plotArea>
      <c:layout>
        <c:manualLayout>
          <c:layoutTarget val="inner"/>
          <c:xMode val="edge"/>
          <c:yMode val="edge"/>
          <c:x val="8.4474628171478564E-2"/>
          <c:y val="0.18554425488480605"/>
          <c:w val="0.89052537182852143"/>
          <c:h val="0.5777216389617964"/>
        </c:manualLayout>
      </c:layout>
      <c:barChart>
        <c:barDir val="col"/>
        <c:grouping val="clustered"/>
        <c:varyColors val="0"/>
        <c:ser>
          <c:idx val="0"/>
          <c:order val="0"/>
          <c:tx>
            <c:strRef>
              <c:f>Gráficas!$B$1</c:f>
              <c:strCache>
                <c:ptCount val="1"/>
                <c:pt idx="0">
                  <c:v>Zona </c:v>
                </c:pt>
              </c:strCache>
            </c:strRef>
          </c:tx>
          <c:invertIfNegative val="0"/>
          <c:dPt>
            <c:idx val="0"/>
            <c:invertIfNegative val="0"/>
            <c:bubble3D val="0"/>
            <c:spPr>
              <a:gradFill>
                <a:gsLst>
                  <a:gs pos="100000">
                    <a:srgbClr val="00B050"/>
                  </a:gs>
                  <a:gs pos="32000">
                    <a:srgbClr val="FF9933"/>
                  </a:gs>
                  <a:gs pos="68000">
                    <a:srgbClr val="FFFF00"/>
                  </a:gs>
                  <a:gs pos="0">
                    <a:srgbClr val="FF0000"/>
                  </a:gs>
                </a:gsLst>
                <a:lin ang="5400000" scaled="0"/>
              </a:gradFill>
            </c:spPr>
            <c:extLst>
              <c:ext xmlns:c16="http://schemas.microsoft.com/office/drawing/2014/chart" uri="{C3380CC4-5D6E-409C-BE32-E72D297353CC}">
                <c16:uniqueId val="{00000001-1CBB-44FF-823B-D9ABBA033E89}"/>
              </c:ext>
            </c:extLst>
          </c:dPt>
          <c:trendline>
            <c:trendlineType val="linear"/>
            <c:dispRSqr val="0"/>
            <c:dispEq val="1"/>
            <c:trendlineLbl>
              <c:numFmt formatCode="General" sourceLinked="0"/>
            </c:trendlineLbl>
          </c:trendline>
          <c:cat>
            <c:strRef>
              <c:f>Gráficas!$A$5</c:f>
              <c:strCache>
                <c:ptCount val="1"/>
                <c:pt idx="0">
                  <c:v>Riesgo 4</c:v>
                </c:pt>
              </c:strCache>
            </c:strRef>
          </c:cat>
          <c:val>
            <c:numRef>
              <c:f>Gráficas!$B$3</c:f>
              <c:numCache>
                <c:formatCode>General</c:formatCode>
                <c:ptCount val="1"/>
                <c:pt idx="0">
                  <c:v>4</c:v>
                </c:pt>
              </c:numCache>
            </c:numRef>
          </c:val>
          <c:extLst>
            <c:ext xmlns:c16="http://schemas.microsoft.com/office/drawing/2014/chart" uri="{C3380CC4-5D6E-409C-BE32-E72D297353CC}">
              <c16:uniqueId val="{00000003-1CBB-44FF-823B-D9ABBA033E89}"/>
            </c:ext>
          </c:extLst>
        </c:ser>
        <c:ser>
          <c:idx val="1"/>
          <c:order val="1"/>
          <c:tx>
            <c:strRef>
              <c:f>Gráficas!$D$1</c:f>
              <c:strCache>
                <c:ptCount val="1"/>
                <c:pt idx="0">
                  <c:v>Zona Residual</c:v>
                </c:pt>
              </c:strCache>
            </c:strRef>
          </c:tx>
          <c:spPr>
            <a:noFill/>
            <a:ln w="19050" cmpd="sng">
              <a:solidFill>
                <a:schemeClr val="tx1"/>
              </a:solidFill>
            </a:ln>
          </c:spPr>
          <c:invertIfNegative val="0"/>
          <c:dLbls>
            <c:dLbl>
              <c:idx val="0"/>
              <c:layout>
                <c:manualLayout>
                  <c:x val="0.34706974128233969"/>
                  <c:y val="0.10520732077114713"/>
                </c:manualLayout>
              </c:layout>
              <c:tx>
                <c:rich>
                  <a:bodyPr/>
                  <a:lstStyle/>
                  <a:p>
                    <a:r>
                      <a:rPr lang="en-US" b="1" i="0"/>
                      <a:t>Zona residual</a:t>
                    </a:r>
                    <a:endParaRPr lang="en-US"/>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CBB-44FF-823B-D9ABBA033E89}"/>
                </c:ext>
              </c:extLst>
            </c:dLbl>
            <c:spPr>
              <a:noFill/>
              <a:ln>
                <a:noFill/>
              </a:ln>
              <a:effectLst/>
            </c:spPr>
            <c:txPr>
              <a:bodyPr/>
              <a:lstStyle/>
              <a:p>
                <a:pPr>
                  <a:defRPr b="1" i="0"/>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Gráficas!$A$5</c:f>
              <c:strCache>
                <c:ptCount val="1"/>
                <c:pt idx="0">
                  <c:v>Riesgo 4</c:v>
                </c:pt>
              </c:strCache>
            </c:strRef>
          </c:cat>
          <c:val>
            <c:numRef>
              <c:f>Gráficas!$D$5</c:f>
              <c:numCache>
                <c:formatCode>General</c:formatCode>
                <c:ptCount val="1"/>
                <c:pt idx="0">
                  <c:v>1</c:v>
                </c:pt>
              </c:numCache>
            </c:numRef>
          </c:val>
          <c:extLst>
            <c:ext xmlns:c16="http://schemas.microsoft.com/office/drawing/2014/chart" uri="{C3380CC4-5D6E-409C-BE32-E72D297353CC}">
              <c16:uniqueId val="{00000005-1CBB-44FF-823B-D9ABBA033E89}"/>
            </c:ext>
          </c:extLst>
        </c:ser>
        <c:ser>
          <c:idx val="2"/>
          <c:order val="2"/>
          <c:tx>
            <c:strRef>
              <c:f>Gráficas!$C$1</c:f>
              <c:strCache>
                <c:ptCount val="1"/>
                <c:pt idx="0">
                  <c:v>Zona inherente</c:v>
                </c:pt>
              </c:strCache>
            </c:strRef>
          </c:tx>
          <c:spPr>
            <a:noFill/>
            <a:ln w="19050" cmpd="sng">
              <a:solidFill>
                <a:schemeClr val="tx1"/>
              </a:solidFill>
            </a:ln>
          </c:spPr>
          <c:invertIfNegative val="0"/>
          <c:dLbls>
            <c:dLbl>
              <c:idx val="0"/>
              <c:layout>
                <c:manualLayout>
                  <c:x val="0.35098925134358205"/>
                  <c:y val="0.10261782878339679"/>
                </c:manualLayout>
              </c:layout>
              <c:tx>
                <c:rich>
                  <a:bodyPr/>
                  <a:lstStyle/>
                  <a:p>
                    <a:r>
                      <a:rPr lang="en-US" b="1"/>
                      <a:t>Zona inherente</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CBB-44FF-823B-D9ABBA033E89}"/>
                </c:ext>
              </c:extLst>
            </c:dLbl>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Gráficas!$A$5</c:f>
              <c:strCache>
                <c:ptCount val="1"/>
                <c:pt idx="0">
                  <c:v>Riesgo 4</c:v>
                </c:pt>
              </c:strCache>
            </c:strRef>
          </c:cat>
          <c:val>
            <c:numRef>
              <c:f>Gráficas!$C$5</c:f>
              <c:numCache>
                <c:formatCode>General</c:formatCode>
                <c:ptCount val="1"/>
                <c:pt idx="0">
                  <c:v>3</c:v>
                </c:pt>
              </c:numCache>
            </c:numRef>
          </c:val>
          <c:extLst>
            <c:ext xmlns:c16="http://schemas.microsoft.com/office/drawing/2014/chart" uri="{C3380CC4-5D6E-409C-BE32-E72D297353CC}">
              <c16:uniqueId val="{00000007-1CBB-44FF-823B-D9ABBA033E89}"/>
            </c:ext>
          </c:extLst>
        </c:ser>
        <c:dLbls>
          <c:showLegendKey val="0"/>
          <c:showVal val="0"/>
          <c:showCatName val="0"/>
          <c:showSerName val="0"/>
          <c:showPercent val="0"/>
          <c:showBubbleSize val="0"/>
        </c:dLbls>
        <c:gapWidth val="0"/>
        <c:overlap val="100"/>
        <c:axId val="248368512"/>
        <c:axId val="248374400"/>
      </c:barChart>
      <c:catAx>
        <c:axId val="248368512"/>
        <c:scaling>
          <c:orientation val="minMax"/>
        </c:scaling>
        <c:delete val="1"/>
        <c:axPos val="b"/>
        <c:numFmt formatCode="General" sourceLinked="0"/>
        <c:majorTickMark val="none"/>
        <c:minorTickMark val="none"/>
        <c:tickLblPos val="nextTo"/>
        <c:crossAx val="248374400"/>
        <c:crosses val="autoZero"/>
        <c:auto val="1"/>
        <c:lblAlgn val="ctr"/>
        <c:lblOffset val="100"/>
        <c:noMultiLvlLbl val="0"/>
      </c:catAx>
      <c:valAx>
        <c:axId val="248374400"/>
        <c:scaling>
          <c:orientation val="minMax"/>
        </c:scaling>
        <c:delete val="1"/>
        <c:axPos val="l"/>
        <c:numFmt formatCode="General" sourceLinked="1"/>
        <c:majorTickMark val="none"/>
        <c:minorTickMark val="none"/>
        <c:tickLblPos val="nextTo"/>
        <c:crossAx val="24836851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Riesgo</a:t>
            </a:r>
            <a:r>
              <a:rPr lang="es-CO" baseline="0"/>
              <a:t> 5 </a:t>
            </a:r>
            <a:endParaRPr lang="es-CO"/>
          </a:p>
        </c:rich>
      </c:tx>
      <c:layout>
        <c:manualLayout>
          <c:xMode val="edge"/>
          <c:yMode val="edge"/>
          <c:x val="0.40074396950381203"/>
          <c:y val="9.8116499823550335E-2"/>
        </c:manualLayout>
      </c:layout>
      <c:overlay val="0"/>
    </c:title>
    <c:autoTitleDeleted val="0"/>
    <c:plotArea>
      <c:layout>
        <c:manualLayout>
          <c:layoutTarget val="inner"/>
          <c:xMode val="edge"/>
          <c:yMode val="edge"/>
          <c:x val="8.4474628171478564E-2"/>
          <c:y val="0.18554425488480605"/>
          <c:w val="0.89052537182852143"/>
          <c:h val="0.5777216389617964"/>
        </c:manualLayout>
      </c:layout>
      <c:barChart>
        <c:barDir val="col"/>
        <c:grouping val="clustered"/>
        <c:varyColors val="0"/>
        <c:ser>
          <c:idx val="0"/>
          <c:order val="0"/>
          <c:tx>
            <c:strRef>
              <c:f>Gráficas!$B$1</c:f>
              <c:strCache>
                <c:ptCount val="1"/>
                <c:pt idx="0">
                  <c:v>Zona </c:v>
                </c:pt>
              </c:strCache>
            </c:strRef>
          </c:tx>
          <c:invertIfNegative val="0"/>
          <c:dPt>
            <c:idx val="0"/>
            <c:invertIfNegative val="0"/>
            <c:bubble3D val="0"/>
            <c:spPr>
              <a:gradFill>
                <a:gsLst>
                  <a:gs pos="100000">
                    <a:srgbClr val="00B050"/>
                  </a:gs>
                  <a:gs pos="32000">
                    <a:srgbClr val="FF9933"/>
                  </a:gs>
                  <a:gs pos="68000">
                    <a:srgbClr val="FFFF00"/>
                  </a:gs>
                  <a:gs pos="0">
                    <a:srgbClr val="FF0000"/>
                  </a:gs>
                </a:gsLst>
                <a:lin ang="5400000" scaled="0"/>
              </a:gradFill>
            </c:spPr>
            <c:extLst>
              <c:ext xmlns:c16="http://schemas.microsoft.com/office/drawing/2014/chart" uri="{C3380CC4-5D6E-409C-BE32-E72D297353CC}">
                <c16:uniqueId val="{00000001-69CA-480E-BD6E-E242DADE9F6D}"/>
              </c:ext>
            </c:extLst>
          </c:dPt>
          <c:trendline>
            <c:trendlineType val="linear"/>
            <c:dispRSqr val="0"/>
            <c:dispEq val="1"/>
            <c:trendlineLbl>
              <c:numFmt formatCode="General" sourceLinked="0"/>
            </c:trendlineLbl>
          </c:trendline>
          <c:cat>
            <c:strRef>
              <c:f>Gráficas!$A$6</c:f>
              <c:strCache>
                <c:ptCount val="1"/>
                <c:pt idx="0">
                  <c:v>Riesgo 5</c:v>
                </c:pt>
              </c:strCache>
            </c:strRef>
          </c:cat>
          <c:val>
            <c:numRef>
              <c:f>Gráficas!$B$6</c:f>
              <c:numCache>
                <c:formatCode>General</c:formatCode>
                <c:ptCount val="1"/>
                <c:pt idx="0">
                  <c:v>4</c:v>
                </c:pt>
              </c:numCache>
            </c:numRef>
          </c:val>
          <c:extLst>
            <c:ext xmlns:c16="http://schemas.microsoft.com/office/drawing/2014/chart" uri="{C3380CC4-5D6E-409C-BE32-E72D297353CC}">
              <c16:uniqueId val="{00000003-69CA-480E-BD6E-E242DADE9F6D}"/>
            </c:ext>
          </c:extLst>
        </c:ser>
        <c:ser>
          <c:idx val="1"/>
          <c:order val="1"/>
          <c:tx>
            <c:strRef>
              <c:f>Gráficas!$D$1</c:f>
              <c:strCache>
                <c:ptCount val="1"/>
                <c:pt idx="0">
                  <c:v>Zona Residual</c:v>
                </c:pt>
              </c:strCache>
            </c:strRef>
          </c:tx>
          <c:spPr>
            <a:noFill/>
            <a:ln w="19050" cmpd="sng">
              <a:solidFill>
                <a:schemeClr val="tx1"/>
              </a:solidFill>
            </a:ln>
          </c:spPr>
          <c:invertIfNegative val="0"/>
          <c:dLbls>
            <c:dLbl>
              <c:idx val="0"/>
              <c:layout>
                <c:manualLayout>
                  <c:x val="0.34706974128233969"/>
                  <c:y val="0.10520732077114713"/>
                </c:manualLayout>
              </c:layout>
              <c:tx>
                <c:rich>
                  <a:bodyPr/>
                  <a:lstStyle/>
                  <a:p>
                    <a:r>
                      <a:rPr lang="en-US" b="1" i="0"/>
                      <a:t>Zona residual</a:t>
                    </a:r>
                    <a:endParaRPr lang="en-US"/>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69CA-480E-BD6E-E242DADE9F6D}"/>
                </c:ext>
              </c:extLst>
            </c:dLbl>
            <c:spPr>
              <a:noFill/>
              <a:ln>
                <a:noFill/>
              </a:ln>
              <a:effectLst/>
            </c:spPr>
            <c:txPr>
              <a:bodyPr/>
              <a:lstStyle/>
              <a:p>
                <a:pPr>
                  <a:defRPr b="1" i="0"/>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Gráficas!$A$6</c:f>
              <c:strCache>
                <c:ptCount val="1"/>
                <c:pt idx="0">
                  <c:v>Riesgo 5</c:v>
                </c:pt>
              </c:strCache>
            </c:strRef>
          </c:cat>
          <c:val>
            <c:numRef>
              <c:f>Gráficas!$D$6</c:f>
              <c:numCache>
                <c:formatCode>General</c:formatCode>
                <c:ptCount val="1"/>
                <c:pt idx="0">
                  <c:v>1</c:v>
                </c:pt>
              </c:numCache>
            </c:numRef>
          </c:val>
          <c:extLst>
            <c:ext xmlns:c16="http://schemas.microsoft.com/office/drawing/2014/chart" uri="{C3380CC4-5D6E-409C-BE32-E72D297353CC}">
              <c16:uniqueId val="{00000005-69CA-480E-BD6E-E242DADE9F6D}"/>
            </c:ext>
          </c:extLst>
        </c:ser>
        <c:ser>
          <c:idx val="2"/>
          <c:order val="2"/>
          <c:tx>
            <c:strRef>
              <c:f>Gráficas!$C$1</c:f>
              <c:strCache>
                <c:ptCount val="1"/>
                <c:pt idx="0">
                  <c:v>Zona inherente</c:v>
                </c:pt>
              </c:strCache>
            </c:strRef>
          </c:tx>
          <c:spPr>
            <a:noFill/>
            <a:ln w="19050" cmpd="sng">
              <a:solidFill>
                <a:schemeClr val="tx1"/>
              </a:solidFill>
            </a:ln>
          </c:spPr>
          <c:invertIfNegative val="0"/>
          <c:dLbls>
            <c:dLbl>
              <c:idx val="0"/>
              <c:layout>
                <c:manualLayout>
                  <c:x val="0.35098925134358205"/>
                  <c:y val="0.10261782878339679"/>
                </c:manualLayout>
              </c:layout>
              <c:tx>
                <c:rich>
                  <a:bodyPr/>
                  <a:lstStyle/>
                  <a:p>
                    <a:r>
                      <a:rPr lang="en-US" b="1"/>
                      <a:t>Zona inherente</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69CA-480E-BD6E-E242DADE9F6D}"/>
                </c:ext>
              </c:extLst>
            </c:dLbl>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Gráficas!$A$6</c:f>
              <c:strCache>
                <c:ptCount val="1"/>
                <c:pt idx="0">
                  <c:v>Riesgo 5</c:v>
                </c:pt>
              </c:strCache>
            </c:strRef>
          </c:cat>
          <c:val>
            <c:numRef>
              <c:f>Gráficas!$C$6</c:f>
              <c:numCache>
                <c:formatCode>General</c:formatCode>
                <c:ptCount val="1"/>
                <c:pt idx="0">
                  <c:v>2</c:v>
                </c:pt>
              </c:numCache>
            </c:numRef>
          </c:val>
          <c:extLst>
            <c:ext xmlns:c16="http://schemas.microsoft.com/office/drawing/2014/chart" uri="{C3380CC4-5D6E-409C-BE32-E72D297353CC}">
              <c16:uniqueId val="{00000007-69CA-480E-BD6E-E242DADE9F6D}"/>
            </c:ext>
          </c:extLst>
        </c:ser>
        <c:dLbls>
          <c:showLegendKey val="0"/>
          <c:showVal val="0"/>
          <c:showCatName val="0"/>
          <c:showSerName val="0"/>
          <c:showPercent val="0"/>
          <c:showBubbleSize val="0"/>
        </c:dLbls>
        <c:gapWidth val="0"/>
        <c:overlap val="100"/>
        <c:axId val="257182336"/>
        <c:axId val="257184128"/>
      </c:barChart>
      <c:catAx>
        <c:axId val="257182336"/>
        <c:scaling>
          <c:orientation val="minMax"/>
        </c:scaling>
        <c:delete val="1"/>
        <c:axPos val="b"/>
        <c:numFmt formatCode="General" sourceLinked="0"/>
        <c:majorTickMark val="none"/>
        <c:minorTickMark val="none"/>
        <c:tickLblPos val="nextTo"/>
        <c:crossAx val="257184128"/>
        <c:crosses val="autoZero"/>
        <c:auto val="1"/>
        <c:lblAlgn val="ctr"/>
        <c:lblOffset val="100"/>
        <c:noMultiLvlLbl val="0"/>
      </c:catAx>
      <c:valAx>
        <c:axId val="257184128"/>
        <c:scaling>
          <c:orientation val="minMax"/>
        </c:scaling>
        <c:delete val="1"/>
        <c:axPos val="l"/>
        <c:numFmt formatCode="General" sourceLinked="1"/>
        <c:majorTickMark val="none"/>
        <c:minorTickMark val="none"/>
        <c:tickLblPos val="nextTo"/>
        <c:crossAx val="2571823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Riesgo</a:t>
            </a:r>
            <a:r>
              <a:rPr lang="es-CO" baseline="0"/>
              <a:t> 6 </a:t>
            </a:r>
            <a:endParaRPr lang="es-CO"/>
          </a:p>
        </c:rich>
      </c:tx>
      <c:layout>
        <c:manualLayout>
          <c:xMode val="edge"/>
          <c:yMode val="edge"/>
          <c:x val="0.40074396950381203"/>
          <c:y val="9.8116499823550335E-2"/>
        </c:manualLayout>
      </c:layout>
      <c:overlay val="0"/>
    </c:title>
    <c:autoTitleDeleted val="0"/>
    <c:plotArea>
      <c:layout>
        <c:manualLayout>
          <c:layoutTarget val="inner"/>
          <c:xMode val="edge"/>
          <c:yMode val="edge"/>
          <c:x val="8.4474628171478564E-2"/>
          <c:y val="0.18554425488480605"/>
          <c:w val="0.89052537182852143"/>
          <c:h val="0.5777216389617964"/>
        </c:manualLayout>
      </c:layout>
      <c:barChart>
        <c:barDir val="col"/>
        <c:grouping val="clustered"/>
        <c:varyColors val="0"/>
        <c:ser>
          <c:idx val="0"/>
          <c:order val="0"/>
          <c:tx>
            <c:strRef>
              <c:f>Gráficas!$B$7</c:f>
              <c:strCache>
                <c:ptCount val="1"/>
                <c:pt idx="0">
                  <c:v>4</c:v>
                </c:pt>
              </c:strCache>
            </c:strRef>
          </c:tx>
          <c:invertIfNegative val="0"/>
          <c:dPt>
            <c:idx val="0"/>
            <c:invertIfNegative val="0"/>
            <c:bubble3D val="0"/>
            <c:spPr>
              <a:gradFill>
                <a:gsLst>
                  <a:gs pos="100000">
                    <a:srgbClr val="00B050"/>
                  </a:gs>
                  <a:gs pos="32000">
                    <a:srgbClr val="FF9933"/>
                  </a:gs>
                  <a:gs pos="68000">
                    <a:srgbClr val="FFFF00"/>
                  </a:gs>
                  <a:gs pos="0">
                    <a:srgbClr val="FF0000"/>
                  </a:gs>
                </a:gsLst>
                <a:lin ang="5400000" scaled="0"/>
              </a:gradFill>
            </c:spPr>
            <c:extLst>
              <c:ext xmlns:c16="http://schemas.microsoft.com/office/drawing/2014/chart" uri="{C3380CC4-5D6E-409C-BE32-E72D297353CC}">
                <c16:uniqueId val="{00000001-3180-49E4-B95B-598F8B1AA1AD}"/>
              </c:ext>
            </c:extLst>
          </c:dPt>
          <c:trendline>
            <c:trendlineType val="linear"/>
            <c:dispRSqr val="0"/>
            <c:dispEq val="1"/>
            <c:trendlineLbl>
              <c:numFmt formatCode="General" sourceLinked="0"/>
            </c:trendlineLbl>
          </c:trendline>
          <c:cat>
            <c:strRef>
              <c:f>Gráficas!$A$7</c:f>
              <c:strCache>
                <c:ptCount val="1"/>
                <c:pt idx="0">
                  <c:v>Riesgo 6</c:v>
                </c:pt>
              </c:strCache>
            </c:strRef>
          </c:cat>
          <c:val>
            <c:numRef>
              <c:f>Gráficas!$B$3</c:f>
              <c:numCache>
                <c:formatCode>General</c:formatCode>
                <c:ptCount val="1"/>
                <c:pt idx="0">
                  <c:v>4</c:v>
                </c:pt>
              </c:numCache>
            </c:numRef>
          </c:val>
          <c:extLst>
            <c:ext xmlns:c16="http://schemas.microsoft.com/office/drawing/2014/chart" uri="{C3380CC4-5D6E-409C-BE32-E72D297353CC}">
              <c16:uniqueId val="{00000003-3180-49E4-B95B-598F8B1AA1AD}"/>
            </c:ext>
          </c:extLst>
        </c:ser>
        <c:ser>
          <c:idx val="1"/>
          <c:order val="1"/>
          <c:tx>
            <c:strRef>
              <c:f>Gráficas!$D$1</c:f>
              <c:strCache>
                <c:ptCount val="1"/>
                <c:pt idx="0">
                  <c:v>Zona Residual</c:v>
                </c:pt>
              </c:strCache>
            </c:strRef>
          </c:tx>
          <c:spPr>
            <a:noFill/>
            <a:ln w="19050" cmpd="sng">
              <a:solidFill>
                <a:schemeClr val="tx1"/>
              </a:solidFill>
            </a:ln>
          </c:spPr>
          <c:invertIfNegative val="0"/>
          <c:dLbls>
            <c:dLbl>
              <c:idx val="0"/>
              <c:layout>
                <c:manualLayout>
                  <c:x val="0.34706974128233969"/>
                  <c:y val="0.10520732077114713"/>
                </c:manualLayout>
              </c:layout>
              <c:tx>
                <c:rich>
                  <a:bodyPr/>
                  <a:lstStyle/>
                  <a:p>
                    <a:r>
                      <a:rPr lang="en-US" b="1" i="0"/>
                      <a:t>Zona residual</a:t>
                    </a:r>
                    <a:endParaRPr lang="en-US"/>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180-49E4-B95B-598F8B1AA1AD}"/>
                </c:ext>
              </c:extLst>
            </c:dLbl>
            <c:spPr>
              <a:noFill/>
              <a:ln>
                <a:noFill/>
              </a:ln>
              <a:effectLst/>
            </c:spPr>
            <c:txPr>
              <a:bodyPr/>
              <a:lstStyle/>
              <a:p>
                <a:pPr>
                  <a:defRPr b="1" i="0"/>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Gráficas!$A$7</c:f>
              <c:strCache>
                <c:ptCount val="1"/>
                <c:pt idx="0">
                  <c:v>Riesgo 6</c:v>
                </c:pt>
              </c:strCache>
            </c:strRef>
          </c:cat>
          <c:val>
            <c:numRef>
              <c:f>Gráficas!$D$7</c:f>
              <c:numCache>
                <c:formatCode>General</c:formatCode>
                <c:ptCount val="1"/>
                <c:pt idx="0">
                  <c:v>1</c:v>
                </c:pt>
              </c:numCache>
            </c:numRef>
          </c:val>
          <c:extLst>
            <c:ext xmlns:c16="http://schemas.microsoft.com/office/drawing/2014/chart" uri="{C3380CC4-5D6E-409C-BE32-E72D297353CC}">
              <c16:uniqueId val="{00000005-3180-49E4-B95B-598F8B1AA1AD}"/>
            </c:ext>
          </c:extLst>
        </c:ser>
        <c:ser>
          <c:idx val="2"/>
          <c:order val="2"/>
          <c:tx>
            <c:strRef>
              <c:f>Gráficas!$C$1</c:f>
              <c:strCache>
                <c:ptCount val="1"/>
                <c:pt idx="0">
                  <c:v>Zona inherente</c:v>
                </c:pt>
              </c:strCache>
            </c:strRef>
          </c:tx>
          <c:spPr>
            <a:noFill/>
            <a:ln w="19050" cmpd="sng">
              <a:solidFill>
                <a:schemeClr val="tx1"/>
              </a:solidFill>
            </a:ln>
          </c:spPr>
          <c:invertIfNegative val="0"/>
          <c:dLbls>
            <c:dLbl>
              <c:idx val="0"/>
              <c:layout>
                <c:manualLayout>
                  <c:x val="0.35098925134358205"/>
                  <c:y val="0.10261782878339679"/>
                </c:manualLayout>
              </c:layout>
              <c:tx>
                <c:rich>
                  <a:bodyPr/>
                  <a:lstStyle/>
                  <a:p>
                    <a:r>
                      <a:rPr lang="en-US" b="1"/>
                      <a:t>Zona inherente</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180-49E4-B95B-598F8B1AA1AD}"/>
                </c:ext>
              </c:extLst>
            </c:dLbl>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Gráficas!$A$7</c:f>
              <c:strCache>
                <c:ptCount val="1"/>
                <c:pt idx="0">
                  <c:v>Riesgo 6</c:v>
                </c:pt>
              </c:strCache>
            </c:strRef>
          </c:cat>
          <c:val>
            <c:numRef>
              <c:f>Gráficas!$C$7</c:f>
              <c:numCache>
                <c:formatCode>General</c:formatCode>
                <c:ptCount val="1"/>
                <c:pt idx="0">
                  <c:v>1</c:v>
                </c:pt>
              </c:numCache>
            </c:numRef>
          </c:val>
          <c:extLst>
            <c:ext xmlns:c16="http://schemas.microsoft.com/office/drawing/2014/chart" uri="{C3380CC4-5D6E-409C-BE32-E72D297353CC}">
              <c16:uniqueId val="{00000007-3180-49E4-B95B-598F8B1AA1AD}"/>
            </c:ext>
          </c:extLst>
        </c:ser>
        <c:dLbls>
          <c:showLegendKey val="0"/>
          <c:showVal val="0"/>
          <c:showCatName val="0"/>
          <c:showSerName val="0"/>
          <c:showPercent val="0"/>
          <c:showBubbleSize val="0"/>
        </c:dLbls>
        <c:gapWidth val="0"/>
        <c:overlap val="100"/>
        <c:axId val="257210240"/>
        <c:axId val="257211776"/>
      </c:barChart>
      <c:catAx>
        <c:axId val="257210240"/>
        <c:scaling>
          <c:orientation val="minMax"/>
        </c:scaling>
        <c:delete val="1"/>
        <c:axPos val="b"/>
        <c:numFmt formatCode="General" sourceLinked="0"/>
        <c:majorTickMark val="none"/>
        <c:minorTickMark val="none"/>
        <c:tickLblPos val="nextTo"/>
        <c:crossAx val="257211776"/>
        <c:crosses val="autoZero"/>
        <c:auto val="1"/>
        <c:lblAlgn val="ctr"/>
        <c:lblOffset val="100"/>
        <c:noMultiLvlLbl val="0"/>
      </c:catAx>
      <c:valAx>
        <c:axId val="257211776"/>
        <c:scaling>
          <c:orientation val="minMax"/>
        </c:scaling>
        <c:delete val="1"/>
        <c:axPos val="l"/>
        <c:numFmt formatCode="General" sourceLinked="1"/>
        <c:majorTickMark val="none"/>
        <c:minorTickMark val="none"/>
        <c:tickLblPos val="nextTo"/>
        <c:crossAx val="25721024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Riesgo</a:t>
            </a:r>
            <a:r>
              <a:rPr lang="es-CO" baseline="0"/>
              <a:t> 7 </a:t>
            </a:r>
            <a:endParaRPr lang="es-CO"/>
          </a:p>
        </c:rich>
      </c:tx>
      <c:layout>
        <c:manualLayout>
          <c:xMode val="edge"/>
          <c:yMode val="edge"/>
          <c:x val="0.40074396950381203"/>
          <c:y val="9.8116499823550335E-2"/>
        </c:manualLayout>
      </c:layout>
      <c:overlay val="0"/>
    </c:title>
    <c:autoTitleDeleted val="0"/>
    <c:plotArea>
      <c:layout>
        <c:manualLayout>
          <c:layoutTarget val="inner"/>
          <c:xMode val="edge"/>
          <c:yMode val="edge"/>
          <c:x val="8.4474628171478564E-2"/>
          <c:y val="0.18554425488480605"/>
          <c:w val="0.89052537182852143"/>
          <c:h val="0.5777216389617964"/>
        </c:manualLayout>
      </c:layout>
      <c:barChart>
        <c:barDir val="col"/>
        <c:grouping val="clustered"/>
        <c:varyColors val="0"/>
        <c:ser>
          <c:idx val="0"/>
          <c:order val="0"/>
          <c:tx>
            <c:strRef>
              <c:f>Gráficas!$B$1</c:f>
              <c:strCache>
                <c:ptCount val="1"/>
                <c:pt idx="0">
                  <c:v>Zona </c:v>
                </c:pt>
              </c:strCache>
            </c:strRef>
          </c:tx>
          <c:invertIfNegative val="0"/>
          <c:dPt>
            <c:idx val="0"/>
            <c:invertIfNegative val="0"/>
            <c:bubble3D val="0"/>
            <c:spPr>
              <a:gradFill>
                <a:gsLst>
                  <a:gs pos="100000">
                    <a:srgbClr val="00B050"/>
                  </a:gs>
                  <a:gs pos="32000">
                    <a:srgbClr val="FF9933"/>
                  </a:gs>
                  <a:gs pos="68000">
                    <a:srgbClr val="FFFF00"/>
                  </a:gs>
                  <a:gs pos="0">
                    <a:srgbClr val="FF0000"/>
                  </a:gs>
                </a:gsLst>
                <a:lin ang="5400000" scaled="0"/>
              </a:gradFill>
            </c:spPr>
            <c:extLst>
              <c:ext xmlns:c16="http://schemas.microsoft.com/office/drawing/2014/chart" uri="{C3380CC4-5D6E-409C-BE32-E72D297353CC}">
                <c16:uniqueId val="{00000001-9AFC-4A96-87B6-FEBB3A2A67A9}"/>
              </c:ext>
            </c:extLst>
          </c:dPt>
          <c:trendline>
            <c:trendlineType val="linear"/>
            <c:dispRSqr val="0"/>
            <c:dispEq val="1"/>
            <c:trendlineLbl>
              <c:numFmt formatCode="General" sourceLinked="0"/>
            </c:trendlineLbl>
          </c:trendline>
          <c:cat>
            <c:strRef>
              <c:f>Gráficas!$A$8</c:f>
              <c:strCache>
                <c:ptCount val="1"/>
                <c:pt idx="0">
                  <c:v>Riesgo 7</c:v>
                </c:pt>
              </c:strCache>
            </c:strRef>
          </c:cat>
          <c:val>
            <c:numRef>
              <c:f>Gráficas!$B$8</c:f>
              <c:numCache>
                <c:formatCode>General</c:formatCode>
                <c:ptCount val="1"/>
                <c:pt idx="0">
                  <c:v>4</c:v>
                </c:pt>
              </c:numCache>
            </c:numRef>
          </c:val>
          <c:extLst>
            <c:ext xmlns:c16="http://schemas.microsoft.com/office/drawing/2014/chart" uri="{C3380CC4-5D6E-409C-BE32-E72D297353CC}">
              <c16:uniqueId val="{00000003-9AFC-4A96-87B6-FEBB3A2A67A9}"/>
            </c:ext>
          </c:extLst>
        </c:ser>
        <c:ser>
          <c:idx val="1"/>
          <c:order val="1"/>
          <c:tx>
            <c:strRef>
              <c:f>Gráficas!$D$1</c:f>
              <c:strCache>
                <c:ptCount val="1"/>
                <c:pt idx="0">
                  <c:v>Zona Residual</c:v>
                </c:pt>
              </c:strCache>
            </c:strRef>
          </c:tx>
          <c:spPr>
            <a:noFill/>
            <a:ln w="19050" cmpd="sng">
              <a:solidFill>
                <a:schemeClr val="tx1"/>
              </a:solidFill>
            </a:ln>
          </c:spPr>
          <c:invertIfNegative val="0"/>
          <c:dLbls>
            <c:dLbl>
              <c:idx val="0"/>
              <c:layout>
                <c:manualLayout>
                  <c:x val="0.34706974128233969"/>
                  <c:y val="0.10520732077114713"/>
                </c:manualLayout>
              </c:layout>
              <c:tx>
                <c:rich>
                  <a:bodyPr/>
                  <a:lstStyle/>
                  <a:p>
                    <a:r>
                      <a:rPr lang="en-US" b="1" i="0"/>
                      <a:t>Zona residual</a:t>
                    </a:r>
                    <a:endParaRPr lang="en-US"/>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AFC-4A96-87B6-FEBB3A2A67A9}"/>
                </c:ext>
              </c:extLst>
            </c:dLbl>
            <c:spPr>
              <a:noFill/>
              <a:ln>
                <a:noFill/>
              </a:ln>
              <a:effectLst/>
            </c:spPr>
            <c:txPr>
              <a:bodyPr/>
              <a:lstStyle/>
              <a:p>
                <a:pPr>
                  <a:defRPr b="1" i="0"/>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Gráficas!$A$8</c:f>
              <c:strCache>
                <c:ptCount val="1"/>
                <c:pt idx="0">
                  <c:v>Riesgo 7</c:v>
                </c:pt>
              </c:strCache>
            </c:strRef>
          </c:cat>
          <c:val>
            <c:numRef>
              <c:f>Gráficas!$D$8</c:f>
              <c:numCache>
                <c:formatCode>General</c:formatCode>
                <c:ptCount val="1"/>
                <c:pt idx="0">
                  <c:v>3</c:v>
                </c:pt>
              </c:numCache>
            </c:numRef>
          </c:val>
          <c:extLst>
            <c:ext xmlns:c16="http://schemas.microsoft.com/office/drawing/2014/chart" uri="{C3380CC4-5D6E-409C-BE32-E72D297353CC}">
              <c16:uniqueId val="{00000005-9AFC-4A96-87B6-FEBB3A2A67A9}"/>
            </c:ext>
          </c:extLst>
        </c:ser>
        <c:ser>
          <c:idx val="2"/>
          <c:order val="2"/>
          <c:tx>
            <c:strRef>
              <c:f>Gráficas!$C$1</c:f>
              <c:strCache>
                <c:ptCount val="1"/>
                <c:pt idx="0">
                  <c:v>Zona inherente</c:v>
                </c:pt>
              </c:strCache>
            </c:strRef>
          </c:tx>
          <c:spPr>
            <a:noFill/>
            <a:ln w="19050" cmpd="sng">
              <a:solidFill>
                <a:schemeClr val="tx1"/>
              </a:solidFill>
            </a:ln>
          </c:spPr>
          <c:invertIfNegative val="0"/>
          <c:dLbls>
            <c:dLbl>
              <c:idx val="0"/>
              <c:layout>
                <c:manualLayout>
                  <c:x val="0.35098925134358205"/>
                  <c:y val="0.10261782878339679"/>
                </c:manualLayout>
              </c:layout>
              <c:tx>
                <c:rich>
                  <a:bodyPr/>
                  <a:lstStyle/>
                  <a:p>
                    <a:r>
                      <a:rPr lang="en-US" b="1"/>
                      <a:t>Zona inherente</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AFC-4A96-87B6-FEBB3A2A67A9}"/>
                </c:ext>
              </c:extLst>
            </c:dLbl>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Gráficas!$A$8</c:f>
              <c:strCache>
                <c:ptCount val="1"/>
                <c:pt idx="0">
                  <c:v>Riesgo 7</c:v>
                </c:pt>
              </c:strCache>
            </c:strRef>
          </c:cat>
          <c:val>
            <c:numRef>
              <c:f>Gráficas!$C$8</c:f>
              <c:numCache>
                <c:formatCode>General</c:formatCode>
                <c:ptCount val="1"/>
                <c:pt idx="0">
                  <c:v>3</c:v>
                </c:pt>
              </c:numCache>
            </c:numRef>
          </c:val>
          <c:extLst>
            <c:ext xmlns:c16="http://schemas.microsoft.com/office/drawing/2014/chart" uri="{C3380CC4-5D6E-409C-BE32-E72D297353CC}">
              <c16:uniqueId val="{00000007-9AFC-4A96-87B6-FEBB3A2A67A9}"/>
            </c:ext>
          </c:extLst>
        </c:ser>
        <c:dLbls>
          <c:showLegendKey val="0"/>
          <c:showVal val="0"/>
          <c:showCatName val="0"/>
          <c:showSerName val="0"/>
          <c:showPercent val="0"/>
          <c:showBubbleSize val="0"/>
        </c:dLbls>
        <c:gapWidth val="0"/>
        <c:overlap val="100"/>
        <c:axId val="260584576"/>
        <c:axId val="260586112"/>
      </c:barChart>
      <c:catAx>
        <c:axId val="260584576"/>
        <c:scaling>
          <c:orientation val="minMax"/>
        </c:scaling>
        <c:delete val="1"/>
        <c:axPos val="b"/>
        <c:numFmt formatCode="General" sourceLinked="0"/>
        <c:majorTickMark val="none"/>
        <c:minorTickMark val="none"/>
        <c:tickLblPos val="nextTo"/>
        <c:crossAx val="260586112"/>
        <c:crosses val="autoZero"/>
        <c:auto val="1"/>
        <c:lblAlgn val="ctr"/>
        <c:lblOffset val="100"/>
        <c:noMultiLvlLbl val="0"/>
      </c:catAx>
      <c:valAx>
        <c:axId val="260586112"/>
        <c:scaling>
          <c:orientation val="minMax"/>
        </c:scaling>
        <c:delete val="1"/>
        <c:axPos val="l"/>
        <c:numFmt formatCode="General" sourceLinked="1"/>
        <c:majorTickMark val="none"/>
        <c:minorTickMark val="none"/>
        <c:tickLblPos val="nextTo"/>
        <c:crossAx val="26058457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Riesgo</a:t>
            </a:r>
            <a:r>
              <a:rPr lang="es-CO" baseline="0"/>
              <a:t> 8 </a:t>
            </a:r>
            <a:endParaRPr lang="es-CO"/>
          </a:p>
        </c:rich>
      </c:tx>
      <c:layout>
        <c:manualLayout>
          <c:xMode val="edge"/>
          <c:yMode val="edge"/>
          <c:x val="0.40074396950381203"/>
          <c:y val="9.8116499823550335E-2"/>
        </c:manualLayout>
      </c:layout>
      <c:overlay val="0"/>
    </c:title>
    <c:autoTitleDeleted val="0"/>
    <c:plotArea>
      <c:layout>
        <c:manualLayout>
          <c:layoutTarget val="inner"/>
          <c:xMode val="edge"/>
          <c:yMode val="edge"/>
          <c:x val="8.4474628171478564E-2"/>
          <c:y val="0.18554425488480605"/>
          <c:w val="0.89052537182852143"/>
          <c:h val="0.5777216389617964"/>
        </c:manualLayout>
      </c:layout>
      <c:barChart>
        <c:barDir val="col"/>
        <c:grouping val="clustered"/>
        <c:varyColors val="0"/>
        <c:ser>
          <c:idx val="0"/>
          <c:order val="0"/>
          <c:tx>
            <c:strRef>
              <c:f>Gráficas!$B$1</c:f>
              <c:strCache>
                <c:ptCount val="1"/>
                <c:pt idx="0">
                  <c:v>Zona </c:v>
                </c:pt>
              </c:strCache>
            </c:strRef>
          </c:tx>
          <c:invertIfNegative val="0"/>
          <c:dPt>
            <c:idx val="0"/>
            <c:invertIfNegative val="0"/>
            <c:bubble3D val="0"/>
            <c:spPr>
              <a:gradFill>
                <a:gsLst>
                  <a:gs pos="100000">
                    <a:srgbClr val="00B050"/>
                  </a:gs>
                  <a:gs pos="32000">
                    <a:srgbClr val="FF9933"/>
                  </a:gs>
                  <a:gs pos="68000">
                    <a:srgbClr val="FFFF00"/>
                  </a:gs>
                  <a:gs pos="0">
                    <a:srgbClr val="FF0000"/>
                  </a:gs>
                </a:gsLst>
                <a:lin ang="5400000" scaled="0"/>
              </a:gradFill>
            </c:spPr>
            <c:extLst>
              <c:ext xmlns:c16="http://schemas.microsoft.com/office/drawing/2014/chart" uri="{C3380CC4-5D6E-409C-BE32-E72D297353CC}">
                <c16:uniqueId val="{00000001-A39C-48BF-B34B-032BAC9A1061}"/>
              </c:ext>
            </c:extLst>
          </c:dPt>
          <c:trendline>
            <c:trendlineType val="linear"/>
            <c:dispRSqr val="0"/>
            <c:dispEq val="1"/>
            <c:trendlineLbl>
              <c:numFmt formatCode="General" sourceLinked="0"/>
            </c:trendlineLbl>
          </c:trendline>
          <c:cat>
            <c:strRef>
              <c:f>Gráficas!$A$9</c:f>
              <c:strCache>
                <c:ptCount val="1"/>
                <c:pt idx="0">
                  <c:v>Riesgo 8</c:v>
                </c:pt>
              </c:strCache>
            </c:strRef>
          </c:cat>
          <c:val>
            <c:numRef>
              <c:f>Gráficas!$B$9</c:f>
              <c:numCache>
                <c:formatCode>General</c:formatCode>
                <c:ptCount val="1"/>
                <c:pt idx="0">
                  <c:v>4</c:v>
                </c:pt>
              </c:numCache>
            </c:numRef>
          </c:val>
          <c:extLst>
            <c:ext xmlns:c16="http://schemas.microsoft.com/office/drawing/2014/chart" uri="{C3380CC4-5D6E-409C-BE32-E72D297353CC}">
              <c16:uniqueId val="{00000003-A39C-48BF-B34B-032BAC9A1061}"/>
            </c:ext>
          </c:extLst>
        </c:ser>
        <c:ser>
          <c:idx val="1"/>
          <c:order val="1"/>
          <c:tx>
            <c:strRef>
              <c:f>Gráficas!$D$1</c:f>
              <c:strCache>
                <c:ptCount val="1"/>
                <c:pt idx="0">
                  <c:v>Zona Residual</c:v>
                </c:pt>
              </c:strCache>
            </c:strRef>
          </c:tx>
          <c:spPr>
            <a:noFill/>
            <a:ln w="19050" cmpd="sng">
              <a:solidFill>
                <a:schemeClr val="tx1"/>
              </a:solidFill>
            </a:ln>
          </c:spPr>
          <c:invertIfNegative val="0"/>
          <c:dLbls>
            <c:dLbl>
              <c:idx val="0"/>
              <c:layout>
                <c:manualLayout>
                  <c:x val="0.34706974128233969"/>
                  <c:y val="0.10520732077114713"/>
                </c:manualLayout>
              </c:layout>
              <c:tx>
                <c:rich>
                  <a:bodyPr/>
                  <a:lstStyle/>
                  <a:p>
                    <a:r>
                      <a:rPr lang="en-US" b="1" i="0"/>
                      <a:t>Zona residual</a:t>
                    </a:r>
                    <a:endParaRPr lang="en-US"/>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39C-48BF-B34B-032BAC9A1061}"/>
                </c:ext>
              </c:extLst>
            </c:dLbl>
            <c:spPr>
              <a:noFill/>
              <a:ln>
                <a:noFill/>
              </a:ln>
              <a:effectLst/>
            </c:spPr>
            <c:txPr>
              <a:bodyPr/>
              <a:lstStyle/>
              <a:p>
                <a:pPr>
                  <a:defRPr b="1" i="0"/>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Gráficas!$A$9</c:f>
              <c:strCache>
                <c:ptCount val="1"/>
                <c:pt idx="0">
                  <c:v>Riesgo 8</c:v>
                </c:pt>
              </c:strCache>
            </c:strRef>
          </c:cat>
          <c:val>
            <c:numRef>
              <c:f>Gráficas!$D$9</c:f>
              <c:numCache>
                <c:formatCode>General</c:formatCode>
                <c:ptCount val="1"/>
                <c:pt idx="0">
                  <c:v>1</c:v>
                </c:pt>
              </c:numCache>
            </c:numRef>
          </c:val>
          <c:extLst>
            <c:ext xmlns:c16="http://schemas.microsoft.com/office/drawing/2014/chart" uri="{C3380CC4-5D6E-409C-BE32-E72D297353CC}">
              <c16:uniqueId val="{00000005-A39C-48BF-B34B-032BAC9A1061}"/>
            </c:ext>
          </c:extLst>
        </c:ser>
        <c:ser>
          <c:idx val="2"/>
          <c:order val="2"/>
          <c:tx>
            <c:strRef>
              <c:f>Gráficas!$C$1</c:f>
              <c:strCache>
                <c:ptCount val="1"/>
                <c:pt idx="0">
                  <c:v>Zona inherente</c:v>
                </c:pt>
              </c:strCache>
            </c:strRef>
          </c:tx>
          <c:spPr>
            <a:noFill/>
            <a:ln w="19050" cmpd="sng">
              <a:solidFill>
                <a:schemeClr val="tx1"/>
              </a:solidFill>
            </a:ln>
          </c:spPr>
          <c:invertIfNegative val="0"/>
          <c:dLbls>
            <c:dLbl>
              <c:idx val="0"/>
              <c:layout>
                <c:manualLayout>
                  <c:x val="0.35098925134358205"/>
                  <c:y val="0.10261782878339679"/>
                </c:manualLayout>
              </c:layout>
              <c:tx>
                <c:rich>
                  <a:bodyPr/>
                  <a:lstStyle/>
                  <a:p>
                    <a:r>
                      <a:rPr lang="en-US" b="1"/>
                      <a:t>Zona inherente</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39C-48BF-B34B-032BAC9A1061}"/>
                </c:ext>
              </c:extLst>
            </c:dLbl>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Gráficas!$A$9</c:f>
              <c:strCache>
                <c:ptCount val="1"/>
                <c:pt idx="0">
                  <c:v>Riesgo 8</c:v>
                </c:pt>
              </c:strCache>
            </c:strRef>
          </c:cat>
          <c:val>
            <c:numRef>
              <c:f>Gráficas!$C$9</c:f>
              <c:numCache>
                <c:formatCode>General</c:formatCode>
                <c:ptCount val="1"/>
                <c:pt idx="0">
                  <c:v>1</c:v>
                </c:pt>
              </c:numCache>
            </c:numRef>
          </c:val>
          <c:extLst>
            <c:ext xmlns:c16="http://schemas.microsoft.com/office/drawing/2014/chart" uri="{C3380CC4-5D6E-409C-BE32-E72D297353CC}">
              <c16:uniqueId val="{00000007-A39C-48BF-B34B-032BAC9A1061}"/>
            </c:ext>
          </c:extLst>
        </c:ser>
        <c:dLbls>
          <c:showLegendKey val="0"/>
          <c:showVal val="0"/>
          <c:showCatName val="0"/>
          <c:showSerName val="0"/>
          <c:showPercent val="0"/>
          <c:showBubbleSize val="0"/>
        </c:dLbls>
        <c:gapWidth val="0"/>
        <c:overlap val="100"/>
        <c:axId val="260616576"/>
        <c:axId val="260618112"/>
      </c:barChart>
      <c:catAx>
        <c:axId val="260616576"/>
        <c:scaling>
          <c:orientation val="minMax"/>
        </c:scaling>
        <c:delete val="1"/>
        <c:axPos val="b"/>
        <c:numFmt formatCode="General" sourceLinked="0"/>
        <c:majorTickMark val="none"/>
        <c:minorTickMark val="none"/>
        <c:tickLblPos val="nextTo"/>
        <c:crossAx val="260618112"/>
        <c:crosses val="autoZero"/>
        <c:auto val="1"/>
        <c:lblAlgn val="ctr"/>
        <c:lblOffset val="100"/>
        <c:noMultiLvlLbl val="0"/>
      </c:catAx>
      <c:valAx>
        <c:axId val="260618112"/>
        <c:scaling>
          <c:orientation val="minMax"/>
        </c:scaling>
        <c:delete val="1"/>
        <c:axPos val="l"/>
        <c:numFmt formatCode="General" sourceLinked="1"/>
        <c:majorTickMark val="none"/>
        <c:minorTickMark val="none"/>
        <c:tickLblPos val="nextTo"/>
        <c:crossAx val="26061657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Riesgo</a:t>
            </a:r>
            <a:r>
              <a:rPr lang="es-CO" baseline="0"/>
              <a:t> 9 </a:t>
            </a:r>
            <a:endParaRPr lang="es-CO"/>
          </a:p>
        </c:rich>
      </c:tx>
      <c:layout>
        <c:manualLayout>
          <c:xMode val="edge"/>
          <c:yMode val="edge"/>
          <c:x val="0.40074396950381203"/>
          <c:y val="9.8116499823550335E-2"/>
        </c:manualLayout>
      </c:layout>
      <c:overlay val="0"/>
    </c:title>
    <c:autoTitleDeleted val="0"/>
    <c:plotArea>
      <c:layout>
        <c:manualLayout>
          <c:layoutTarget val="inner"/>
          <c:xMode val="edge"/>
          <c:yMode val="edge"/>
          <c:x val="8.4474628171478564E-2"/>
          <c:y val="0.18554425488480605"/>
          <c:w val="0.89052537182852143"/>
          <c:h val="0.5777216389617964"/>
        </c:manualLayout>
      </c:layout>
      <c:barChart>
        <c:barDir val="col"/>
        <c:grouping val="clustered"/>
        <c:varyColors val="0"/>
        <c:ser>
          <c:idx val="0"/>
          <c:order val="0"/>
          <c:tx>
            <c:strRef>
              <c:f>Gráficas!$B$1</c:f>
              <c:strCache>
                <c:ptCount val="1"/>
                <c:pt idx="0">
                  <c:v>Zona </c:v>
                </c:pt>
              </c:strCache>
            </c:strRef>
          </c:tx>
          <c:invertIfNegative val="0"/>
          <c:dPt>
            <c:idx val="0"/>
            <c:invertIfNegative val="0"/>
            <c:bubble3D val="0"/>
            <c:spPr>
              <a:gradFill>
                <a:gsLst>
                  <a:gs pos="100000">
                    <a:srgbClr val="00B050"/>
                  </a:gs>
                  <a:gs pos="32000">
                    <a:srgbClr val="FF9933"/>
                  </a:gs>
                  <a:gs pos="68000">
                    <a:srgbClr val="FFFF00"/>
                  </a:gs>
                  <a:gs pos="0">
                    <a:srgbClr val="FF0000"/>
                  </a:gs>
                </a:gsLst>
                <a:lin ang="5400000" scaled="0"/>
              </a:gradFill>
            </c:spPr>
            <c:extLst>
              <c:ext xmlns:c16="http://schemas.microsoft.com/office/drawing/2014/chart" uri="{C3380CC4-5D6E-409C-BE32-E72D297353CC}">
                <c16:uniqueId val="{00000001-BB8B-4194-B223-E98145DF08BF}"/>
              </c:ext>
            </c:extLst>
          </c:dPt>
          <c:trendline>
            <c:trendlineType val="linear"/>
            <c:dispRSqr val="0"/>
            <c:dispEq val="1"/>
            <c:trendlineLbl>
              <c:numFmt formatCode="General" sourceLinked="0"/>
            </c:trendlineLbl>
          </c:trendline>
          <c:cat>
            <c:strRef>
              <c:f>Gráficas!$A$10</c:f>
              <c:strCache>
                <c:ptCount val="1"/>
                <c:pt idx="0">
                  <c:v>Riesgo 9</c:v>
                </c:pt>
              </c:strCache>
            </c:strRef>
          </c:cat>
          <c:val>
            <c:numRef>
              <c:f>Gráficas!$B$10</c:f>
              <c:numCache>
                <c:formatCode>General</c:formatCode>
                <c:ptCount val="1"/>
                <c:pt idx="0">
                  <c:v>4</c:v>
                </c:pt>
              </c:numCache>
            </c:numRef>
          </c:val>
          <c:extLst>
            <c:ext xmlns:c16="http://schemas.microsoft.com/office/drawing/2014/chart" uri="{C3380CC4-5D6E-409C-BE32-E72D297353CC}">
              <c16:uniqueId val="{00000003-BB8B-4194-B223-E98145DF08BF}"/>
            </c:ext>
          </c:extLst>
        </c:ser>
        <c:ser>
          <c:idx val="1"/>
          <c:order val="1"/>
          <c:tx>
            <c:strRef>
              <c:f>Gráficas!$D$1</c:f>
              <c:strCache>
                <c:ptCount val="1"/>
                <c:pt idx="0">
                  <c:v>Zona Residual</c:v>
                </c:pt>
              </c:strCache>
            </c:strRef>
          </c:tx>
          <c:spPr>
            <a:noFill/>
            <a:ln w="19050" cmpd="sng">
              <a:solidFill>
                <a:schemeClr val="tx1"/>
              </a:solidFill>
            </a:ln>
          </c:spPr>
          <c:invertIfNegative val="0"/>
          <c:dLbls>
            <c:dLbl>
              <c:idx val="0"/>
              <c:layout>
                <c:manualLayout>
                  <c:x val="0.34706974128233969"/>
                  <c:y val="0.10520732077114713"/>
                </c:manualLayout>
              </c:layout>
              <c:tx>
                <c:rich>
                  <a:bodyPr/>
                  <a:lstStyle/>
                  <a:p>
                    <a:r>
                      <a:rPr lang="en-US" b="1" i="0"/>
                      <a:t>Zona residual</a:t>
                    </a:r>
                    <a:endParaRPr lang="en-US"/>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B8B-4194-B223-E98145DF08BF}"/>
                </c:ext>
              </c:extLst>
            </c:dLbl>
            <c:spPr>
              <a:noFill/>
              <a:ln>
                <a:noFill/>
              </a:ln>
              <a:effectLst/>
            </c:spPr>
            <c:txPr>
              <a:bodyPr/>
              <a:lstStyle/>
              <a:p>
                <a:pPr>
                  <a:defRPr b="1" i="0"/>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Gráficas!$A$10</c:f>
              <c:strCache>
                <c:ptCount val="1"/>
                <c:pt idx="0">
                  <c:v>Riesgo 9</c:v>
                </c:pt>
              </c:strCache>
            </c:strRef>
          </c:cat>
          <c:val>
            <c:numRef>
              <c:f>Gráficas!$D$10</c:f>
              <c:numCache>
                <c:formatCode>General</c:formatCode>
                <c:ptCount val="1"/>
                <c:pt idx="0">
                  <c:v>0</c:v>
                </c:pt>
              </c:numCache>
            </c:numRef>
          </c:val>
          <c:extLst>
            <c:ext xmlns:c16="http://schemas.microsoft.com/office/drawing/2014/chart" uri="{C3380CC4-5D6E-409C-BE32-E72D297353CC}">
              <c16:uniqueId val="{00000005-BB8B-4194-B223-E98145DF08BF}"/>
            </c:ext>
          </c:extLst>
        </c:ser>
        <c:ser>
          <c:idx val="2"/>
          <c:order val="2"/>
          <c:tx>
            <c:strRef>
              <c:f>Gráficas!$C$1</c:f>
              <c:strCache>
                <c:ptCount val="1"/>
                <c:pt idx="0">
                  <c:v>Zona inherente</c:v>
                </c:pt>
              </c:strCache>
            </c:strRef>
          </c:tx>
          <c:spPr>
            <a:noFill/>
            <a:ln w="19050" cmpd="sng">
              <a:solidFill>
                <a:schemeClr val="tx1"/>
              </a:solidFill>
            </a:ln>
          </c:spPr>
          <c:invertIfNegative val="0"/>
          <c:dLbls>
            <c:dLbl>
              <c:idx val="0"/>
              <c:layout>
                <c:manualLayout>
                  <c:x val="0.35098925134358205"/>
                  <c:y val="0.10261782878339679"/>
                </c:manualLayout>
              </c:layout>
              <c:tx>
                <c:rich>
                  <a:bodyPr/>
                  <a:lstStyle/>
                  <a:p>
                    <a:r>
                      <a:rPr lang="en-US" b="1"/>
                      <a:t>Zona inherente</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B8B-4194-B223-E98145DF08BF}"/>
                </c:ext>
              </c:extLst>
            </c:dLbl>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Gráficas!$A$10</c:f>
              <c:strCache>
                <c:ptCount val="1"/>
                <c:pt idx="0">
                  <c:v>Riesgo 9</c:v>
                </c:pt>
              </c:strCache>
            </c:strRef>
          </c:cat>
          <c:val>
            <c:numRef>
              <c:f>Gráficas!$D$10</c:f>
              <c:numCache>
                <c:formatCode>General</c:formatCode>
                <c:ptCount val="1"/>
                <c:pt idx="0">
                  <c:v>0</c:v>
                </c:pt>
              </c:numCache>
            </c:numRef>
          </c:val>
          <c:extLst>
            <c:ext xmlns:c16="http://schemas.microsoft.com/office/drawing/2014/chart" uri="{C3380CC4-5D6E-409C-BE32-E72D297353CC}">
              <c16:uniqueId val="{00000007-BB8B-4194-B223-E98145DF08BF}"/>
            </c:ext>
          </c:extLst>
        </c:ser>
        <c:dLbls>
          <c:showLegendKey val="0"/>
          <c:showVal val="0"/>
          <c:showCatName val="0"/>
          <c:showSerName val="0"/>
          <c:showPercent val="0"/>
          <c:showBubbleSize val="0"/>
        </c:dLbls>
        <c:gapWidth val="0"/>
        <c:overlap val="100"/>
        <c:axId val="260648320"/>
        <c:axId val="260662400"/>
      </c:barChart>
      <c:catAx>
        <c:axId val="260648320"/>
        <c:scaling>
          <c:orientation val="minMax"/>
        </c:scaling>
        <c:delete val="1"/>
        <c:axPos val="b"/>
        <c:numFmt formatCode="General" sourceLinked="0"/>
        <c:majorTickMark val="none"/>
        <c:minorTickMark val="none"/>
        <c:tickLblPos val="nextTo"/>
        <c:crossAx val="260662400"/>
        <c:crosses val="autoZero"/>
        <c:auto val="1"/>
        <c:lblAlgn val="ctr"/>
        <c:lblOffset val="100"/>
        <c:noMultiLvlLbl val="0"/>
      </c:catAx>
      <c:valAx>
        <c:axId val="260662400"/>
        <c:scaling>
          <c:orientation val="minMax"/>
        </c:scaling>
        <c:delete val="1"/>
        <c:axPos val="l"/>
        <c:numFmt formatCode="General" sourceLinked="1"/>
        <c:majorTickMark val="none"/>
        <c:minorTickMark val="none"/>
        <c:tickLblPos val="nextTo"/>
        <c:crossAx val="26064832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1882848</xdr:colOff>
      <xdr:row>0</xdr:row>
      <xdr:rowOff>148441</xdr:rowOff>
    </xdr:from>
    <xdr:to>
      <xdr:col>3</xdr:col>
      <xdr:colOff>1559049</xdr:colOff>
      <xdr:row>3</xdr:row>
      <xdr:rowOff>197623</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44848" y="148441"/>
          <a:ext cx="4819701" cy="783968"/>
        </a:xfrm>
        <a:prstGeom prst="rect">
          <a:avLst/>
        </a:prstGeom>
      </xdr:spPr>
    </xdr:pic>
    <xdr:clientData/>
  </xdr:twoCellAnchor>
  <xdr:twoCellAnchor editAs="oneCell">
    <xdr:from>
      <xdr:col>3</xdr:col>
      <xdr:colOff>0</xdr:colOff>
      <xdr:row>7</xdr:row>
      <xdr:rowOff>0</xdr:rowOff>
    </xdr:from>
    <xdr:to>
      <xdr:col>3</xdr:col>
      <xdr:colOff>2352675</xdr:colOff>
      <xdr:row>8</xdr:row>
      <xdr:rowOff>142875</xdr:rowOff>
    </xdr:to>
    <xdr:sp macro="" textlink="">
      <xdr:nvSpPr>
        <xdr:cNvPr id="2053" name="CommandButton1"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0</xdr:colOff>
      <xdr:row>7</xdr:row>
      <xdr:rowOff>0</xdr:rowOff>
    </xdr:from>
    <xdr:to>
      <xdr:col>4</xdr:col>
      <xdr:colOff>2581275</xdr:colOff>
      <xdr:row>8</xdr:row>
      <xdr:rowOff>123825</xdr:rowOff>
    </xdr:to>
    <xdr:sp macro="" textlink="">
      <xdr:nvSpPr>
        <xdr:cNvPr id="2058" name="CommandButton2"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7</xdr:row>
      <xdr:rowOff>0</xdr:rowOff>
    </xdr:from>
    <xdr:to>
      <xdr:col>8</xdr:col>
      <xdr:colOff>2057400</xdr:colOff>
      <xdr:row>8</xdr:row>
      <xdr:rowOff>200025</xdr:rowOff>
    </xdr:to>
    <xdr:sp macro="" textlink="">
      <xdr:nvSpPr>
        <xdr:cNvPr id="2060" name="CommandButton3"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0</xdr:colOff>
      <xdr:row>7</xdr:row>
      <xdr:rowOff>0</xdr:rowOff>
    </xdr:from>
    <xdr:to>
      <xdr:col>10</xdr:col>
      <xdr:colOff>1809750</xdr:colOff>
      <xdr:row>8</xdr:row>
      <xdr:rowOff>142875</xdr:rowOff>
    </xdr:to>
    <xdr:sp macro="" textlink="">
      <xdr:nvSpPr>
        <xdr:cNvPr id="2067" name="CommandButton4"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6</xdr:row>
      <xdr:rowOff>0</xdr:rowOff>
    </xdr:from>
    <xdr:to>
      <xdr:col>1</xdr:col>
      <xdr:colOff>2667000</xdr:colOff>
      <xdr:row>7</xdr:row>
      <xdr:rowOff>85725</xdr:rowOff>
    </xdr:to>
    <xdr:sp macro="" textlink="">
      <xdr:nvSpPr>
        <xdr:cNvPr id="2069" name="Procesos" hidden="1">
          <a:extLst>
            <a:ext uri="{63B3BB69-23CF-44E3-9099-C40C66FF867C}">
              <a14:compatExt xmlns:a14="http://schemas.microsoft.com/office/drawing/2010/main"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0</xdr:colOff>
      <xdr:row>50</xdr:row>
      <xdr:rowOff>0</xdr:rowOff>
    </xdr:from>
    <xdr:to>
      <xdr:col>9</xdr:col>
      <xdr:colOff>1066800</xdr:colOff>
      <xdr:row>50</xdr:row>
      <xdr:rowOff>228600</xdr:rowOff>
    </xdr:to>
    <xdr:sp macro="" textlink="">
      <xdr:nvSpPr>
        <xdr:cNvPr id="2080" name="CommandButton5" hidden="1">
          <a:extLst>
            <a:ext uri="{63B3BB69-23CF-44E3-9099-C40C66FF867C}">
              <a14:compatExt xmlns:a14="http://schemas.microsoft.com/office/drawing/2010/main"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677885</xdr:colOff>
      <xdr:row>11</xdr:row>
      <xdr:rowOff>121225</xdr:rowOff>
    </xdr:from>
    <xdr:to>
      <xdr:col>9</xdr:col>
      <xdr:colOff>826635</xdr:colOff>
      <xdr:row>12</xdr:row>
      <xdr:rowOff>190498</xdr:rowOff>
    </xdr:to>
    <xdr:sp macro="" textlink="">
      <xdr:nvSpPr>
        <xdr:cNvPr id="5" name="Flecha derecha 4">
          <a:extLst>
            <a:ext uri="{FF2B5EF4-FFF2-40B4-BE49-F238E27FC236}">
              <a16:creationId xmlns:a16="http://schemas.microsoft.com/office/drawing/2014/main" id="{00000000-0008-0000-0100-000005000000}"/>
            </a:ext>
          </a:extLst>
        </xdr:cNvPr>
        <xdr:cNvSpPr/>
      </xdr:nvSpPr>
      <xdr:spPr>
        <a:xfrm rot="10800000">
          <a:off x="6869135" y="3563832"/>
          <a:ext cx="1836036" cy="382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30863</xdr:colOff>
      <xdr:row>11</xdr:row>
      <xdr:rowOff>130749</xdr:rowOff>
    </xdr:from>
    <xdr:to>
      <xdr:col>15</xdr:col>
      <xdr:colOff>370113</xdr:colOff>
      <xdr:row>12</xdr:row>
      <xdr:rowOff>200022</xdr:rowOff>
    </xdr:to>
    <xdr:sp macro="" textlink="">
      <xdr:nvSpPr>
        <xdr:cNvPr id="105" name="Flecha derecha 104">
          <a:extLst>
            <a:ext uri="{FF2B5EF4-FFF2-40B4-BE49-F238E27FC236}">
              <a16:creationId xmlns:a16="http://schemas.microsoft.com/office/drawing/2014/main" id="{00000000-0008-0000-0100-000069000000}"/>
            </a:ext>
          </a:extLst>
        </xdr:cNvPr>
        <xdr:cNvSpPr/>
      </xdr:nvSpPr>
      <xdr:spPr>
        <a:xfrm>
          <a:off x="11950720" y="3573356"/>
          <a:ext cx="1863250" cy="382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677885</xdr:colOff>
      <xdr:row>34</xdr:row>
      <xdr:rowOff>121227</xdr:rowOff>
    </xdr:from>
    <xdr:to>
      <xdr:col>9</xdr:col>
      <xdr:colOff>826635</xdr:colOff>
      <xdr:row>35</xdr:row>
      <xdr:rowOff>190500</xdr:rowOff>
    </xdr:to>
    <xdr:sp macro="" textlink="">
      <xdr:nvSpPr>
        <xdr:cNvPr id="106" name="Flecha derecha 105">
          <a:extLst>
            <a:ext uri="{FF2B5EF4-FFF2-40B4-BE49-F238E27FC236}">
              <a16:creationId xmlns:a16="http://schemas.microsoft.com/office/drawing/2014/main" id="{00000000-0008-0000-0100-00006A000000}"/>
            </a:ext>
          </a:extLst>
        </xdr:cNvPr>
        <xdr:cNvSpPr/>
      </xdr:nvSpPr>
      <xdr:spPr>
        <a:xfrm rot="10800000">
          <a:off x="6869135" y="10762013"/>
          <a:ext cx="1836036" cy="382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30863</xdr:colOff>
      <xdr:row>34</xdr:row>
      <xdr:rowOff>130751</xdr:rowOff>
    </xdr:from>
    <xdr:to>
      <xdr:col>15</xdr:col>
      <xdr:colOff>370113</xdr:colOff>
      <xdr:row>35</xdr:row>
      <xdr:rowOff>200024</xdr:rowOff>
    </xdr:to>
    <xdr:sp macro="" textlink="">
      <xdr:nvSpPr>
        <xdr:cNvPr id="107" name="Flecha derecha 106">
          <a:extLst>
            <a:ext uri="{FF2B5EF4-FFF2-40B4-BE49-F238E27FC236}">
              <a16:creationId xmlns:a16="http://schemas.microsoft.com/office/drawing/2014/main" id="{00000000-0008-0000-0100-00006B000000}"/>
            </a:ext>
          </a:extLst>
        </xdr:cNvPr>
        <xdr:cNvSpPr/>
      </xdr:nvSpPr>
      <xdr:spPr>
        <a:xfrm>
          <a:off x="11950720" y="10771537"/>
          <a:ext cx="1863250" cy="382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677885</xdr:colOff>
      <xdr:row>57</xdr:row>
      <xdr:rowOff>121225</xdr:rowOff>
    </xdr:from>
    <xdr:to>
      <xdr:col>9</xdr:col>
      <xdr:colOff>826635</xdr:colOff>
      <xdr:row>58</xdr:row>
      <xdr:rowOff>190498</xdr:rowOff>
    </xdr:to>
    <xdr:sp macro="" textlink="">
      <xdr:nvSpPr>
        <xdr:cNvPr id="6" name="Flecha derecha 5">
          <a:extLst>
            <a:ext uri="{FF2B5EF4-FFF2-40B4-BE49-F238E27FC236}">
              <a16:creationId xmlns:a16="http://schemas.microsoft.com/office/drawing/2014/main" id="{00000000-0008-0000-0100-000006000000}"/>
            </a:ext>
          </a:extLst>
        </xdr:cNvPr>
        <xdr:cNvSpPr/>
      </xdr:nvSpPr>
      <xdr:spPr>
        <a:xfrm rot="10800000">
          <a:off x="6877794" y="3550225"/>
          <a:ext cx="1845932"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30863</xdr:colOff>
      <xdr:row>57</xdr:row>
      <xdr:rowOff>130749</xdr:rowOff>
    </xdr:from>
    <xdr:to>
      <xdr:col>15</xdr:col>
      <xdr:colOff>370113</xdr:colOff>
      <xdr:row>58</xdr:row>
      <xdr:rowOff>200022</xdr:rowOff>
    </xdr:to>
    <xdr:sp macro="" textlink="">
      <xdr:nvSpPr>
        <xdr:cNvPr id="7" name="Flecha derecha 6">
          <a:extLst>
            <a:ext uri="{FF2B5EF4-FFF2-40B4-BE49-F238E27FC236}">
              <a16:creationId xmlns:a16="http://schemas.microsoft.com/office/drawing/2014/main" id="{00000000-0008-0000-0100-000007000000}"/>
            </a:ext>
          </a:extLst>
        </xdr:cNvPr>
        <xdr:cNvSpPr/>
      </xdr:nvSpPr>
      <xdr:spPr>
        <a:xfrm>
          <a:off x="11980408" y="3559749"/>
          <a:ext cx="1863250"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677885</xdr:colOff>
      <xdr:row>80</xdr:row>
      <xdr:rowOff>121227</xdr:rowOff>
    </xdr:from>
    <xdr:to>
      <xdr:col>9</xdr:col>
      <xdr:colOff>826635</xdr:colOff>
      <xdr:row>81</xdr:row>
      <xdr:rowOff>190500</xdr:rowOff>
    </xdr:to>
    <xdr:sp macro="" textlink="">
      <xdr:nvSpPr>
        <xdr:cNvPr id="8" name="Flecha derecha 7">
          <a:extLst>
            <a:ext uri="{FF2B5EF4-FFF2-40B4-BE49-F238E27FC236}">
              <a16:creationId xmlns:a16="http://schemas.microsoft.com/office/drawing/2014/main" id="{00000000-0008-0000-0100-000008000000}"/>
            </a:ext>
          </a:extLst>
        </xdr:cNvPr>
        <xdr:cNvSpPr/>
      </xdr:nvSpPr>
      <xdr:spPr>
        <a:xfrm rot="10800000">
          <a:off x="6877794" y="10719954"/>
          <a:ext cx="1845932" cy="3810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30863</xdr:colOff>
      <xdr:row>80</xdr:row>
      <xdr:rowOff>130751</xdr:rowOff>
    </xdr:from>
    <xdr:to>
      <xdr:col>15</xdr:col>
      <xdr:colOff>370113</xdr:colOff>
      <xdr:row>81</xdr:row>
      <xdr:rowOff>200024</xdr:rowOff>
    </xdr:to>
    <xdr:sp macro="" textlink="">
      <xdr:nvSpPr>
        <xdr:cNvPr id="9" name="Flecha derecha 8">
          <a:extLst>
            <a:ext uri="{FF2B5EF4-FFF2-40B4-BE49-F238E27FC236}">
              <a16:creationId xmlns:a16="http://schemas.microsoft.com/office/drawing/2014/main" id="{00000000-0008-0000-0100-000009000000}"/>
            </a:ext>
          </a:extLst>
        </xdr:cNvPr>
        <xdr:cNvSpPr/>
      </xdr:nvSpPr>
      <xdr:spPr>
        <a:xfrm>
          <a:off x="11980408" y="10729478"/>
          <a:ext cx="1863250" cy="3810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677885</xdr:colOff>
      <xdr:row>103</xdr:row>
      <xdr:rowOff>121225</xdr:rowOff>
    </xdr:from>
    <xdr:to>
      <xdr:col>9</xdr:col>
      <xdr:colOff>826635</xdr:colOff>
      <xdr:row>104</xdr:row>
      <xdr:rowOff>190498</xdr:rowOff>
    </xdr:to>
    <xdr:sp macro="" textlink="">
      <xdr:nvSpPr>
        <xdr:cNvPr id="10" name="Flecha derecha 9">
          <a:extLst>
            <a:ext uri="{FF2B5EF4-FFF2-40B4-BE49-F238E27FC236}">
              <a16:creationId xmlns:a16="http://schemas.microsoft.com/office/drawing/2014/main" id="{00000000-0008-0000-0100-00000A000000}"/>
            </a:ext>
          </a:extLst>
        </xdr:cNvPr>
        <xdr:cNvSpPr/>
      </xdr:nvSpPr>
      <xdr:spPr>
        <a:xfrm rot="10800000">
          <a:off x="6877794" y="3550225"/>
          <a:ext cx="1845932"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30863</xdr:colOff>
      <xdr:row>103</xdr:row>
      <xdr:rowOff>130749</xdr:rowOff>
    </xdr:from>
    <xdr:to>
      <xdr:col>15</xdr:col>
      <xdr:colOff>370113</xdr:colOff>
      <xdr:row>104</xdr:row>
      <xdr:rowOff>200022</xdr:rowOff>
    </xdr:to>
    <xdr:sp macro="" textlink="">
      <xdr:nvSpPr>
        <xdr:cNvPr id="11" name="Flecha derecha 10">
          <a:extLst>
            <a:ext uri="{FF2B5EF4-FFF2-40B4-BE49-F238E27FC236}">
              <a16:creationId xmlns:a16="http://schemas.microsoft.com/office/drawing/2014/main" id="{00000000-0008-0000-0100-00000B000000}"/>
            </a:ext>
          </a:extLst>
        </xdr:cNvPr>
        <xdr:cNvSpPr/>
      </xdr:nvSpPr>
      <xdr:spPr>
        <a:xfrm>
          <a:off x="11980408" y="3559749"/>
          <a:ext cx="1863250"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677885</xdr:colOff>
      <xdr:row>126</xdr:row>
      <xdr:rowOff>121227</xdr:rowOff>
    </xdr:from>
    <xdr:to>
      <xdr:col>9</xdr:col>
      <xdr:colOff>826635</xdr:colOff>
      <xdr:row>127</xdr:row>
      <xdr:rowOff>190500</xdr:rowOff>
    </xdr:to>
    <xdr:sp macro="" textlink="">
      <xdr:nvSpPr>
        <xdr:cNvPr id="12" name="Flecha derecha 11">
          <a:extLst>
            <a:ext uri="{FF2B5EF4-FFF2-40B4-BE49-F238E27FC236}">
              <a16:creationId xmlns:a16="http://schemas.microsoft.com/office/drawing/2014/main" id="{00000000-0008-0000-0100-00000C000000}"/>
            </a:ext>
          </a:extLst>
        </xdr:cNvPr>
        <xdr:cNvSpPr/>
      </xdr:nvSpPr>
      <xdr:spPr>
        <a:xfrm rot="10800000">
          <a:off x="6877794" y="10719954"/>
          <a:ext cx="1845932" cy="3810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30863</xdr:colOff>
      <xdr:row>126</xdr:row>
      <xdr:rowOff>130751</xdr:rowOff>
    </xdr:from>
    <xdr:to>
      <xdr:col>15</xdr:col>
      <xdr:colOff>370113</xdr:colOff>
      <xdr:row>127</xdr:row>
      <xdr:rowOff>200024</xdr:rowOff>
    </xdr:to>
    <xdr:sp macro="" textlink="">
      <xdr:nvSpPr>
        <xdr:cNvPr id="13" name="Flecha derecha 12">
          <a:extLst>
            <a:ext uri="{FF2B5EF4-FFF2-40B4-BE49-F238E27FC236}">
              <a16:creationId xmlns:a16="http://schemas.microsoft.com/office/drawing/2014/main" id="{00000000-0008-0000-0100-00000D000000}"/>
            </a:ext>
          </a:extLst>
        </xdr:cNvPr>
        <xdr:cNvSpPr/>
      </xdr:nvSpPr>
      <xdr:spPr>
        <a:xfrm>
          <a:off x="11980408" y="10729478"/>
          <a:ext cx="1863250" cy="3810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677885</xdr:colOff>
      <xdr:row>149</xdr:row>
      <xdr:rowOff>121225</xdr:rowOff>
    </xdr:from>
    <xdr:to>
      <xdr:col>9</xdr:col>
      <xdr:colOff>826635</xdr:colOff>
      <xdr:row>150</xdr:row>
      <xdr:rowOff>190498</xdr:rowOff>
    </xdr:to>
    <xdr:sp macro="" textlink="">
      <xdr:nvSpPr>
        <xdr:cNvPr id="14" name="Flecha derecha 13">
          <a:extLst>
            <a:ext uri="{FF2B5EF4-FFF2-40B4-BE49-F238E27FC236}">
              <a16:creationId xmlns:a16="http://schemas.microsoft.com/office/drawing/2014/main" id="{00000000-0008-0000-0100-00000E000000}"/>
            </a:ext>
          </a:extLst>
        </xdr:cNvPr>
        <xdr:cNvSpPr/>
      </xdr:nvSpPr>
      <xdr:spPr>
        <a:xfrm rot="10800000">
          <a:off x="6877794" y="3550225"/>
          <a:ext cx="1845932"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30863</xdr:colOff>
      <xdr:row>149</xdr:row>
      <xdr:rowOff>130749</xdr:rowOff>
    </xdr:from>
    <xdr:to>
      <xdr:col>15</xdr:col>
      <xdr:colOff>370113</xdr:colOff>
      <xdr:row>150</xdr:row>
      <xdr:rowOff>200022</xdr:rowOff>
    </xdr:to>
    <xdr:sp macro="" textlink="">
      <xdr:nvSpPr>
        <xdr:cNvPr id="15" name="Flecha derecha 14">
          <a:extLst>
            <a:ext uri="{FF2B5EF4-FFF2-40B4-BE49-F238E27FC236}">
              <a16:creationId xmlns:a16="http://schemas.microsoft.com/office/drawing/2014/main" id="{00000000-0008-0000-0100-00000F000000}"/>
            </a:ext>
          </a:extLst>
        </xdr:cNvPr>
        <xdr:cNvSpPr/>
      </xdr:nvSpPr>
      <xdr:spPr>
        <a:xfrm>
          <a:off x="11980408" y="3559749"/>
          <a:ext cx="1863250"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677885</xdr:colOff>
      <xdr:row>172</xdr:row>
      <xdr:rowOff>121227</xdr:rowOff>
    </xdr:from>
    <xdr:to>
      <xdr:col>9</xdr:col>
      <xdr:colOff>826635</xdr:colOff>
      <xdr:row>173</xdr:row>
      <xdr:rowOff>190500</xdr:rowOff>
    </xdr:to>
    <xdr:sp macro="" textlink="">
      <xdr:nvSpPr>
        <xdr:cNvPr id="16" name="Flecha derecha 15">
          <a:extLst>
            <a:ext uri="{FF2B5EF4-FFF2-40B4-BE49-F238E27FC236}">
              <a16:creationId xmlns:a16="http://schemas.microsoft.com/office/drawing/2014/main" id="{00000000-0008-0000-0100-000010000000}"/>
            </a:ext>
          </a:extLst>
        </xdr:cNvPr>
        <xdr:cNvSpPr/>
      </xdr:nvSpPr>
      <xdr:spPr>
        <a:xfrm rot="10800000">
          <a:off x="6877794" y="10719954"/>
          <a:ext cx="1845932" cy="3810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30863</xdr:colOff>
      <xdr:row>172</xdr:row>
      <xdr:rowOff>130751</xdr:rowOff>
    </xdr:from>
    <xdr:to>
      <xdr:col>15</xdr:col>
      <xdr:colOff>370113</xdr:colOff>
      <xdr:row>173</xdr:row>
      <xdr:rowOff>200024</xdr:rowOff>
    </xdr:to>
    <xdr:sp macro="" textlink="">
      <xdr:nvSpPr>
        <xdr:cNvPr id="17" name="Flecha derecha 16">
          <a:extLst>
            <a:ext uri="{FF2B5EF4-FFF2-40B4-BE49-F238E27FC236}">
              <a16:creationId xmlns:a16="http://schemas.microsoft.com/office/drawing/2014/main" id="{00000000-0008-0000-0100-000011000000}"/>
            </a:ext>
          </a:extLst>
        </xdr:cNvPr>
        <xdr:cNvSpPr/>
      </xdr:nvSpPr>
      <xdr:spPr>
        <a:xfrm>
          <a:off x="11980408" y="10729478"/>
          <a:ext cx="1863250" cy="3810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677885</xdr:colOff>
      <xdr:row>195</xdr:row>
      <xdr:rowOff>121225</xdr:rowOff>
    </xdr:from>
    <xdr:to>
      <xdr:col>9</xdr:col>
      <xdr:colOff>826635</xdr:colOff>
      <xdr:row>196</xdr:row>
      <xdr:rowOff>190498</xdr:rowOff>
    </xdr:to>
    <xdr:sp macro="" textlink="">
      <xdr:nvSpPr>
        <xdr:cNvPr id="18" name="Flecha derecha 17">
          <a:extLst>
            <a:ext uri="{FF2B5EF4-FFF2-40B4-BE49-F238E27FC236}">
              <a16:creationId xmlns:a16="http://schemas.microsoft.com/office/drawing/2014/main" id="{00000000-0008-0000-0100-000012000000}"/>
            </a:ext>
          </a:extLst>
        </xdr:cNvPr>
        <xdr:cNvSpPr/>
      </xdr:nvSpPr>
      <xdr:spPr>
        <a:xfrm rot="10800000">
          <a:off x="6877794" y="3550225"/>
          <a:ext cx="1845932"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30863</xdr:colOff>
      <xdr:row>195</xdr:row>
      <xdr:rowOff>130749</xdr:rowOff>
    </xdr:from>
    <xdr:to>
      <xdr:col>15</xdr:col>
      <xdr:colOff>370113</xdr:colOff>
      <xdr:row>196</xdr:row>
      <xdr:rowOff>200022</xdr:rowOff>
    </xdr:to>
    <xdr:sp macro="" textlink="">
      <xdr:nvSpPr>
        <xdr:cNvPr id="19" name="Flecha derecha 18">
          <a:extLst>
            <a:ext uri="{FF2B5EF4-FFF2-40B4-BE49-F238E27FC236}">
              <a16:creationId xmlns:a16="http://schemas.microsoft.com/office/drawing/2014/main" id="{00000000-0008-0000-0100-000013000000}"/>
            </a:ext>
          </a:extLst>
        </xdr:cNvPr>
        <xdr:cNvSpPr/>
      </xdr:nvSpPr>
      <xdr:spPr>
        <a:xfrm>
          <a:off x="11980408" y="3559749"/>
          <a:ext cx="1863250"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677885</xdr:colOff>
      <xdr:row>218</xdr:row>
      <xdr:rowOff>121227</xdr:rowOff>
    </xdr:from>
    <xdr:to>
      <xdr:col>9</xdr:col>
      <xdr:colOff>826635</xdr:colOff>
      <xdr:row>219</xdr:row>
      <xdr:rowOff>190500</xdr:rowOff>
    </xdr:to>
    <xdr:sp macro="" textlink="">
      <xdr:nvSpPr>
        <xdr:cNvPr id="20" name="Flecha derecha 19">
          <a:extLst>
            <a:ext uri="{FF2B5EF4-FFF2-40B4-BE49-F238E27FC236}">
              <a16:creationId xmlns:a16="http://schemas.microsoft.com/office/drawing/2014/main" id="{00000000-0008-0000-0100-000014000000}"/>
            </a:ext>
          </a:extLst>
        </xdr:cNvPr>
        <xdr:cNvSpPr/>
      </xdr:nvSpPr>
      <xdr:spPr>
        <a:xfrm rot="10800000">
          <a:off x="6877794" y="10719954"/>
          <a:ext cx="1845932" cy="3810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30863</xdr:colOff>
      <xdr:row>218</xdr:row>
      <xdr:rowOff>130751</xdr:rowOff>
    </xdr:from>
    <xdr:to>
      <xdr:col>15</xdr:col>
      <xdr:colOff>370113</xdr:colOff>
      <xdr:row>219</xdr:row>
      <xdr:rowOff>200024</xdr:rowOff>
    </xdr:to>
    <xdr:sp macro="" textlink="">
      <xdr:nvSpPr>
        <xdr:cNvPr id="21" name="Flecha derecha 20">
          <a:extLst>
            <a:ext uri="{FF2B5EF4-FFF2-40B4-BE49-F238E27FC236}">
              <a16:creationId xmlns:a16="http://schemas.microsoft.com/office/drawing/2014/main" id="{00000000-0008-0000-0100-000015000000}"/>
            </a:ext>
          </a:extLst>
        </xdr:cNvPr>
        <xdr:cNvSpPr/>
      </xdr:nvSpPr>
      <xdr:spPr>
        <a:xfrm>
          <a:off x="11980408" y="10729478"/>
          <a:ext cx="1863250" cy="3810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667901</xdr:colOff>
      <xdr:row>0</xdr:row>
      <xdr:rowOff>357187</xdr:rowOff>
    </xdr:from>
    <xdr:to>
      <xdr:col>3</xdr:col>
      <xdr:colOff>4214812</xdr:colOff>
      <xdr:row>4</xdr:row>
      <xdr:rowOff>210149</xdr:rowOff>
    </xdr:to>
    <xdr:pic>
      <xdr:nvPicPr>
        <xdr:cNvPr id="2" name="2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464" y="357187"/>
          <a:ext cx="7523598" cy="1305525"/>
        </a:xfrm>
        <a:prstGeom prst="rect">
          <a:avLst/>
        </a:prstGeom>
      </xdr:spPr>
    </xdr:pic>
    <xdr:clientData/>
  </xdr:twoCellAnchor>
  <xdr:twoCellAnchor editAs="oneCell">
    <xdr:from>
      <xdr:col>12</xdr:col>
      <xdr:colOff>0</xdr:colOff>
      <xdr:row>34</xdr:row>
      <xdr:rowOff>0</xdr:rowOff>
    </xdr:from>
    <xdr:to>
      <xdr:col>12</xdr:col>
      <xdr:colOff>1838325</xdr:colOff>
      <xdr:row>34</xdr:row>
      <xdr:rowOff>561975</xdr:rowOff>
    </xdr:to>
    <xdr:sp macro="" textlink="">
      <xdr:nvSpPr>
        <xdr:cNvPr id="10241" name="CommandButton1" hidden="1">
          <a:extLst>
            <a:ext uri="{63B3BB69-23CF-44E3-9099-C40C66FF867C}">
              <a14:compatExt xmlns:a14="http://schemas.microsoft.com/office/drawing/2010/main" spid="_x0000_s10241"/>
            </a:ext>
            <a:ext uri="{FF2B5EF4-FFF2-40B4-BE49-F238E27FC236}">
              <a16:creationId xmlns:a16="http://schemas.microsoft.com/office/drawing/2014/main" id="{00000000-0008-0000-0200-000001280000}"/>
            </a:ext>
          </a:extLst>
        </xdr:cNvPr>
        <xdr:cNvSpPr/>
      </xdr:nvSpPr>
      <xdr:spPr bwMode="auto">
        <a:xfrm>
          <a:off x="34851975" y="29403675"/>
          <a:ext cx="1838325" cy="5619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34</xdr:row>
      <xdr:rowOff>0</xdr:rowOff>
    </xdr:from>
    <xdr:to>
      <xdr:col>13</xdr:col>
      <xdr:colOff>1830705</xdr:colOff>
      <xdr:row>34</xdr:row>
      <xdr:rowOff>571500</xdr:rowOff>
    </xdr:to>
    <xdr:sp macro="" textlink="">
      <xdr:nvSpPr>
        <xdr:cNvPr id="10242" name="CommandButton2" hidden="1">
          <a:extLst>
            <a:ext uri="{63B3BB69-23CF-44E3-9099-C40C66FF867C}">
              <a14:compatExt xmlns:a14="http://schemas.microsoft.com/office/drawing/2010/main" spid="_x0000_s10242"/>
            </a:ext>
            <a:ext uri="{FF2B5EF4-FFF2-40B4-BE49-F238E27FC236}">
              <a16:creationId xmlns:a16="http://schemas.microsoft.com/office/drawing/2014/main" id="{00000000-0008-0000-0200-000002280000}"/>
            </a:ext>
          </a:extLst>
        </xdr:cNvPr>
        <xdr:cNvSpPr/>
      </xdr:nvSpPr>
      <xdr:spPr bwMode="auto">
        <a:xfrm>
          <a:off x="37157025" y="29403675"/>
          <a:ext cx="1830705" cy="571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0</xdr:colOff>
      <xdr:row>34</xdr:row>
      <xdr:rowOff>0</xdr:rowOff>
    </xdr:from>
    <xdr:to>
      <xdr:col>10</xdr:col>
      <xdr:colOff>2581275</xdr:colOff>
      <xdr:row>34</xdr:row>
      <xdr:rowOff>571500</xdr:rowOff>
    </xdr:to>
    <xdr:sp macro="" textlink="">
      <xdr:nvSpPr>
        <xdr:cNvPr id="10243" name="CommandButton3" hidden="1">
          <a:extLst>
            <a:ext uri="{63B3BB69-23CF-44E3-9099-C40C66FF867C}">
              <a14:compatExt xmlns:a14="http://schemas.microsoft.com/office/drawing/2010/main" spid="_x0000_s10243"/>
            </a:ext>
            <a:ext uri="{FF2B5EF4-FFF2-40B4-BE49-F238E27FC236}">
              <a16:creationId xmlns:a16="http://schemas.microsoft.com/office/drawing/2014/main" id="{00000000-0008-0000-0200-000003280000}"/>
            </a:ext>
          </a:extLst>
        </xdr:cNvPr>
        <xdr:cNvSpPr/>
      </xdr:nvSpPr>
      <xdr:spPr bwMode="auto">
        <a:xfrm>
          <a:off x="29070300" y="29403675"/>
          <a:ext cx="2581275" cy="571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0</xdr:colOff>
      <xdr:row>34</xdr:row>
      <xdr:rowOff>0</xdr:rowOff>
    </xdr:from>
    <xdr:to>
      <xdr:col>11</xdr:col>
      <xdr:colOff>2335530</xdr:colOff>
      <xdr:row>34</xdr:row>
      <xdr:rowOff>581025</xdr:rowOff>
    </xdr:to>
    <xdr:sp macro="" textlink="">
      <xdr:nvSpPr>
        <xdr:cNvPr id="10244" name="CommandButton4" hidden="1">
          <a:extLst>
            <a:ext uri="{63B3BB69-23CF-44E3-9099-C40C66FF867C}">
              <a14:compatExt xmlns:a14="http://schemas.microsoft.com/office/drawing/2010/main" spid="_x0000_s10244"/>
            </a:ext>
            <a:ext uri="{FF2B5EF4-FFF2-40B4-BE49-F238E27FC236}">
              <a16:creationId xmlns:a16="http://schemas.microsoft.com/office/drawing/2014/main" id="{00000000-0008-0000-0200-000004280000}"/>
            </a:ext>
          </a:extLst>
        </xdr:cNvPr>
        <xdr:cNvSpPr/>
      </xdr:nvSpPr>
      <xdr:spPr bwMode="auto">
        <a:xfrm>
          <a:off x="32375475" y="29403675"/>
          <a:ext cx="2335530" cy="581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0</xdr:colOff>
      <xdr:row>21</xdr:row>
      <xdr:rowOff>0</xdr:rowOff>
    </xdr:from>
    <xdr:to>
      <xdr:col>24</xdr:col>
      <xdr:colOff>1635125</xdr:colOff>
      <xdr:row>21</xdr:row>
      <xdr:rowOff>432594</xdr:rowOff>
    </xdr:to>
    <xdr:sp macro="[0]!CalSolR2" textlink="">
      <xdr:nvSpPr>
        <xdr:cNvPr id="107" name="25 CuadroTexto">
          <a:extLst>
            <a:ext uri="{FF2B5EF4-FFF2-40B4-BE49-F238E27FC236}">
              <a16:creationId xmlns:a16="http://schemas.microsoft.com/office/drawing/2014/main" id="{00000000-0008-0000-0200-00006B000000}"/>
            </a:ext>
          </a:extLst>
        </xdr:cNvPr>
        <xdr:cNvSpPr txBox="1"/>
      </xdr:nvSpPr>
      <xdr:spPr>
        <a:xfrm>
          <a:off x="54638864" y="1506682"/>
          <a:ext cx="1635125" cy="43259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1" u="none">
              <a:ln>
                <a:noFill/>
              </a:ln>
              <a:solidFill>
                <a:sysClr val="windowText" lastClr="000000"/>
              </a:solidFill>
            </a:rPr>
            <a:t>CALCULAR</a:t>
          </a:r>
        </a:p>
      </xdr:txBody>
    </xdr:sp>
    <xdr:clientData/>
  </xdr:twoCellAnchor>
  <xdr:twoCellAnchor editAs="oneCell">
    <xdr:from>
      <xdr:col>5</xdr:col>
      <xdr:colOff>0</xdr:colOff>
      <xdr:row>34</xdr:row>
      <xdr:rowOff>0</xdr:rowOff>
    </xdr:from>
    <xdr:to>
      <xdr:col>5</xdr:col>
      <xdr:colOff>2286000</xdr:colOff>
      <xdr:row>34</xdr:row>
      <xdr:rowOff>619125</xdr:rowOff>
    </xdr:to>
    <xdr:sp macro="" textlink="">
      <xdr:nvSpPr>
        <xdr:cNvPr id="10299" name="CommandButton5" hidden="1">
          <a:extLst>
            <a:ext uri="{63B3BB69-23CF-44E3-9099-C40C66FF867C}">
              <a14:compatExt xmlns:a14="http://schemas.microsoft.com/office/drawing/2010/main" spid="_x0000_s10299"/>
            </a:ext>
            <a:ext uri="{FF2B5EF4-FFF2-40B4-BE49-F238E27FC236}">
              <a16:creationId xmlns:a16="http://schemas.microsoft.com/office/drawing/2014/main" id="{00000000-0008-0000-0200-00003B280000}"/>
            </a:ext>
          </a:extLst>
        </xdr:cNvPr>
        <xdr:cNvSpPr/>
      </xdr:nvSpPr>
      <xdr:spPr bwMode="auto">
        <a:xfrm>
          <a:off x="13382625" y="29403675"/>
          <a:ext cx="2286000" cy="619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0</xdr:colOff>
      <xdr:row>34</xdr:row>
      <xdr:rowOff>0</xdr:rowOff>
    </xdr:from>
    <xdr:to>
      <xdr:col>9</xdr:col>
      <xdr:colOff>2371725</xdr:colOff>
      <xdr:row>34</xdr:row>
      <xdr:rowOff>571500</xdr:rowOff>
    </xdr:to>
    <xdr:sp macro="" textlink="">
      <xdr:nvSpPr>
        <xdr:cNvPr id="10304" name="Amenazas" hidden="1">
          <a:extLst>
            <a:ext uri="{63B3BB69-23CF-44E3-9099-C40C66FF867C}">
              <a14:compatExt xmlns:a14="http://schemas.microsoft.com/office/drawing/2010/main" spid="_x0000_s10304"/>
            </a:ext>
            <a:ext uri="{FF2B5EF4-FFF2-40B4-BE49-F238E27FC236}">
              <a16:creationId xmlns:a16="http://schemas.microsoft.com/office/drawing/2014/main" id="{00000000-0008-0000-0200-000040280000}"/>
            </a:ext>
          </a:extLst>
        </xdr:cNvPr>
        <xdr:cNvSpPr/>
      </xdr:nvSpPr>
      <xdr:spPr bwMode="auto">
        <a:xfrm>
          <a:off x="25765125" y="29403675"/>
          <a:ext cx="2371725" cy="571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0</xdr:colOff>
      <xdr:row>8</xdr:row>
      <xdr:rowOff>0</xdr:rowOff>
    </xdr:from>
    <xdr:to>
      <xdr:col>24</xdr:col>
      <xdr:colOff>1635125</xdr:colOff>
      <xdr:row>8</xdr:row>
      <xdr:rowOff>432594</xdr:rowOff>
    </xdr:to>
    <xdr:sp macro="[0]!CalculaSolR1" textlink="">
      <xdr:nvSpPr>
        <xdr:cNvPr id="10" name="25 CuadroTexto">
          <a:extLst>
            <a:ext uri="{FF2B5EF4-FFF2-40B4-BE49-F238E27FC236}">
              <a16:creationId xmlns:a16="http://schemas.microsoft.com/office/drawing/2014/main" id="{00000000-0008-0000-0200-00000A000000}"/>
            </a:ext>
          </a:extLst>
        </xdr:cNvPr>
        <xdr:cNvSpPr txBox="1"/>
      </xdr:nvSpPr>
      <xdr:spPr>
        <a:xfrm>
          <a:off x="58959750" y="3905250"/>
          <a:ext cx="1635125" cy="43259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1" u="none">
              <a:solidFill>
                <a:sysClr val="windowText" lastClr="000000"/>
              </a:solidFill>
            </a:rPr>
            <a:t>CALCULAR</a:t>
          </a:r>
        </a:p>
      </xdr:txBody>
    </xdr:sp>
    <xdr:clientData/>
  </xdr:twoCellAnchor>
  <xdr:twoCellAnchor>
    <xdr:from>
      <xdr:col>24</xdr:col>
      <xdr:colOff>0</xdr:colOff>
      <xdr:row>34</xdr:row>
      <xdr:rowOff>0</xdr:rowOff>
    </xdr:from>
    <xdr:to>
      <xdr:col>24</xdr:col>
      <xdr:colOff>1635125</xdr:colOff>
      <xdr:row>34</xdr:row>
      <xdr:rowOff>432594</xdr:rowOff>
    </xdr:to>
    <xdr:sp macro="[0]!CalSolR3" textlink="">
      <xdr:nvSpPr>
        <xdr:cNvPr id="11" name="25 CuadroTexto">
          <a:extLst>
            <a:ext uri="{FF2B5EF4-FFF2-40B4-BE49-F238E27FC236}">
              <a16:creationId xmlns:a16="http://schemas.microsoft.com/office/drawing/2014/main" id="{00000000-0008-0000-0200-00000B000000}"/>
            </a:ext>
          </a:extLst>
        </xdr:cNvPr>
        <xdr:cNvSpPr txBox="1"/>
      </xdr:nvSpPr>
      <xdr:spPr>
        <a:xfrm>
          <a:off x="59245500" y="16192500"/>
          <a:ext cx="1635125" cy="43259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1" u="none">
              <a:ln>
                <a:noFill/>
              </a:ln>
              <a:solidFill>
                <a:sysClr val="windowText" lastClr="000000"/>
              </a:solidFill>
            </a:rPr>
            <a:t>CALCULAR</a:t>
          </a:r>
        </a:p>
      </xdr:txBody>
    </xdr:sp>
    <xdr:clientData/>
  </xdr:twoCellAnchor>
  <xdr:twoCellAnchor>
    <xdr:from>
      <xdr:col>24</xdr:col>
      <xdr:colOff>0</xdr:colOff>
      <xdr:row>47</xdr:row>
      <xdr:rowOff>0</xdr:rowOff>
    </xdr:from>
    <xdr:to>
      <xdr:col>24</xdr:col>
      <xdr:colOff>1635125</xdr:colOff>
      <xdr:row>47</xdr:row>
      <xdr:rowOff>432594</xdr:rowOff>
    </xdr:to>
    <xdr:sp macro="[0]!CalSolR4" textlink="">
      <xdr:nvSpPr>
        <xdr:cNvPr id="12" name="25 CuadroTexto">
          <a:extLst>
            <a:ext uri="{FF2B5EF4-FFF2-40B4-BE49-F238E27FC236}">
              <a16:creationId xmlns:a16="http://schemas.microsoft.com/office/drawing/2014/main" id="{00000000-0008-0000-0200-00000C000000}"/>
            </a:ext>
          </a:extLst>
        </xdr:cNvPr>
        <xdr:cNvSpPr txBox="1"/>
      </xdr:nvSpPr>
      <xdr:spPr>
        <a:xfrm>
          <a:off x="58959750" y="25717500"/>
          <a:ext cx="1635125" cy="43259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1" u="none">
              <a:ln>
                <a:noFill/>
              </a:ln>
              <a:solidFill>
                <a:sysClr val="windowText" lastClr="000000"/>
              </a:solidFill>
            </a:rPr>
            <a:t>CALCULAR</a:t>
          </a:r>
        </a:p>
      </xdr:txBody>
    </xdr:sp>
    <xdr:clientData/>
  </xdr:twoCellAnchor>
  <xdr:twoCellAnchor>
    <xdr:from>
      <xdr:col>24</xdr:col>
      <xdr:colOff>0</xdr:colOff>
      <xdr:row>60</xdr:row>
      <xdr:rowOff>0</xdr:rowOff>
    </xdr:from>
    <xdr:to>
      <xdr:col>24</xdr:col>
      <xdr:colOff>1635125</xdr:colOff>
      <xdr:row>60</xdr:row>
      <xdr:rowOff>432594</xdr:rowOff>
    </xdr:to>
    <xdr:sp macro="[0]!CalSolR5" textlink="">
      <xdr:nvSpPr>
        <xdr:cNvPr id="13" name="25 CuadroTexto">
          <a:extLst>
            <a:ext uri="{FF2B5EF4-FFF2-40B4-BE49-F238E27FC236}">
              <a16:creationId xmlns:a16="http://schemas.microsoft.com/office/drawing/2014/main" id="{00000000-0008-0000-0200-00000D000000}"/>
            </a:ext>
          </a:extLst>
        </xdr:cNvPr>
        <xdr:cNvSpPr txBox="1"/>
      </xdr:nvSpPr>
      <xdr:spPr>
        <a:xfrm>
          <a:off x="58959750" y="25717500"/>
          <a:ext cx="1635125" cy="43259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1" u="none">
              <a:ln>
                <a:noFill/>
              </a:ln>
              <a:solidFill>
                <a:sysClr val="windowText" lastClr="000000"/>
              </a:solidFill>
            </a:rPr>
            <a:t>CALCULAR</a:t>
          </a:r>
        </a:p>
      </xdr:txBody>
    </xdr:sp>
    <xdr:clientData/>
  </xdr:twoCellAnchor>
  <xdr:twoCellAnchor>
    <xdr:from>
      <xdr:col>24</xdr:col>
      <xdr:colOff>0</xdr:colOff>
      <xdr:row>73</xdr:row>
      <xdr:rowOff>0</xdr:rowOff>
    </xdr:from>
    <xdr:to>
      <xdr:col>24</xdr:col>
      <xdr:colOff>1635125</xdr:colOff>
      <xdr:row>73</xdr:row>
      <xdr:rowOff>432594</xdr:rowOff>
    </xdr:to>
    <xdr:sp macro="[0]!CalSolR6" textlink="">
      <xdr:nvSpPr>
        <xdr:cNvPr id="14" name="25 CuadroTexto">
          <a:extLst>
            <a:ext uri="{FF2B5EF4-FFF2-40B4-BE49-F238E27FC236}">
              <a16:creationId xmlns:a16="http://schemas.microsoft.com/office/drawing/2014/main" id="{00000000-0008-0000-0200-00000E000000}"/>
            </a:ext>
          </a:extLst>
        </xdr:cNvPr>
        <xdr:cNvSpPr txBox="1"/>
      </xdr:nvSpPr>
      <xdr:spPr>
        <a:xfrm>
          <a:off x="58959750" y="25717500"/>
          <a:ext cx="1635125" cy="43259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1" u="none">
              <a:ln>
                <a:noFill/>
              </a:ln>
              <a:solidFill>
                <a:sysClr val="windowText" lastClr="000000"/>
              </a:solidFill>
            </a:rPr>
            <a:t>CALCULAR</a:t>
          </a:r>
        </a:p>
      </xdr:txBody>
    </xdr:sp>
    <xdr:clientData/>
  </xdr:twoCellAnchor>
  <xdr:twoCellAnchor>
    <xdr:from>
      <xdr:col>24</xdr:col>
      <xdr:colOff>0</xdr:colOff>
      <xdr:row>86</xdr:row>
      <xdr:rowOff>0</xdr:rowOff>
    </xdr:from>
    <xdr:to>
      <xdr:col>24</xdr:col>
      <xdr:colOff>1635125</xdr:colOff>
      <xdr:row>86</xdr:row>
      <xdr:rowOff>432594</xdr:rowOff>
    </xdr:to>
    <xdr:sp macro="[0]!CalSolR7" textlink="">
      <xdr:nvSpPr>
        <xdr:cNvPr id="15" name="25 CuadroTexto">
          <a:extLst>
            <a:ext uri="{FF2B5EF4-FFF2-40B4-BE49-F238E27FC236}">
              <a16:creationId xmlns:a16="http://schemas.microsoft.com/office/drawing/2014/main" id="{00000000-0008-0000-0200-00000F000000}"/>
            </a:ext>
          </a:extLst>
        </xdr:cNvPr>
        <xdr:cNvSpPr txBox="1"/>
      </xdr:nvSpPr>
      <xdr:spPr>
        <a:xfrm>
          <a:off x="58959750" y="25717500"/>
          <a:ext cx="1635125" cy="43259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1" u="none">
              <a:ln>
                <a:noFill/>
              </a:ln>
              <a:solidFill>
                <a:sysClr val="windowText" lastClr="000000"/>
              </a:solidFill>
            </a:rPr>
            <a:t>CALCULAR</a:t>
          </a:r>
        </a:p>
      </xdr:txBody>
    </xdr:sp>
    <xdr:clientData/>
  </xdr:twoCellAnchor>
  <xdr:twoCellAnchor>
    <xdr:from>
      <xdr:col>24</xdr:col>
      <xdr:colOff>0</xdr:colOff>
      <xdr:row>99</xdr:row>
      <xdr:rowOff>0</xdr:rowOff>
    </xdr:from>
    <xdr:to>
      <xdr:col>24</xdr:col>
      <xdr:colOff>1635125</xdr:colOff>
      <xdr:row>99</xdr:row>
      <xdr:rowOff>432594</xdr:rowOff>
    </xdr:to>
    <xdr:sp macro="[0]!CalSolR8" textlink="">
      <xdr:nvSpPr>
        <xdr:cNvPr id="16" name="25 CuadroTexto">
          <a:extLst>
            <a:ext uri="{FF2B5EF4-FFF2-40B4-BE49-F238E27FC236}">
              <a16:creationId xmlns:a16="http://schemas.microsoft.com/office/drawing/2014/main" id="{00000000-0008-0000-0200-000010000000}"/>
            </a:ext>
          </a:extLst>
        </xdr:cNvPr>
        <xdr:cNvSpPr txBox="1"/>
      </xdr:nvSpPr>
      <xdr:spPr>
        <a:xfrm>
          <a:off x="58959750" y="25717500"/>
          <a:ext cx="1635125" cy="43259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1" u="none">
              <a:ln>
                <a:noFill/>
              </a:ln>
              <a:solidFill>
                <a:sysClr val="windowText" lastClr="000000"/>
              </a:solidFill>
            </a:rPr>
            <a:t>CALCULAR</a:t>
          </a:r>
        </a:p>
      </xdr:txBody>
    </xdr:sp>
    <xdr:clientData/>
  </xdr:twoCellAnchor>
  <xdr:twoCellAnchor>
    <xdr:from>
      <xdr:col>24</xdr:col>
      <xdr:colOff>0</xdr:colOff>
      <xdr:row>112</xdr:row>
      <xdr:rowOff>0</xdr:rowOff>
    </xdr:from>
    <xdr:to>
      <xdr:col>24</xdr:col>
      <xdr:colOff>1635125</xdr:colOff>
      <xdr:row>112</xdr:row>
      <xdr:rowOff>432594</xdr:rowOff>
    </xdr:to>
    <xdr:sp macro="[0]!CalSolR9" textlink="">
      <xdr:nvSpPr>
        <xdr:cNvPr id="17" name="25 CuadroTexto">
          <a:extLst>
            <a:ext uri="{FF2B5EF4-FFF2-40B4-BE49-F238E27FC236}">
              <a16:creationId xmlns:a16="http://schemas.microsoft.com/office/drawing/2014/main" id="{00000000-0008-0000-0200-000011000000}"/>
            </a:ext>
          </a:extLst>
        </xdr:cNvPr>
        <xdr:cNvSpPr txBox="1"/>
      </xdr:nvSpPr>
      <xdr:spPr>
        <a:xfrm>
          <a:off x="58959750" y="25717500"/>
          <a:ext cx="1635125" cy="43259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1" u="none">
              <a:ln>
                <a:noFill/>
              </a:ln>
              <a:solidFill>
                <a:sysClr val="windowText" lastClr="000000"/>
              </a:solidFill>
            </a:rPr>
            <a:t>CALCULAR</a:t>
          </a:r>
        </a:p>
      </xdr:txBody>
    </xdr:sp>
    <xdr:clientData/>
  </xdr:twoCellAnchor>
  <xdr:twoCellAnchor>
    <xdr:from>
      <xdr:col>24</xdr:col>
      <xdr:colOff>0</xdr:colOff>
      <xdr:row>125</xdr:row>
      <xdr:rowOff>0</xdr:rowOff>
    </xdr:from>
    <xdr:to>
      <xdr:col>24</xdr:col>
      <xdr:colOff>1635125</xdr:colOff>
      <xdr:row>125</xdr:row>
      <xdr:rowOff>432594</xdr:rowOff>
    </xdr:to>
    <xdr:sp macro="[0]!CalSolR10" textlink="">
      <xdr:nvSpPr>
        <xdr:cNvPr id="18" name="25 CuadroTexto">
          <a:extLst>
            <a:ext uri="{FF2B5EF4-FFF2-40B4-BE49-F238E27FC236}">
              <a16:creationId xmlns:a16="http://schemas.microsoft.com/office/drawing/2014/main" id="{00000000-0008-0000-0200-000012000000}"/>
            </a:ext>
          </a:extLst>
        </xdr:cNvPr>
        <xdr:cNvSpPr txBox="1"/>
      </xdr:nvSpPr>
      <xdr:spPr>
        <a:xfrm>
          <a:off x="58959750" y="25717500"/>
          <a:ext cx="1635125" cy="432594"/>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1" u="none">
              <a:solidFill>
                <a:sysClr val="windowText" lastClr="000000"/>
              </a:solidFill>
            </a:rPr>
            <a:t>CALCULAR</a:t>
          </a:r>
        </a:p>
      </xdr:txBody>
    </xdr:sp>
    <xdr:clientData/>
  </xdr:twoCellAnchor>
  <xdr:twoCellAnchor editAs="oneCell">
    <xdr:from>
      <xdr:col>21</xdr:col>
      <xdr:colOff>0</xdr:colOff>
      <xdr:row>86</xdr:row>
      <xdr:rowOff>0</xdr:rowOff>
    </xdr:from>
    <xdr:to>
      <xdr:col>21</xdr:col>
      <xdr:colOff>1516380</xdr:colOff>
      <xdr:row>86</xdr:row>
      <xdr:rowOff>548640</xdr:rowOff>
    </xdr:to>
    <xdr:sp macro="" textlink="">
      <xdr:nvSpPr>
        <xdr:cNvPr id="10332" name="CommandButton6" hidden="1">
          <a:extLst>
            <a:ext uri="{63B3BB69-23CF-44E3-9099-C40C66FF867C}">
              <a14:compatExt xmlns:a14="http://schemas.microsoft.com/office/drawing/2010/main" spid="_x0000_s10332"/>
            </a:ext>
            <a:ext uri="{FF2B5EF4-FFF2-40B4-BE49-F238E27FC236}">
              <a16:creationId xmlns:a16="http://schemas.microsoft.com/office/drawing/2014/main" id="{00000000-0008-0000-0200-00005C280000}"/>
            </a:ext>
          </a:extLst>
        </xdr:cNvPr>
        <xdr:cNvSpPr/>
      </xdr:nvSpPr>
      <xdr:spPr bwMode="auto">
        <a:xfrm>
          <a:off x="55578375" y="81791175"/>
          <a:ext cx="1516380" cy="5486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0</xdr:colOff>
      <xdr:row>99</xdr:row>
      <xdr:rowOff>0</xdr:rowOff>
    </xdr:from>
    <xdr:to>
      <xdr:col>37</xdr:col>
      <xdr:colOff>1571625</xdr:colOff>
      <xdr:row>99</xdr:row>
      <xdr:rowOff>582930</xdr:rowOff>
    </xdr:to>
    <xdr:sp macro="" textlink="">
      <xdr:nvSpPr>
        <xdr:cNvPr id="10334" name="CommandButton7" hidden="1">
          <a:extLst>
            <a:ext uri="{63B3BB69-23CF-44E3-9099-C40C66FF867C}">
              <a14:compatExt xmlns:a14="http://schemas.microsoft.com/office/drawing/2010/main" spid="_x0000_s10334"/>
            </a:ext>
            <a:ext uri="{FF2B5EF4-FFF2-40B4-BE49-F238E27FC236}">
              <a16:creationId xmlns:a16="http://schemas.microsoft.com/office/drawing/2014/main" id="{00000000-0008-0000-0200-00005E280000}"/>
            </a:ext>
          </a:extLst>
        </xdr:cNvPr>
        <xdr:cNvSpPr/>
      </xdr:nvSpPr>
      <xdr:spPr bwMode="auto">
        <a:xfrm>
          <a:off x="88763475" y="94259400"/>
          <a:ext cx="1571625" cy="5829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8467</xdr:colOff>
      <xdr:row>0</xdr:row>
      <xdr:rowOff>185736</xdr:rowOff>
    </xdr:from>
    <xdr:to>
      <xdr:col>4</xdr:col>
      <xdr:colOff>589492</xdr:colOff>
      <xdr:row>19</xdr:row>
      <xdr:rowOff>190499</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1</xdr:row>
      <xdr:rowOff>0</xdr:rowOff>
    </xdr:from>
    <xdr:to>
      <xdr:col>10</xdr:col>
      <xdr:colOff>161925</xdr:colOff>
      <xdr:row>20</xdr:row>
      <xdr:rowOff>4763</xdr:rowOff>
    </xdr:to>
    <xdr:graphicFrame macro="">
      <xdr:nvGraphicFramePr>
        <xdr:cNvPr id="5" name="4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xdr:colOff>
      <xdr:row>1</xdr:row>
      <xdr:rowOff>10583</xdr:rowOff>
    </xdr:from>
    <xdr:to>
      <xdr:col>15</xdr:col>
      <xdr:colOff>161925</xdr:colOff>
      <xdr:row>20</xdr:row>
      <xdr:rowOff>15346</xdr:rowOff>
    </xdr:to>
    <xdr:graphicFrame macro="">
      <xdr:nvGraphicFramePr>
        <xdr:cNvPr id="6" name="5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xdr:row>
      <xdr:rowOff>9525</xdr:rowOff>
    </xdr:from>
    <xdr:to>
      <xdr:col>20</xdr:col>
      <xdr:colOff>152400</xdr:colOff>
      <xdr:row>20</xdr:row>
      <xdr:rowOff>14288</xdr:rowOff>
    </xdr:to>
    <xdr:graphicFrame macro="">
      <xdr:nvGraphicFramePr>
        <xdr:cNvPr id="7" name="6 Gráfico">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25514</xdr:colOff>
      <xdr:row>1</xdr:row>
      <xdr:rowOff>18710</xdr:rowOff>
    </xdr:from>
    <xdr:to>
      <xdr:col>25</xdr:col>
      <xdr:colOff>172622</xdr:colOff>
      <xdr:row>20</xdr:row>
      <xdr:rowOff>23473</xdr:rowOff>
    </xdr:to>
    <xdr:graphicFrame macro="">
      <xdr:nvGraphicFramePr>
        <xdr:cNvPr id="8" name="7 Gráfico">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10583</xdr:colOff>
      <xdr:row>21</xdr:row>
      <xdr:rowOff>10584</xdr:rowOff>
    </xdr:from>
    <xdr:to>
      <xdr:col>4</xdr:col>
      <xdr:colOff>598412</xdr:colOff>
      <xdr:row>40</xdr:row>
      <xdr:rowOff>15347</xdr:rowOff>
    </xdr:to>
    <xdr:graphicFrame macro="">
      <xdr:nvGraphicFramePr>
        <xdr:cNvPr id="9" name="8 Gráfico">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10584</xdr:colOff>
      <xdr:row>21</xdr:row>
      <xdr:rowOff>24191</xdr:rowOff>
    </xdr:from>
    <xdr:to>
      <xdr:col>10</xdr:col>
      <xdr:colOff>162984</xdr:colOff>
      <xdr:row>40</xdr:row>
      <xdr:rowOff>28954</xdr:rowOff>
    </xdr:to>
    <xdr:graphicFrame macro="">
      <xdr:nvGraphicFramePr>
        <xdr:cNvPr id="10" name="9 Gráfico">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24191</xdr:colOff>
      <xdr:row>21</xdr:row>
      <xdr:rowOff>24191</xdr:rowOff>
    </xdr:from>
    <xdr:to>
      <xdr:col>15</xdr:col>
      <xdr:colOff>176591</xdr:colOff>
      <xdr:row>40</xdr:row>
      <xdr:rowOff>28954</xdr:rowOff>
    </xdr:to>
    <xdr:graphicFrame macro="">
      <xdr:nvGraphicFramePr>
        <xdr:cNvPr id="11" name="10 Gráfico">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27215</xdr:colOff>
      <xdr:row>21</xdr:row>
      <xdr:rowOff>13607</xdr:rowOff>
    </xdr:from>
    <xdr:to>
      <xdr:col>20</xdr:col>
      <xdr:colOff>167519</xdr:colOff>
      <xdr:row>40</xdr:row>
      <xdr:rowOff>18370</xdr:rowOff>
    </xdr:to>
    <xdr:graphicFrame macro="">
      <xdr:nvGraphicFramePr>
        <xdr:cNvPr id="12" name="11 Gráfico">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20</xdr:col>
      <xdr:colOff>758976</xdr:colOff>
      <xdr:row>21</xdr:row>
      <xdr:rowOff>21166</xdr:rowOff>
    </xdr:from>
    <xdr:to>
      <xdr:col>25</xdr:col>
      <xdr:colOff>149376</xdr:colOff>
      <xdr:row>40</xdr:row>
      <xdr:rowOff>25929</xdr:rowOff>
    </xdr:to>
    <xdr:graphicFrame macro="">
      <xdr:nvGraphicFramePr>
        <xdr:cNvPr id="13" name="12 Gráfico">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dentificaci&#243;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P75:Q80" totalsRowShown="0" headerRowBorderDxfId="88" tableBorderDxfId="87" totalsRowBorderDxfId="86">
  <autoFilter ref="P75:Q80" xr:uid="{00000000-0009-0000-0100-000001000000}"/>
  <tableColumns count="2">
    <tableColumn id="1" xr3:uid="{00000000-0010-0000-0000-000001000000}" name="Columna1" dataDxfId="85"/>
    <tableColumn id="2" xr3:uid="{00000000-0010-0000-0000-000002000000}" name="Columna2" dataDxfId="8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P83:Q88" totalsRowShown="0" tableBorderDxfId="83">
  <autoFilter ref="P83:Q88" xr:uid="{00000000-0009-0000-0100-000002000000}"/>
  <tableColumns count="2">
    <tableColumn id="1" xr3:uid="{00000000-0010-0000-0100-000001000000}" name="Columna1" dataDxfId="82" dataCellStyle="Normal 2"/>
    <tableColumn id="2" xr3:uid="{00000000-0010-0000-0100-000002000000}" name="Columna2" dataDxfId="81" dataCellStyle="Normal 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invivienda.gov.co/sobre-el-ministerio/planeacion-gestion-y-control/sistemas-de-gestion/mapa-de-proceso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O289"/>
  <sheetViews>
    <sheetView showGridLines="0" topLeftCell="A4" zoomScale="70" zoomScaleNormal="70" workbookViewId="0">
      <selection activeCell="B7" sqref="B7:B40"/>
    </sheetView>
  </sheetViews>
  <sheetFormatPr baseColWidth="10" defaultColWidth="11.42578125" defaultRowHeight="18.75" customHeight="1" x14ac:dyDescent="0.25"/>
  <cols>
    <col min="1" max="1" width="11.42578125" style="65"/>
    <col min="2" max="2" width="47.28515625" style="65" customWidth="1"/>
    <col min="3" max="3" width="29.7109375" style="65" customWidth="1"/>
    <col min="4" max="4" width="40.5703125" style="65" bestFit="1" customWidth="1"/>
    <col min="5" max="5" width="44.85546875" style="65" bestFit="1" customWidth="1"/>
    <col min="6" max="6" width="57.140625" style="65" customWidth="1"/>
    <col min="7" max="7" width="2.7109375" style="65" customWidth="1"/>
    <col min="8" max="8" width="34.85546875" style="65" customWidth="1"/>
    <col min="9" max="9" width="38.85546875" style="65" customWidth="1"/>
    <col min="10" max="10" width="19.140625" style="65" customWidth="1"/>
    <col min="11" max="11" width="44.28515625" style="65" customWidth="1"/>
    <col min="12" max="12" width="30.7109375" style="65" customWidth="1"/>
    <col min="13" max="13" width="31.85546875" style="65" customWidth="1"/>
    <col min="14" max="14" width="29.42578125" style="65" customWidth="1"/>
    <col min="15" max="15" width="28.7109375" style="65" customWidth="1"/>
    <col min="16" max="16384" width="11.42578125" style="65"/>
  </cols>
  <sheetData>
    <row r="1" spans="1:15" ht="18.75" customHeight="1" x14ac:dyDescent="0.25">
      <c r="A1" s="66"/>
      <c r="B1" s="305"/>
      <c r="C1" s="305"/>
      <c r="D1" s="305"/>
      <c r="E1" s="305" t="s">
        <v>0</v>
      </c>
      <c r="F1" s="305"/>
      <c r="G1" s="305"/>
      <c r="H1" s="305"/>
      <c r="I1" s="305"/>
      <c r="J1" s="305"/>
      <c r="K1" s="305"/>
      <c r="L1" s="305"/>
      <c r="M1" s="305"/>
      <c r="N1" s="305" t="s">
        <v>1</v>
      </c>
      <c r="O1" s="305"/>
    </row>
    <row r="2" spans="1:15" ht="18.75" customHeight="1" x14ac:dyDescent="0.25">
      <c r="A2" s="66"/>
      <c r="B2" s="305"/>
      <c r="C2" s="305"/>
      <c r="D2" s="305"/>
      <c r="E2" s="305"/>
      <c r="F2" s="305"/>
      <c r="G2" s="305"/>
      <c r="H2" s="305"/>
      <c r="I2" s="305"/>
      <c r="J2" s="305"/>
      <c r="K2" s="305"/>
      <c r="L2" s="305"/>
      <c r="M2" s="305"/>
      <c r="N2" s="305"/>
      <c r="O2" s="305"/>
    </row>
    <row r="3" spans="1:15" ht="18.75" customHeight="1" x14ac:dyDescent="0.25">
      <c r="A3" s="66"/>
      <c r="B3" s="305"/>
      <c r="C3" s="305"/>
      <c r="D3" s="305"/>
      <c r="E3" s="305"/>
      <c r="F3" s="305"/>
      <c r="G3" s="305"/>
      <c r="H3" s="305"/>
      <c r="I3" s="305"/>
      <c r="J3" s="305"/>
      <c r="K3" s="305"/>
      <c r="L3" s="305"/>
      <c r="M3" s="305"/>
      <c r="N3" s="305" t="s">
        <v>2</v>
      </c>
      <c r="O3" s="305"/>
    </row>
    <row r="4" spans="1:15" ht="18.75" customHeight="1" x14ac:dyDescent="0.25">
      <c r="A4" s="66"/>
      <c r="B4" s="305"/>
      <c r="C4" s="305"/>
      <c r="D4" s="305"/>
      <c r="E4" s="305"/>
      <c r="F4" s="305"/>
      <c r="G4" s="305"/>
      <c r="H4" s="305"/>
      <c r="I4" s="305"/>
      <c r="J4" s="305"/>
      <c r="K4" s="305"/>
      <c r="L4" s="305"/>
      <c r="M4" s="305"/>
      <c r="N4" s="305" t="s">
        <v>3</v>
      </c>
      <c r="O4" s="305"/>
    </row>
    <row r="6" spans="1:15" ht="18.75" customHeight="1" x14ac:dyDescent="0.25">
      <c r="B6" s="204" t="s">
        <v>4</v>
      </c>
      <c r="C6" s="204" t="s">
        <v>5</v>
      </c>
      <c r="D6" s="204" t="s">
        <v>6</v>
      </c>
      <c r="E6" s="204" t="s">
        <v>7</v>
      </c>
      <c r="F6" s="204" t="s">
        <v>8</v>
      </c>
      <c r="G6" s="67"/>
      <c r="H6" s="319" t="s">
        <v>9</v>
      </c>
      <c r="I6" s="319"/>
      <c r="J6" s="319"/>
      <c r="K6" s="319"/>
      <c r="L6" s="319" t="s">
        <v>10</v>
      </c>
      <c r="M6" s="319"/>
      <c r="N6" s="319"/>
      <c r="O6" s="319"/>
    </row>
    <row r="7" spans="1:15" ht="58.5" customHeight="1" thickBot="1" x14ac:dyDescent="0.3">
      <c r="B7" s="320" t="s">
        <v>11</v>
      </c>
      <c r="C7" s="332" t="str">
        <f>IF(B7="Seleccione un proceso","Seleccione un Proceso",IF($B$7=DATOS!B4,DATOS!D4,IF($B$7=DATOS!B5,DATOS!D5,IF($B$7=DATOS!B6,DATOS!D6,IF($B$7=DATOS!B7,DATOS!D7,IF($B$7=DATOS!B8,DATOS!D8,IF($B$7=DATOS!B9,DATOS!D9,IF($B$7=DATOS!B10,DATOS!D10,IF($B$7=DATOS!B11,DATOS!D11,IF($B$7=DATOS!B12,DATOS!D12,IF($B$7=DATOS!B13,DATOS!D13,IF($B$7=DATOS!B14,DATOS!D14,IF($B$7=DATOS!B15,DATOS!D15,IF($B$7=DATOS!B16,DATOS!D16,IF($B$7=DATOS!B17,DATOS!D17,IF($B$7=DATOS!B18,DATOS!D18,IF($B$7=DATOS!B19,DATOS!D19,IF($B$7=DATOS!B20,DATOS!D20,IF($B$7=DATOS!B21,DATOS!D21,IF($B$7=DATOS!B22,DATOS!D22,IF($B$7=DATOS!B23,DATOS!D23,IF($B$7=DATOS!B24,DATOS!D24))))))))))))))))))))))</f>
        <v>Administrar de manera eficiente, económico y eficaz los bienes y servicios requeridos por el Ministerio de Vivienda, Ciudad y Territorio, mediante la gestión y seguimiento de los trámites administrativos, técnicos y financieros correspondientes para el cumplimiento de los objetivos institucionales</v>
      </c>
      <c r="D7" s="205" t="s">
        <v>12</v>
      </c>
      <c r="E7" s="68" t="s">
        <v>13</v>
      </c>
      <c r="F7" s="206" t="s">
        <v>14</v>
      </c>
      <c r="G7" s="67"/>
      <c r="H7" s="205" t="s">
        <v>15</v>
      </c>
      <c r="I7" s="205" t="s">
        <v>16</v>
      </c>
      <c r="J7" s="205" t="s">
        <v>17</v>
      </c>
      <c r="K7" s="205" t="s">
        <v>18</v>
      </c>
      <c r="L7" s="205" t="s">
        <v>19</v>
      </c>
      <c r="M7" s="205" t="s">
        <v>20</v>
      </c>
      <c r="N7" s="205" t="s">
        <v>21</v>
      </c>
      <c r="O7" s="205" t="s">
        <v>22</v>
      </c>
    </row>
    <row r="8" spans="1:15" ht="18.75" customHeight="1" x14ac:dyDescent="0.25">
      <c r="B8" s="321"/>
      <c r="C8" s="333"/>
      <c r="D8" s="323" t="s">
        <v>23</v>
      </c>
      <c r="E8" s="323" t="s">
        <v>24</v>
      </c>
      <c r="F8" s="323" t="str">
        <f>IF(B7="Seleccione un proceso","Seleccione un Proceso",IF($B$7=DATOS!B4,DATOS!E4,IF($B$7=DATOS!B5,DATOS!E5,IF($B$7=DATOS!B6,DATOS!E6,IF($B$7=DATOS!B7,DATOS!E7,IF($B$7=DATOS!B8,DATOS!E8,IF($B$7=DATOS!B9,DATOS!E9,IF($B$7=DATOS!B10,DATOS!E10,IF($B$7=DATOS!B11,DATOS!E11,IF($B$7=DATOS!B12,DATOS!E12,IF($B$7=DATOS!B13,DATOS!E13,IF($B$7=DATOS!B14,DATOS!E14,IF($B$7=DATOS!B15,DATOS!E15,IF($B$7=DATOS!B16,DATOS!E16,IF($B$7=DATOS!B17,DATOS!E17,IF($B$7=DATOS!B18,DATOS!E18,IF($B$7=DATOS!B19,DATOS!E19,IF($B$7=DATOS!B20,DATOS!E20,IF($B$7=DATOS!B21,DATOS!E21,IF($B$7=DATOS!B22,DATOS!E22,IF($B$7=DATOS!B23,DATOS!E23,IF($B$7=DATOS!B24,DATOS!E24))))))))))))))))))))))</f>
        <v>Inicia con la identificación de las necesidades de bienes y servicios requeridos para el normal funcionamiento de la Entidad, continúa con el trámite y seguimiento administrativo, técnico y financiero para la adquisición de los bienes y servicios y termina con la actualización del plan anual de adquisiciones.</v>
      </c>
      <c r="G8" s="69"/>
      <c r="H8" s="312" t="s">
        <v>25</v>
      </c>
      <c r="I8" s="312" t="s">
        <v>26</v>
      </c>
      <c r="J8" s="157" t="s">
        <v>27</v>
      </c>
      <c r="K8" s="315" t="s">
        <v>28</v>
      </c>
      <c r="L8" s="306" t="s">
        <v>29</v>
      </c>
      <c r="M8" s="306" t="s">
        <v>29</v>
      </c>
      <c r="N8" s="306" t="s">
        <v>29</v>
      </c>
      <c r="O8" s="306" t="s">
        <v>29</v>
      </c>
    </row>
    <row r="9" spans="1:15" ht="18.75" customHeight="1" x14ac:dyDescent="0.25">
      <c r="B9" s="321"/>
      <c r="C9" s="333"/>
      <c r="D9" s="307"/>
      <c r="E9" s="307"/>
      <c r="F9" s="307"/>
      <c r="G9" s="69"/>
      <c r="H9" s="313"/>
      <c r="I9" s="313"/>
      <c r="J9" s="158" t="s">
        <v>27</v>
      </c>
      <c r="K9" s="316"/>
      <c r="L9" s="307"/>
      <c r="M9" s="307"/>
      <c r="N9" s="307"/>
      <c r="O9" s="307"/>
    </row>
    <row r="10" spans="1:15" ht="18.75" customHeight="1" x14ac:dyDescent="0.25">
      <c r="B10" s="321"/>
      <c r="C10" s="333"/>
      <c r="D10" s="307"/>
      <c r="E10" s="307"/>
      <c r="F10" s="307"/>
      <c r="G10" s="69"/>
      <c r="H10" s="313"/>
      <c r="I10" s="313"/>
      <c r="J10" s="158"/>
      <c r="K10" s="316"/>
      <c r="L10" s="307"/>
      <c r="M10" s="307"/>
      <c r="N10" s="307"/>
      <c r="O10" s="307"/>
    </row>
    <row r="11" spans="1:15" ht="18.75" customHeight="1" x14ac:dyDescent="0.25">
      <c r="B11" s="321"/>
      <c r="C11" s="333"/>
      <c r="D11" s="307"/>
      <c r="E11" s="307"/>
      <c r="F11" s="307"/>
      <c r="G11" s="67"/>
      <c r="H11" s="313"/>
      <c r="I11" s="313"/>
      <c r="J11" s="158"/>
      <c r="K11" s="316"/>
      <c r="L11" s="307"/>
      <c r="M11" s="307"/>
      <c r="N11" s="307"/>
      <c r="O11" s="307"/>
    </row>
    <row r="12" spans="1:15" ht="18.75" customHeight="1" x14ac:dyDescent="0.25">
      <c r="B12" s="321"/>
      <c r="C12" s="333"/>
      <c r="D12" s="307"/>
      <c r="E12" s="307"/>
      <c r="F12" s="307"/>
      <c r="G12" s="67"/>
      <c r="H12" s="313"/>
      <c r="I12" s="313"/>
      <c r="J12" s="158"/>
      <c r="K12" s="316"/>
      <c r="L12" s="307"/>
      <c r="M12" s="307"/>
      <c r="N12" s="307"/>
      <c r="O12" s="307"/>
    </row>
    <row r="13" spans="1:15" ht="18.75" customHeight="1" x14ac:dyDescent="0.25">
      <c r="B13" s="321"/>
      <c r="C13" s="333"/>
      <c r="D13" s="307"/>
      <c r="E13" s="307"/>
      <c r="F13" s="307"/>
      <c r="G13" s="67"/>
      <c r="H13" s="313"/>
      <c r="I13" s="313"/>
      <c r="J13" s="158"/>
      <c r="K13" s="316"/>
      <c r="L13" s="307"/>
      <c r="M13" s="307"/>
      <c r="N13" s="307"/>
      <c r="O13" s="307"/>
    </row>
    <row r="14" spans="1:15" ht="18.75" customHeight="1" x14ac:dyDescent="0.25">
      <c r="B14" s="321"/>
      <c r="C14" s="333"/>
      <c r="D14" s="307"/>
      <c r="E14" s="307"/>
      <c r="F14" s="307"/>
      <c r="G14" s="67"/>
      <c r="H14" s="313"/>
      <c r="I14" s="313"/>
      <c r="J14" s="158"/>
      <c r="K14" s="316"/>
      <c r="L14" s="307"/>
      <c r="M14" s="307"/>
      <c r="N14" s="307"/>
      <c r="O14" s="307"/>
    </row>
    <row r="15" spans="1:15" ht="18.75" customHeight="1" x14ac:dyDescent="0.25">
      <c r="B15" s="321"/>
      <c r="C15" s="333"/>
      <c r="D15" s="307"/>
      <c r="E15" s="307"/>
      <c r="F15" s="324"/>
      <c r="G15" s="69"/>
      <c r="H15" s="313"/>
      <c r="I15" s="313"/>
      <c r="J15" s="158"/>
      <c r="K15" s="316"/>
      <c r="L15" s="307"/>
      <c r="M15" s="307"/>
      <c r="N15" s="307"/>
      <c r="O15" s="307"/>
    </row>
    <row r="16" spans="1:15" ht="18.75" customHeight="1" x14ac:dyDescent="0.25">
      <c r="B16" s="321"/>
      <c r="C16" s="333"/>
      <c r="D16" s="307"/>
      <c r="E16" s="307"/>
      <c r="F16" s="206" t="s">
        <v>30</v>
      </c>
      <c r="G16" s="69"/>
      <c r="H16" s="313"/>
      <c r="I16" s="313"/>
      <c r="J16" s="158"/>
      <c r="K16" s="316"/>
      <c r="L16" s="307"/>
      <c r="M16" s="307"/>
      <c r="N16" s="307"/>
      <c r="O16" s="307"/>
    </row>
    <row r="17" spans="2:15" ht="18.75" customHeight="1" thickBot="1" x14ac:dyDescent="0.3">
      <c r="B17" s="321"/>
      <c r="C17" s="333"/>
      <c r="D17" s="307"/>
      <c r="E17" s="307"/>
      <c r="F17" s="207" t="str">
        <f>IF(B7="Seleccione un proceso","Seleccione un Proceso",IF($B$7=DATOS!B4,DATOS!F4,IF($B$7=DATOS!B5,DATOS!F5,IF($B$7=DATOS!B6,DATOS!F6,IF($B$7=DATOS!B7,DATOS!F7,IF($B$7=DATOS!B8,DATOS!F8,IF($B$7=DATOS!B9,DATOS!F9,IF($B$7=DATOS!B10,DATOS!F10,IF($B$7=DATOS!B11,DATOS!F11,IF($B$7=DATOS!B12,DATOS!F12,IF($B$7=DATOS!B13,DATOS!F13,IF($B$7=DATOS!B14,DATOS!F14,IF($B$7=DATOS!B15,DATOS!F15,IF($B$7=DATOS!B16,DATOS!F16,IF($B$7=DATOS!B17,DATOS!F17,IF($B$7=DATOS!B18,DATOS!F18,IF($B$7=DATOS!B19,DATOS!F19,IF($B$7=DATOS!B20,DATOS!F20,IF($B$7=DATOS!B21,DATOS!F21,IF($B$7=DATOS!B22,DATOS!F22,IF($B$7=DATOS!B23,DATOS!F23,IF($B$7=DATOS!B24,DATOS!F24))))))))))))))))))))))</f>
        <v>Subdirector de Servicios Administrativos-Coordinación Grupo de Recursos Fisicos</v>
      </c>
      <c r="G17" s="69"/>
      <c r="H17" s="314"/>
      <c r="I17" s="314"/>
      <c r="J17" s="159"/>
      <c r="K17" s="317"/>
      <c r="L17" s="308"/>
      <c r="M17" s="308"/>
      <c r="N17" s="308"/>
      <c r="O17" s="308"/>
    </row>
    <row r="18" spans="2:15" ht="18.75" customHeight="1" thickBot="1" x14ac:dyDescent="0.3">
      <c r="B18" s="321"/>
      <c r="C18" s="333"/>
      <c r="D18" s="307"/>
      <c r="E18" s="307"/>
      <c r="F18" s="206" t="s">
        <v>31</v>
      </c>
      <c r="G18" s="67"/>
      <c r="H18" s="312" t="s">
        <v>32</v>
      </c>
      <c r="I18" s="325" t="s">
        <v>33</v>
      </c>
      <c r="J18" s="157" t="s">
        <v>34</v>
      </c>
      <c r="K18" s="318" t="s">
        <v>35</v>
      </c>
      <c r="L18" s="306" t="s">
        <v>29</v>
      </c>
      <c r="M18" s="306" t="s">
        <v>29</v>
      </c>
      <c r="N18" s="306" t="s">
        <v>29</v>
      </c>
      <c r="O18" s="306" t="s">
        <v>29</v>
      </c>
    </row>
    <row r="19" spans="2:15" ht="18.75" customHeight="1" thickBot="1" x14ac:dyDescent="0.3">
      <c r="B19" s="321"/>
      <c r="C19" s="333"/>
      <c r="D19" s="307"/>
      <c r="E19" s="307"/>
      <c r="F19" s="323" t="s">
        <v>36</v>
      </c>
      <c r="G19" s="69"/>
      <c r="H19" s="313"/>
      <c r="I19" s="326"/>
      <c r="J19" s="157" t="s">
        <v>34</v>
      </c>
      <c r="K19" s="316"/>
      <c r="L19" s="307"/>
      <c r="M19" s="307"/>
      <c r="N19" s="307"/>
      <c r="O19" s="307"/>
    </row>
    <row r="20" spans="2:15" ht="18.75" customHeight="1" thickBot="1" x14ac:dyDescent="0.3">
      <c r="B20" s="321"/>
      <c r="C20" s="333"/>
      <c r="D20" s="307"/>
      <c r="E20" s="307"/>
      <c r="F20" s="324"/>
      <c r="G20" s="160"/>
      <c r="H20" s="313"/>
      <c r="I20" s="326"/>
      <c r="J20" s="157"/>
      <c r="K20" s="316"/>
      <c r="L20" s="307"/>
      <c r="M20" s="307"/>
      <c r="N20" s="307"/>
      <c r="O20" s="307"/>
    </row>
    <row r="21" spans="2:15" ht="18.75" customHeight="1" thickBot="1" x14ac:dyDescent="0.3">
      <c r="B21" s="321"/>
      <c r="C21" s="333"/>
      <c r="D21" s="307"/>
      <c r="E21" s="307"/>
      <c r="F21" s="206" t="s">
        <v>37</v>
      </c>
      <c r="G21" s="67"/>
      <c r="H21" s="313"/>
      <c r="I21" s="326"/>
      <c r="J21" s="157"/>
      <c r="K21" s="316"/>
      <c r="L21" s="307"/>
      <c r="M21" s="307"/>
      <c r="N21" s="307"/>
      <c r="O21" s="307"/>
    </row>
    <row r="22" spans="2:15" ht="18.75" customHeight="1" thickBot="1" x14ac:dyDescent="0.3">
      <c r="B22" s="321"/>
      <c r="C22" s="333"/>
      <c r="D22" s="307"/>
      <c r="E22" s="307"/>
      <c r="F22" s="340" t="str">
        <f>IF(B7="Seleccione un proceso","Seleccione un Proceso",IF($B$7=DATOS!B4,DATOS!G4,IF($B$7=DATOS!B5,DATOS!G5,IF($B$7=DATOS!B6,DATOS!G6,IF($B$7=DATOS!B7,DATOS!G7,IF($B$7=DATOS!B8,DATOS!G8,IF($B$7=DATOS!B9,DATOS!G9,IF($B$7=DATOS!B10,DATOS!G10,IF($B$7=DATOS!B11,DATOS!G11,IF($B$7=DATOS!B12,DATOS!G12,IF($B$7=DATOS!B13,DATOS!G13,IF($B$7=DATOS!B14,DATOS!G14,IF($B$7=DATOS!B15,DATOS!G15,IF($B$7=DATOS!B16,DATOS!G16,IF($B$7=DATOS!B17,DATOS!G17,IF($B$7=DATOS!B18,DATOS!G18,IF($B$7=DATOS!B19,DATOS!G19,IF($B$7=DATOS!B20,DATOS!G20,IF($B$7=DATOS!B21,DATOS!G21,IF($B$7=DATOS!B22,DATOS!G22))))))))))))))))))))</f>
        <v>1. Actualización de inventarios
2. Administración caja menor
3. Elaboración  plan de adquisiciones de bienes, servicios y obra pública
4. Mantenimiento de bienes muebles e inmuebles
5. Procedimiento adquisición de bienes inmuebles
6. Procedimiento para el manejo de viáticos y gastos de viaje del ministerio de vivienda, ciudad y territorio y FONVIVIENDA
7. Seguimiento y solicitud de pago de servicios públicos 
8. Seguros
9. Solicitud y prestación de servicios
10. Solicitud, recibo a proveedores y suministro de elementos
11. Trámite para el pago de impuestos de bienes</v>
      </c>
      <c r="G22" s="67"/>
      <c r="H22" s="313"/>
      <c r="I22" s="326"/>
      <c r="J22" s="157"/>
      <c r="K22" s="316"/>
      <c r="L22" s="307"/>
      <c r="M22" s="307"/>
      <c r="N22" s="307"/>
      <c r="O22" s="307"/>
    </row>
    <row r="23" spans="2:15" ht="18.75" customHeight="1" x14ac:dyDescent="0.25">
      <c r="B23" s="321"/>
      <c r="C23" s="333"/>
      <c r="D23" s="307"/>
      <c r="E23" s="307"/>
      <c r="F23" s="340"/>
      <c r="G23" s="67"/>
      <c r="H23" s="313"/>
      <c r="I23" s="326"/>
      <c r="J23" s="157"/>
      <c r="K23" s="316"/>
      <c r="L23" s="307"/>
      <c r="M23" s="307"/>
      <c r="N23" s="307"/>
      <c r="O23" s="307"/>
    </row>
    <row r="24" spans="2:15" ht="18.75" customHeight="1" x14ac:dyDescent="0.25">
      <c r="B24" s="321"/>
      <c r="C24" s="333"/>
      <c r="D24" s="307"/>
      <c r="E24" s="307"/>
      <c r="F24" s="340"/>
      <c r="G24" s="67"/>
      <c r="H24" s="313"/>
      <c r="I24" s="326"/>
      <c r="J24" s="158"/>
      <c r="K24" s="316"/>
      <c r="L24" s="307"/>
      <c r="M24" s="307"/>
      <c r="N24" s="307"/>
      <c r="O24" s="307"/>
    </row>
    <row r="25" spans="2:15" ht="18.75" customHeight="1" x14ac:dyDescent="0.25">
      <c r="B25" s="321"/>
      <c r="C25" s="333"/>
      <c r="D25" s="307"/>
      <c r="E25" s="307"/>
      <c r="F25" s="340"/>
      <c r="G25" s="69"/>
      <c r="H25" s="313"/>
      <c r="I25" s="326"/>
      <c r="J25" s="158"/>
      <c r="K25" s="316"/>
      <c r="L25" s="307"/>
      <c r="M25" s="307"/>
      <c r="N25" s="307"/>
      <c r="O25" s="307"/>
    </row>
    <row r="26" spans="2:15" ht="18.75" customHeight="1" x14ac:dyDescent="0.25">
      <c r="B26" s="321"/>
      <c r="C26" s="333"/>
      <c r="D26" s="307"/>
      <c r="E26" s="307"/>
      <c r="F26" s="340"/>
      <c r="G26" s="69"/>
      <c r="H26" s="313"/>
      <c r="I26" s="326"/>
      <c r="J26" s="158"/>
      <c r="K26" s="316"/>
      <c r="L26" s="307"/>
      <c r="M26" s="307"/>
      <c r="N26" s="307"/>
      <c r="O26" s="307"/>
    </row>
    <row r="27" spans="2:15" ht="18.75" customHeight="1" thickBot="1" x14ac:dyDescent="0.3">
      <c r="B27" s="321"/>
      <c r="C27" s="333"/>
      <c r="D27" s="307"/>
      <c r="E27" s="307"/>
      <c r="F27" s="340"/>
      <c r="G27" s="69"/>
      <c r="H27" s="314"/>
      <c r="I27" s="327"/>
      <c r="J27" s="159"/>
      <c r="K27" s="317"/>
      <c r="L27" s="308"/>
      <c r="M27" s="308"/>
      <c r="N27" s="308"/>
      <c r="O27" s="308"/>
    </row>
    <row r="28" spans="2:15" ht="18.75" customHeight="1" thickBot="1" x14ac:dyDescent="0.3">
      <c r="B28" s="321"/>
      <c r="C28" s="333"/>
      <c r="D28" s="307"/>
      <c r="E28" s="307"/>
      <c r="F28" s="340"/>
      <c r="G28" s="69"/>
      <c r="H28" s="312" t="s">
        <v>38</v>
      </c>
      <c r="I28" s="325" t="s">
        <v>39</v>
      </c>
      <c r="J28" s="157" t="s">
        <v>27</v>
      </c>
      <c r="K28" s="318" t="s">
        <v>40</v>
      </c>
      <c r="L28" s="306" t="s">
        <v>29</v>
      </c>
      <c r="M28" s="306" t="s">
        <v>29</v>
      </c>
      <c r="N28" s="306" t="s">
        <v>29</v>
      </c>
      <c r="O28" s="306" t="s">
        <v>29</v>
      </c>
    </row>
    <row r="29" spans="2:15" ht="18.75" customHeight="1" thickBot="1" x14ac:dyDescent="0.3">
      <c r="B29" s="321"/>
      <c r="C29" s="333"/>
      <c r="D29" s="307"/>
      <c r="E29" s="307"/>
      <c r="F29" s="340"/>
      <c r="G29" s="69"/>
      <c r="H29" s="313"/>
      <c r="I29" s="326"/>
      <c r="J29" s="157" t="s">
        <v>34</v>
      </c>
      <c r="K29" s="316"/>
      <c r="L29" s="307"/>
      <c r="M29" s="307"/>
      <c r="N29" s="307"/>
      <c r="O29" s="307"/>
    </row>
    <row r="30" spans="2:15" ht="18.75" customHeight="1" x14ac:dyDescent="0.25">
      <c r="B30" s="321"/>
      <c r="C30" s="333"/>
      <c r="D30" s="307"/>
      <c r="E30" s="307"/>
      <c r="F30" s="340"/>
      <c r="G30" s="69"/>
      <c r="H30" s="313"/>
      <c r="I30" s="326"/>
      <c r="J30" s="157"/>
      <c r="K30" s="316"/>
      <c r="L30" s="307"/>
      <c r="M30" s="307"/>
      <c r="N30" s="307"/>
      <c r="O30" s="307"/>
    </row>
    <row r="31" spans="2:15" ht="18.75" customHeight="1" x14ac:dyDescent="0.25">
      <c r="B31" s="321"/>
      <c r="C31" s="333"/>
      <c r="D31" s="307"/>
      <c r="E31" s="307"/>
      <c r="F31" s="340"/>
      <c r="G31" s="67"/>
      <c r="H31" s="313"/>
      <c r="I31" s="326"/>
      <c r="J31" s="158"/>
      <c r="K31" s="316"/>
      <c r="L31" s="307"/>
      <c r="M31" s="307"/>
      <c r="N31" s="307"/>
      <c r="O31" s="307"/>
    </row>
    <row r="32" spans="2:15" ht="18.75" customHeight="1" x14ac:dyDescent="0.25">
      <c r="B32" s="321"/>
      <c r="C32" s="333"/>
      <c r="D32" s="307"/>
      <c r="E32" s="307"/>
      <c r="F32" s="340"/>
      <c r="G32" s="67"/>
      <c r="H32" s="313"/>
      <c r="I32" s="326"/>
      <c r="J32" s="158"/>
      <c r="K32" s="316"/>
      <c r="L32" s="307"/>
      <c r="M32" s="307"/>
      <c r="N32" s="307"/>
      <c r="O32" s="307"/>
    </row>
    <row r="33" spans="2:15" ht="18.75" customHeight="1" x14ac:dyDescent="0.25">
      <c r="B33" s="321"/>
      <c r="C33" s="333"/>
      <c r="D33" s="307"/>
      <c r="E33" s="307"/>
      <c r="F33" s="335" t="s">
        <v>41</v>
      </c>
      <c r="G33" s="67"/>
      <c r="H33" s="313"/>
      <c r="I33" s="326"/>
      <c r="J33" s="158"/>
      <c r="K33" s="316"/>
      <c r="L33" s="307"/>
      <c r="M33" s="307"/>
      <c r="N33" s="307"/>
      <c r="O33" s="307"/>
    </row>
    <row r="34" spans="2:15" ht="18.75" customHeight="1" x14ac:dyDescent="0.25">
      <c r="B34" s="321"/>
      <c r="C34" s="333"/>
      <c r="D34" s="307"/>
      <c r="E34" s="307"/>
      <c r="F34" s="336"/>
      <c r="G34" s="67"/>
      <c r="H34" s="313"/>
      <c r="I34" s="326"/>
      <c r="J34" s="158"/>
      <c r="K34" s="316"/>
      <c r="L34" s="307"/>
      <c r="M34" s="307"/>
      <c r="N34" s="307"/>
      <c r="O34" s="307"/>
    </row>
    <row r="35" spans="2:15" ht="18.75" customHeight="1" x14ac:dyDescent="0.25">
      <c r="B35" s="321"/>
      <c r="C35" s="333"/>
      <c r="D35" s="307"/>
      <c r="E35" s="307"/>
      <c r="F35" s="336"/>
      <c r="G35" s="69"/>
      <c r="H35" s="313"/>
      <c r="I35" s="326"/>
      <c r="J35" s="158"/>
      <c r="K35" s="316"/>
      <c r="L35" s="307"/>
      <c r="M35" s="307"/>
      <c r="N35" s="307"/>
      <c r="O35" s="307"/>
    </row>
    <row r="36" spans="2:15" ht="18.75" customHeight="1" x14ac:dyDescent="0.25">
      <c r="B36" s="321"/>
      <c r="C36" s="333"/>
      <c r="D36" s="307"/>
      <c r="E36" s="307"/>
      <c r="F36" s="336"/>
      <c r="G36" s="69"/>
      <c r="H36" s="313"/>
      <c r="I36" s="326"/>
      <c r="J36" s="158"/>
      <c r="K36" s="316"/>
      <c r="L36" s="307"/>
      <c r="M36" s="307"/>
      <c r="N36" s="307"/>
      <c r="O36" s="307"/>
    </row>
    <row r="37" spans="2:15" ht="18.75" customHeight="1" thickBot="1" x14ac:dyDescent="0.3">
      <c r="B37" s="321"/>
      <c r="C37" s="333"/>
      <c r="D37" s="307"/>
      <c r="E37" s="307"/>
      <c r="F37" s="336"/>
      <c r="G37" s="69"/>
      <c r="H37" s="314"/>
      <c r="I37" s="327"/>
      <c r="J37" s="159"/>
      <c r="K37" s="317"/>
      <c r="L37" s="308"/>
      <c r="M37" s="308"/>
      <c r="N37" s="308"/>
      <c r="O37" s="308"/>
    </row>
    <row r="38" spans="2:15" ht="18.75" customHeight="1" thickBot="1" x14ac:dyDescent="0.3">
      <c r="B38" s="321"/>
      <c r="C38" s="333"/>
      <c r="D38" s="307"/>
      <c r="E38" s="307"/>
      <c r="F38" s="336"/>
      <c r="H38" s="312" t="s">
        <v>42</v>
      </c>
      <c r="I38" s="325" t="s">
        <v>43</v>
      </c>
      <c r="J38" s="157" t="s">
        <v>44</v>
      </c>
      <c r="K38" s="318" t="s">
        <v>45</v>
      </c>
      <c r="L38" s="306" t="s">
        <v>29</v>
      </c>
      <c r="M38" s="306" t="s">
        <v>46</v>
      </c>
      <c r="N38" s="306" t="s">
        <v>46</v>
      </c>
      <c r="O38" s="306" t="s">
        <v>46</v>
      </c>
    </row>
    <row r="39" spans="2:15" ht="18.75" customHeight="1" x14ac:dyDescent="0.25">
      <c r="B39" s="321"/>
      <c r="C39" s="333"/>
      <c r="D39" s="307"/>
      <c r="E39" s="307"/>
      <c r="F39" s="336"/>
      <c r="H39" s="313"/>
      <c r="I39" s="326"/>
      <c r="J39" s="157" t="s">
        <v>27</v>
      </c>
      <c r="K39" s="316"/>
      <c r="L39" s="307"/>
      <c r="M39" s="307"/>
      <c r="N39" s="307"/>
      <c r="O39" s="307"/>
    </row>
    <row r="40" spans="2:15" ht="18.75" customHeight="1" x14ac:dyDescent="0.25">
      <c r="B40" s="322"/>
      <c r="C40" s="334"/>
      <c r="D40" s="324"/>
      <c r="E40" s="324"/>
      <c r="F40" s="337"/>
      <c r="H40" s="313"/>
      <c r="I40" s="326"/>
      <c r="J40" s="158" t="s">
        <v>27</v>
      </c>
      <c r="K40" s="316"/>
      <c r="L40" s="307"/>
      <c r="M40" s="307"/>
      <c r="N40" s="307"/>
      <c r="O40" s="307"/>
    </row>
    <row r="41" spans="2:15" ht="18.75" customHeight="1" x14ac:dyDescent="0.25">
      <c r="H41" s="313"/>
      <c r="I41" s="326"/>
      <c r="J41" s="158"/>
      <c r="K41" s="316"/>
      <c r="L41" s="307"/>
      <c r="M41" s="307"/>
      <c r="N41" s="307"/>
      <c r="O41" s="307"/>
    </row>
    <row r="42" spans="2:15" ht="18.75" customHeight="1" x14ac:dyDescent="0.25">
      <c r="H42" s="313"/>
      <c r="I42" s="326"/>
      <c r="J42" s="158"/>
      <c r="K42" s="316"/>
      <c r="L42" s="307"/>
      <c r="M42" s="307"/>
      <c r="N42" s="307"/>
      <c r="O42" s="307"/>
    </row>
    <row r="43" spans="2:15" ht="18.75" customHeight="1" x14ac:dyDescent="0.25">
      <c r="H43" s="313"/>
      <c r="I43" s="326"/>
      <c r="J43" s="158"/>
      <c r="K43" s="316"/>
      <c r="L43" s="307"/>
      <c r="M43" s="307"/>
      <c r="N43" s="307"/>
      <c r="O43" s="307"/>
    </row>
    <row r="44" spans="2:15" ht="18.75" customHeight="1" x14ac:dyDescent="0.25">
      <c r="H44" s="313"/>
      <c r="I44" s="326"/>
      <c r="J44" s="158"/>
      <c r="K44" s="316"/>
      <c r="L44" s="307"/>
      <c r="M44" s="307"/>
      <c r="N44" s="307"/>
      <c r="O44" s="307"/>
    </row>
    <row r="45" spans="2:15" ht="18.75" customHeight="1" x14ac:dyDescent="0.25">
      <c r="H45" s="313"/>
      <c r="I45" s="326"/>
      <c r="J45" s="158"/>
      <c r="K45" s="316"/>
      <c r="L45" s="307"/>
      <c r="M45" s="307"/>
      <c r="N45" s="307"/>
      <c r="O45" s="307"/>
    </row>
    <row r="46" spans="2:15" ht="18.75" customHeight="1" x14ac:dyDescent="0.25">
      <c r="H46" s="313"/>
      <c r="I46" s="326"/>
      <c r="J46" s="158"/>
      <c r="K46" s="316"/>
      <c r="L46" s="307"/>
      <c r="M46" s="307"/>
      <c r="N46" s="307"/>
      <c r="O46" s="307"/>
    </row>
    <row r="47" spans="2:15" ht="18.75" customHeight="1" thickBot="1" x14ac:dyDescent="0.3">
      <c r="H47" s="314"/>
      <c r="I47" s="327"/>
      <c r="J47" s="159"/>
      <c r="K47" s="317"/>
      <c r="L47" s="308"/>
      <c r="M47" s="308"/>
      <c r="N47" s="308"/>
      <c r="O47" s="308"/>
    </row>
    <row r="48" spans="2:15" ht="18.75" customHeight="1" thickBot="1" x14ac:dyDescent="0.3">
      <c r="H48" s="312" t="s">
        <v>47</v>
      </c>
      <c r="I48" s="325" t="s">
        <v>48</v>
      </c>
      <c r="J48" s="157" t="s">
        <v>44</v>
      </c>
      <c r="K48" s="318" t="s">
        <v>49</v>
      </c>
      <c r="L48" s="306" t="s">
        <v>29</v>
      </c>
      <c r="M48" s="306" t="s">
        <v>46</v>
      </c>
      <c r="N48" s="306" t="s">
        <v>46</v>
      </c>
      <c r="O48" s="306" t="s">
        <v>46</v>
      </c>
    </row>
    <row r="49" spans="8:15" ht="18.75" customHeight="1" thickBot="1" x14ac:dyDescent="0.3">
      <c r="H49" s="313"/>
      <c r="I49" s="326"/>
      <c r="J49" s="157" t="s">
        <v>27</v>
      </c>
      <c r="K49" s="316"/>
      <c r="L49" s="307"/>
      <c r="M49" s="307"/>
      <c r="N49" s="307"/>
      <c r="O49" s="307"/>
    </row>
    <row r="50" spans="8:15" ht="18.75" customHeight="1" x14ac:dyDescent="0.25">
      <c r="H50" s="313"/>
      <c r="I50" s="326"/>
      <c r="J50" s="157" t="s">
        <v>27</v>
      </c>
      <c r="K50" s="316"/>
      <c r="L50" s="307"/>
      <c r="M50" s="307"/>
      <c r="N50" s="307"/>
      <c r="O50" s="307"/>
    </row>
    <row r="51" spans="8:15" ht="18.75" customHeight="1" x14ac:dyDescent="0.25">
      <c r="H51" s="313"/>
      <c r="I51" s="326"/>
      <c r="J51" s="158"/>
      <c r="K51" s="316"/>
      <c r="L51" s="307"/>
      <c r="M51" s="307"/>
      <c r="N51" s="307"/>
      <c r="O51" s="307"/>
    </row>
    <row r="52" spans="8:15" ht="18.75" customHeight="1" x14ac:dyDescent="0.25">
      <c r="H52" s="313"/>
      <c r="I52" s="326"/>
      <c r="J52" s="158"/>
      <c r="K52" s="316"/>
      <c r="L52" s="307"/>
      <c r="M52" s="307"/>
      <c r="N52" s="307"/>
      <c r="O52" s="307"/>
    </row>
    <row r="53" spans="8:15" ht="18.75" customHeight="1" x14ac:dyDescent="0.25">
      <c r="H53" s="313"/>
      <c r="I53" s="326"/>
      <c r="J53" s="158"/>
      <c r="K53" s="316"/>
      <c r="L53" s="307"/>
      <c r="M53" s="307"/>
      <c r="N53" s="307"/>
      <c r="O53" s="307"/>
    </row>
    <row r="54" spans="8:15" ht="18.75" customHeight="1" x14ac:dyDescent="0.25">
      <c r="H54" s="313"/>
      <c r="I54" s="326"/>
      <c r="J54" s="158"/>
      <c r="K54" s="316"/>
      <c r="L54" s="307"/>
      <c r="M54" s="307"/>
      <c r="N54" s="307"/>
      <c r="O54" s="307"/>
    </row>
    <row r="55" spans="8:15" ht="18.75" customHeight="1" x14ac:dyDescent="0.25">
      <c r="H55" s="313"/>
      <c r="I55" s="326"/>
      <c r="J55" s="158"/>
      <c r="K55" s="316"/>
      <c r="L55" s="307"/>
      <c r="M55" s="307"/>
      <c r="N55" s="307"/>
      <c r="O55" s="307"/>
    </row>
    <row r="56" spans="8:15" ht="18.75" customHeight="1" x14ac:dyDescent="0.25">
      <c r="H56" s="313"/>
      <c r="I56" s="326"/>
      <c r="J56" s="158"/>
      <c r="K56" s="316"/>
      <c r="L56" s="307"/>
      <c r="M56" s="307"/>
      <c r="N56" s="307"/>
      <c r="O56" s="307"/>
    </row>
    <row r="57" spans="8:15" ht="18.75" customHeight="1" thickBot="1" x14ac:dyDescent="0.3">
      <c r="H57" s="314"/>
      <c r="I57" s="327"/>
      <c r="J57" s="159"/>
      <c r="K57" s="317"/>
      <c r="L57" s="308"/>
      <c r="M57" s="308"/>
      <c r="N57" s="308"/>
      <c r="O57" s="308"/>
    </row>
    <row r="58" spans="8:15" ht="18.75" customHeight="1" x14ac:dyDescent="0.25">
      <c r="H58" s="312" t="s">
        <v>50</v>
      </c>
      <c r="I58" s="325" t="s">
        <v>51</v>
      </c>
      <c r="J58" s="157" t="s">
        <v>34</v>
      </c>
      <c r="K58" s="318" t="s">
        <v>52</v>
      </c>
      <c r="L58" s="306" t="s">
        <v>29</v>
      </c>
      <c r="M58" s="306" t="s">
        <v>46</v>
      </c>
      <c r="N58" s="306" t="s">
        <v>46</v>
      </c>
      <c r="O58" s="306" t="s">
        <v>46</v>
      </c>
    </row>
    <row r="59" spans="8:15" ht="18.75" customHeight="1" x14ac:dyDescent="0.25">
      <c r="H59" s="313"/>
      <c r="I59" s="326"/>
      <c r="J59" s="158"/>
      <c r="K59" s="316"/>
      <c r="L59" s="307"/>
      <c r="M59" s="307"/>
      <c r="N59" s="307"/>
      <c r="O59" s="307"/>
    </row>
    <row r="60" spans="8:15" ht="18.75" customHeight="1" x14ac:dyDescent="0.25">
      <c r="H60" s="313"/>
      <c r="I60" s="326"/>
      <c r="J60" s="158"/>
      <c r="K60" s="316"/>
      <c r="L60" s="307"/>
      <c r="M60" s="307"/>
      <c r="N60" s="307"/>
      <c r="O60" s="307"/>
    </row>
    <row r="61" spans="8:15" ht="18.75" customHeight="1" x14ac:dyDescent="0.25">
      <c r="H61" s="313"/>
      <c r="I61" s="326"/>
      <c r="J61" s="158"/>
      <c r="K61" s="316"/>
      <c r="L61" s="307"/>
      <c r="M61" s="307"/>
      <c r="N61" s="307"/>
      <c r="O61" s="307"/>
    </row>
    <row r="62" spans="8:15" ht="18.75" customHeight="1" x14ac:dyDescent="0.25">
      <c r="H62" s="313"/>
      <c r="I62" s="326"/>
      <c r="J62" s="158"/>
      <c r="K62" s="316"/>
      <c r="L62" s="307"/>
      <c r="M62" s="307"/>
      <c r="N62" s="307"/>
      <c r="O62" s="307"/>
    </row>
    <row r="63" spans="8:15" ht="18.75" customHeight="1" x14ac:dyDescent="0.25">
      <c r="H63" s="313"/>
      <c r="I63" s="326"/>
      <c r="J63" s="158"/>
      <c r="K63" s="316"/>
      <c r="L63" s="307"/>
      <c r="M63" s="307"/>
      <c r="N63" s="307"/>
      <c r="O63" s="307"/>
    </row>
    <row r="64" spans="8:15" ht="18.75" customHeight="1" x14ac:dyDescent="0.25">
      <c r="H64" s="313"/>
      <c r="I64" s="326"/>
      <c r="J64" s="158"/>
      <c r="K64" s="316"/>
      <c r="L64" s="307"/>
      <c r="M64" s="307"/>
      <c r="N64" s="307"/>
      <c r="O64" s="307"/>
    </row>
    <row r="65" spans="8:15" ht="18.75" customHeight="1" x14ac:dyDescent="0.25">
      <c r="H65" s="313"/>
      <c r="I65" s="326"/>
      <c r="J65" s="158"/>
      <c r="K65" s="316"/>
      <c r="L65" s="307"/>
      <c r="M65" s="307"/>
      <c r="N65" s="307"/>
      <c r="O65" s="307"/>
    </row>
    <row r="66" spans="8:15" ht="18.75" customHeight="1" x14ac:dyDescent="0.25">
      <c r="H66" s="313"/>
      <c r="I66" s="326"/>
      <c r="J66" s="158"/>
      <c r="K66" s="316"/>
      <c r="L66" s="307"/>
      <c r="M66" s="307"/>
      <c r="N66" s="307"/>
      <c r="O66" s="307"/>
    </row>
    <row r="67" spans="8:15" ht="18.75" customHeight="1" thickBot="1" x14ac:dyDescent="0.3">
      <c r="H67" s="314"/>
      <c r="I67" s="327"/>
      <c r="J67" s="159"/>
      <c r="K67" s="317"/>
      <c r="L67" s="308"/>
      <c r="M67" s="308"/>
      <c r="N67" s="308"/>
      <c r="O67" s="308"/>
    </row>
    <row r="68" spans="8:15" ht="18.75" customHeight="1" thickBot="1" x14ac:dyDescent="0.3">
      <c r="H68" s="312" t="s">
        <v>53</v>
      </c>
      <c r="I68" s="312" t="s">
        <v>54</v>
      </c>
      <c r="J68" s="157" t="s">
        <v>34</v>
      </c>
      <c r="K68" s="315" t="s">
        <v>55</v>
      </c>
      <c r="L68" s="306" t="s">
        <v>29</v>
      </c>
      <c r="M68" s="306" t="s">
        <v>29</v>
      </c>
      <c r="N68" s="306" t="s">
        <v>46</v>
      </c>
      <c r="O68" s="306" t="s">
        <v>46</v>
      </c>
    </row>
    <row r="69" spans="8:15" ht="18.75" customHeight="1" thickBot="1" x14ac:dyDescent="0.3">
      <c r="H69" s="313"/>
      <c r="I69" s="313"/>
      <c r="J69" s="157" t="s">
        <v>34</v>
      </c>
      <c r="K69" s="316"/>
      <c r="L69" s="307"/>
      <c r="M69" s="307"/>
      <c r="N69" s="307"/>
      <c r="O69" s="307"/>
    </row>
    <row r="70" spans="8:15" ht="18.75" customHeight="1" thickBot="1" x14ac:dyDescent="0.3">
      <c r="H70" s="313"/>
      <c r="I70" s="313"/>
      <c r="J70" s="157" t="s">
        <v>34</v>
      </c>
      <c r="K70" s="316"/>
      <c r="L70" s="307"/>
      <c r="M70" s="307"/>
      <c r="N70" s="307"/>
      <c r="O70" s="307"/>
    </row>
    <row r="71" spans="8:15" ht="18.75" customHeight="1" x14ac:dyDescent="0.25">
      <c r="H71" s="313"/>
      <c r="I71" s="313"/>
      <c r="J71" s="157"/>
      <c r="K71" s="316"/>
      <c r="L71" s="307"/>
      <c r="M71" s="307"/>
      <c r="N71" s="307"/>
      <c r="O71" s="307"/>
    </row>
    <row r="72" spans="8:15" ht="18.75" customHeight="1" x14ac:dyDescent="0.25">
      <c r="H72" s="313"/>
      <c r="I72" s="313"/>
      <c r="J72" s="158"/>
      <c r="K72" s="316"/>
      <c r="L72" s="307"/>
      <c r="M72" s="307"/>
      <c r="N72" s="307"/>
      <c r="O72" s="307"/>
    </row>
    <row r="73" spans="8:15" ht="18.75" customHeight="1" x14ac:dyDescent="0.25">
      <c r="H73" s="313"/>
      <c r="I73" s="313"/>
      <c r="J73" s="158"/>
      <c r="K73" s="316"/>
      <c r="L73" s="307"/>
      <c r="M73" s="307"/>
      <c r="N73" s="307"/>
      <c r="O73" s="307"/>
    </row>
    <row r="74" spans="8:15" ht="18.75" customHeight="1" x14ac:dyDescent="0.25">
      <c r="H74" s="313"/>
      <c r="I74" s="313"/>
      <c r="J74" s="158"/>
      <c r="K74" s="316"/>
      <c r="L74" s="307"/>
      <c r="M74" s="307"/>
      <c r="N74" s="307"/>
      <c r="O74" s="307"/>
    </row>
    <row r="75" spans="8:15" ht="18.75" customHeight="1" x14ac:dyDescent="0.25">
      <c r="H75" s="313"/>
      <c r="I75" s="313"/>
      <c r="J75" s="158"/>
      <c r="K75" s="316"/>
      <c r="L75" s="307"/>
      <c r="M75" s="307"/>
      <c r="N75" s="307"/>
      <c r="O75" s="307"/>
    </row>
    <row r="76" spans="8:15" ht="18.75" customHeight="1" x14ac:dyDescent="0.25">
      <c r="H76" s="313"/>
      <c r="I76" s="313"/>
      <c r="J76" s="158"/>
      <c r="K76" s="316"/>
      <c r="L76" s="307"/>
      <c r="M76" s="307"/>
      <c r="N76" s="307"/>
      <c r="O76" s="307"/>
    </row>
    <row r="77" spans="8:15" ht="18.75" customHeight="1" thickBot="1" x14ac:dyDescent="0.3">
      <c r="H77" s="314"/>
      <c r="I77" s="314"/>
      <c r="J77" s="159"/>
      <c r="K77" s="317"/>
      <c r="L77" s="308"/>
      <c r="M77" s="308"/>
      <c r="N77" s="308"/>
      <c r="O77" s="308"/>
    </row>
    <row r="78" spans="8:15" ht="18.75" customHeight="1" x14ac:dyDescent="0.25">
      <c r="H78" s="312" t="s">
        <v>56</v>
      </c>
      <c r="I78" s="325" t="s">
        <v>57</v>
      </c>
      <c r="J78" s="157" t="s">
        <v>27</v>
      </c>
      <c r="K78" s="318" t="s">
        <v>58</v>
      </c>
      <c r="L78" s="306" t="s">
        <v>29</v>
      </c>
      <c r="M78" s="306" t="s">
        <v>46</v>
      </c>
      <c r="N78" s="306" t="s">
        <v>46</v>
      </c>
      <c r="O78" s="306" t="s">
        <v>46</v>
      </c>
    </row>
    <row r="79" spans="8:15" ht="18.75" customHeight="1" x14ac:dyDescent="0.25">
      <c r="H79" s="313"/>
      <c r="I79" s="326"/>
      <c r="J79" s="158"/>
      <c r="K79" s="316"/>
      <c r="L79" s="307"/>
      <c r="M79" s="307"/>
      <c r="N79" s="307"/>
      <c r="O79" s="307"/>
    </row>
    <row r="80" spans="8:15" ht="18.75" customHeight="1" x14ac:dyDescent="0.25">
      <c r="H80" s="313"/>
      <c r="I80" s="326"/>
      <c r="J80" s="158"/>
      <c r="K80" s="316"/>
      <c r="L80" s="307"/>
      <c r="M80" s="307"/>
      <c r="N80" s="307"/>
      <c r="O80" s="307"/>
    </row>
    <row r="81" spans="8:15" ht="18.75" customHeight="1" x14ac:dyDescent="0.25">
      <c r="H81" s="313"/>
      <c r="I81" s="326"/>
      <c r="J81" s="158"/>
      <c r="K81" s="316"/>
      <c r="L81" s="307"/>
      <c r="M81" s="307"/>
      <c r="N81" s="307"/>
      <c r="O81" s="307"/>
    </row>
    <row r="82" spans="8:15" ht="18.75" customHeight="1" x14ac:dyDescent="0.25">
      <c r="H82" s="313"/>
      <c r="I82" s="326"/>
      <c r="J82" s="158"/>
      <c r="K82" s="316"/>
      <c r="L82" s="307"/>
      <c r="M82" s="307"/>
      <c r="N82" s="307"/>
      <c r="O82" s="307"/>
    </row>
    <row r="83" spans="8:15" ht="18.75" customHeight="1" x14ac:dyDescent="0.25">
      <c r="H83" s="313"/>
      <c r="I83" s="326"/>
      <c r="J83" s="158"/>
      <c r="K83" s="316"/>
      <c r="L83" s="307"/>
      <c r="M83" s="307"/>
      <c r="N83" s="307"/>
      <c r="O83" s="307"/>
    </row>
    <row r="84" spans="8:15" ht="18.75" customHeight="1" x14ac:dyDescent="0.25">
      <c r="H84" s="313"/>
      <c r="I84" s="326"/>
      <c r="J84" s="158"/>
      <c r="K84" s="316"/>
      <c r="L84" s="307"/>
      <c r="M84" s="307"/>
      <c r="N84" s="307"/>
      <c r="O84" s="307"/>
    </row>
    <row r="85" spans="8:15" ht="18.75" customHeight="1" x14ac:dyDescent="0.25">
      <c r="H85" s="313"/>
      <c r="I85" s="326"/>
      <c r="J85" s="158"/>
      <c r="K85" s="316"/>
      <c r="L85" s="307"/>
      <c r="M85" s="307"/>
      <c r="N85" s="307"/>
      <c r="O85" s="307"/>
    </row>
    <row r="86" spans="8:15" ht="18.75" customHeight="1" x14ac:dyDescent="0.25">
      <c r="H86" s="313"/>
      <c r="I86" s="326"/>
      <c r="J86" s="158"/>
      <c r="K86" s="316"/>
      <c r="L86" s="307"/>
      <c r="M86" s="307"/>
      <c r="N86" s="307"/>
      <c r="O86" s="307"/>
    </row>
    <row r="87" spans="8:15" ht="18.75" customHeight="1" thickBot="1" x14ac:dyDescent="0.3">
      <c r="H87" s="314"/>
      <c r="I87" s="327"/>
      <c r="J87" s="159"/>
      <c r="K87" s="317"/>
      <c r="L87" s="308"/>
      <c r="M87" s="308"/>
      <c r="N87" s="308"/>
      <c r="O87" s="308"/>
    </row>
    <row r="88" spans="8:15" ht="18.75" customHeight="1" x14ac:dyDescent="0.25">
      <c r="H88" s="312" t="s">
        <v>59</v>
      </c>
      <c r="I88" s="325"/>
      <c r="J88" s="157"/>
      <c r="K88" s="318"/>
      <c r="L88" s="306"/>
      <c r="M88" s="306"/>
      <c r="N88" s="306"/>
      <c r="O88" s="309"/>
    </row>
    <row r="89" spans="8:15" ht="18.75" customHeight="1" x14ac:dyDescent="0.25">
      <c r="H89" s="313"/>
      <c r="I89" s="326"/>
      <c r="J89" s="158"/>
      <c r="K89" s="316"/>
      <c r="L89" s="307"/>
      <c r="M89" s="307"/>
      <c r="N89" s="307"/>
      <c r="O89" s="310"/>
    </row>
    <row r="90" spans="8:15" ht="18.75" customHeight="1" x14ac:dyDescent="0.25">
      <c r="H90" s="313"/>
      <c r="I90" s="326"/>
      <c r="J90" s="158"/>
      <c r="K90" s="316"/>
      <c r="L90" s="307"/>
      <c r="M90" s="307"/>
      <c r="N90" s="307"/>
      <c r="O90" s="310"/>
    </row>
    <row r="91" spans="8:15" ht="18.75" customHeight="1" x14ac:dyDescent="0.25">
      <c r="H91" s="313"/>
      <c r="I91" s="326"/>
      <c r="J91" s="158"/>
      <c r="K91" s="316"/>
      <c r="L91" s="307"/>
      <c r="M91" s="307"/>
      <c r="N91" s="307"/>
      <c r="O91" s="310"/>
    </row>
    <row r="92" spans="8:15" ht="18.75" customHeight="1" x14ac:dyDescent="0.25">
      <c r="H92" s="313"/>
      <c r="I92" s="326"/>
      <c r="J92" s="158"/>
      <c r="K92" s="316"/>
      <c r="L92" s="307"/>
      <c r="M92" s="307"/>
      <c r="N92" s="307"/>
      <c r="O92" s="310"/>
    </row>
    <row r="93" spans="8:15" ht="18.75" customHeight="1" x14ac:dyDescent="0.25">
      <c r="H93" s="313"/>
      <c r="I93" s="326"/>
      <c r="J93" s="158"/>
      <c r="K93" s="316"/>
      <c r="L93" s="307"/>
      <c r="M93" s="307"/>
      <c r="N93" s="307"/>
      <c r="O93" s="310"/>
    </row>
    <row r="94" spans="8:15" ht="18.75" customHeight="1" x14ac:dyDescent="0.25">
      <c r="H94" s="313"/>
      <c r="I94" s="326"/>
      <c r="J94" s="158"/>
      <c r="K94" s="316"/>
      <c r="L94" s="307"/>
      <c r="M94" s="307"/>
      <c r="N94" s="307"/>
      <c r="O94" s="310"/>
    </row>
    <row r="95" spans="8:15" ht="18.75" customHeight="1" x14ac:dyDescent="0.25">
      <c r="H95" s="313"/>
      <c r="I95" s="326"/>
      <c r="J95" s="158"/>
      <c r="K95" s="316"/>
      <c r="L95" s="307"/>
      <c r="M95" s="307"/>
      <c r="N95" s="307"/>
      <c r="O95" s="310"/>
    </row>
    <row r="96" spans="8:15" ht="18.75" customHeight="1" x14ac:dyDescent="0.25">
      <c r="H96" s="313"/>
      <c r="I96" s="326"/>
      <c r="J96" s="158"/>
      <c r="K96" s="316"/>
      <c r="L96" s="307"/>
      <c r="M96" s="307"/>
      <c r="N96" s="307"/>
      <c r="O96" s="310"/>
    </row>
    <row r="97" spans="2:15" ht="18.75" customHeight="1" thickBot="1" x14ac:dyDescent="0.3">
      <c r="H97" s="314"/>
      <c r="I97" s="327"/>
      <c r="J97" s="159"/>
      <c r="K97" s="317"/>
      <c r="L97" s="308"/>
      <c r="M97" s="308"/>
      <c r="N97" s="308"/>
      <c r="O97" s="311"/>
    </row>
    <row r="98" spans="2:15" ht="18.75" customHeight="1" x14ac:dyDescent="0.25">
      <c r="H98" s="312" t="s">
        <v>60</v>
      </c>
      <c r="I98" s="325"/>
      <c r="J98" s="157"/>
      <c r="K98" s="318"/>
      <c r="L98" s="306"/>
      <c r="M98" s="306"/>
      <c r="N98" s="306"/>
      <c r="O98" s="309"/>
    </row>
    <row r="99" spans="2:15" ht="18.75" customHeight="1" x14ac:dyDescent="0.25">
      <c r="H99" s="313"/>
      <c r="I99" s="326"/>
      <c r="J99" s="158"/>
      <c r="K99" s="316"/>
      <c r="L99" s="307"/>
      <c r="M99" s="307"/>
      <c r="N99" s="307"/>
      <c r="O99" s="310"/>
    </row>
    <row r="100" spans="2:15" ht="18.75" customHeight="1" x14ac:dyDescent="0.25">
      <c r="H100" s="313"/>
      <c r="I100" s="326"/>
      <c r="J100" s="158"/>
      <c r="K100" s="316"/>
      <c r="L100" s="307"/>
      <c r="M100" s="307"/>
      <c r="N100" s="307"/>
      <c r="O100" s="310"/>
    </row>
    <row r="101" spans="2:15" ht="18.75" customHeight="1" x14ac:dyDescent="0.25">
      <c r="H101" s="313"/>
      <c r="I101" s="326"/>
      <c r="J101" s="158"/>
      <c r="K101" s="316"/>
      <c r="L101" s="307"/>
      <c r="M101" s="307"/>
      <c r="N101" s="307"/>
      <c r="O101" s="310"/>
    </row>
    <row r="102" spans="2:15" ht="18.75" customHeight="1" x14ac:dyDescent="0.25">
      <c r="H102" s="313"/>
      <c r="I102" s="326"/>
      <c r="J102" s="158"/>
      <c r="K102" s="316"/>
      <c r="L102" s="307"/>
      <c r="M102" s="307"/>
      <c r="N102" s="307"/>
      <c r="O102" s="310"/>
    </row>
    <row r="103" spans="2:15" ht="18.75" customHeight="1" x14ac:dyDescent="0.25">
      <c r="H103" s="313"/>
      <c r="I103" s="326"/>
      <c r="J103" s="158"/>
      <c r="K103" s="316"/>
      <c r="L103" s="307"/>
      <c r="M103" s="307"/>
      <c r="N103" s="307"/>
      <c r="O103" s="310"/>
    </row>
    <row r="104" spans="2:15" ht="18.75" customHeight="1" x14ac:dyDescent="0.25">
      <c r="H104" s="313"/>
      <c r="I104" s="326"/>
      <c r="J104" s="158"/>
      <c r="K104" s="316"/>
      <c r="L104" s="307"/>
      <c r="M104" s="307"/>
      <c r="N104" s="307"/>
      <c r="O104" s="310"/>
    </row>
    <row r="105" spans="2:15" ht="18.75" customHeight="1" x14ac:dyDescent="0.25">
      <c r="H105" s="313"/>
      <c r="I105" s="326"/>
      <c r="J105" s="158"/>
      <c r="K105" s="316"/>
      <c r="L105" s="307"/>
      <c r="M105" s="307"/>
      <c r="N105" s="307"/>
      <c r="O105" s="310"/>
    </row>
    <row r="106" spans="2:15" ht="18.75" customHeight="1" x14ac:dyDescent="0.25">
      <c r="H106" s="313"/>
      <c r="I106" s="326"/>
      <c r="J106" s="158"/>
      <c r="K106" s="316"/>
      <c r="L106" s="307"/>
      <c r="M106" s="307"/>
      <c r="N106" s="307"/>
      <c r="O106" s="310"/>
    </row>
    <row r="107" spans="2:15" ht="18.75" customHeight="1" thickBot="1" x14ac:dyDescent="0.3">
      <c r="H107" s="314"/>
      <c r="I107" s="327"/>
      <c r="J107" s="159"/>
      <c r="K107" s="317"/>
      <c r="L107" s="308"/>
      <c r="M107" s="308"/>
      <c r="N107" s="308"/>
      <c r="O107" s="311"/>
    </row>
    <row r="108" spans="2:15" ht="18.75" customHeight="1" x14ac:dyDescent="0.25">
      <c r="H108" s="328"/>
      <c r="I108" s="328"/>
      <c r="J108" s="189"/>
      <c r="K108" s="328"/>
      <c r="L108" s="328"/>
      <c r="M108" s="328"/>
      <c r="N108" s="328"/>
      <c r="O108" s="328"/>
    </row>
    <row r="109" spans="2:15" ht="18.75" customHeight="1" x14ac:dyDescent="0.25">
      <c r="H109" s="328"/>
      <c r="I109" s="328"/>
      <c r="J109" s="189"/>
      <c r="K109" s="328"/>
      <c r="L109" s="328"/>
      <c r="M109" s="328"/>
      <c r="N109" s="328"/>
      <c r="O109" s="328"/>
    </row>
    <row r="110" spans="2:15" ht="18.75" customHeight="1" x14ac:dyDescent="0.25">
      <c r="H110" s="328"/>
      <c r="I110" s="328"/>
      <c r="J110" s="189"/>
      <c r="K110" s="328"/>
      <c r="L110" s="328"/>
      <c r="M110" s="328"/>
      <c r="N110" s="328"/>
      <c r="O110" s="328"/>
    </row>
    <row r="111" spans="2:15" ht="18.75" customHeight="1" x14ac:dyDescent="0.25">
      <c r="H111" s="328"/>
      <c r="I111" s="328"/>
      <c r="J111" s="189"/>
      <c r="K111" s="328"/>
      <c r="L111" s="328"/>
      <c r="M111" s="328"/>
      <c r="N111" s="328"/>
      <c r="O111" s="328"/>
    </row>
    <row r="112" spans="2:15" ht="18.75" customHeight="1" x14ac:dyDescent="0.25">
      <c r="B112" s="331" t="s">
        <v>61</v>
      </c>
      <c r="C112" s="331"/>
      <c r="D112" s="331"/>
      <c r="E112" s="331"/>
      <c r="F112" s="331"/>
      <c r="H112" s="328"/>
      <c r="I112" s="328"/>
      <c r="J112" s="189"/>
      <c r="K112" s="328"/>
      <c r="L112" s="328"/>
      <c r="M112" s="328"/>
      <c r="N112" s="328"/>
      <c r="O112" s="328"/>
    </row>
    <row r="113" spans="2:15" ht="18.75" customHeight="1" x14ac:dyDescent="0.25">
      <c r="B113" s="208" t="s">
        <v>62</v>
      </c>
      <c r="C113" s="209" t="s">
        <v>30</v>
      </c>
      <c r="D113" s="209" t="s">
        <v>63</v>
      </c>
      <c r="E113" s="338" t="s">
        <v>64</v>
      </c>
      <c r="F113" s="339"/>
      <c r="H113" s="328"/>
      <c r="I113" s="328"/>
      <c r="J113" s="189"/>
      <c r="K113" s="328"/>
      <c r="L113" s="328"/>
      <c r="M113" s="328"/>
      <c r="N113" s="328"/>
      <c r="O113" s="328"/>
    </row>
    <row r="114" spans="2:15" ht="99" customHeight="1" x14ac:dyDescent="0.25">
      <c r="B114" s="210">
        <v>43711</v>
      </c>
      <c r="C114" s="211" t="s">
        <v>65</v>
      </c>
      <c r="D114" s="211" t="s">
        <v>66</v>
      </c>
      <c r="E114" s="329" t="s">
        <v>67</v>
      </c>
      <c r="F114" s="330"/>
      <c r="H114" s="328"/>
      <c r="I114" s="328"/>
      <c r="J114" s="189"/>
      <c r="K114" s="328"/>
      <c r="L114" s="328"/>
      <c r="M114" s="328"/>
      <c r="N114" s="328"/>
      <c r="O114" s="328"/>
    </row>
    <row r="115" spans="2:15" ht="99" customHeight="1" x14ac:dyDescent="0.25">
      <c r="B115" s="210">
        <v>44092</v>
      </c>
      <c r="C115" s="211" t="s">
        <v>68</v>
      </c>
      <c r="D115" s="211" t="s">
        <v>69</v>
      </c>
      <c r="E115" s="329" t="s">
        <v>70</v>
      </c>
      <c r="F115" s="330"/>
      <c r="H115" s="328"/>
      <c r="I115" s="328"/>
      <c r="J115" s="189"/>
      <c r="K115" s="328"/>
      <c r="L115" s="328"/>
      <c r="M115" s="328"/>
      <c r="N115" s="328"/>
      <c r="O115" s="328"/>
    </row>
    <row r="116" spans="2:15" ht="18.75" customHeight="1" x14ac:dyDescent="0.25">
      <c r="H116" s="328"/>
      <c r="I116" s="328"/>
      <c r="J116" s="189"/>
      <c r="K116" s="328"/>
      <c r="L116" s="328"/>
      <c r="M116" s="328"/>
      <c r="N116" s="328"/>
      <c r="O116" s="328"/>
    </row>
    <row r="117" spans="2:15" ht="18.75" customHeight="1" x14ac:dyDescent="0.25">
      <c r="H117" s="328"/>
      <c r="I117" s="328"/>
      <c r="J117" s="189"/>
      <c r="K117" s="328"/>
      <c r="L117" s="328"/>
      <c r="M117" s="328"/>
      <c r="N117" s="328"/>
      <c r="O117" s="328"/>
    </row>
    <row r="118" spans="2:15" ht="18.75" customHeight="1" x14ac:dyDescent="0.25">
      <c r="H118" s="328"/>
      <c r="I118" s="328"/>
      <c r="J118" s="189"/>
      <c r="K118" s="328"/>
      <c r="L118" s="328"/>
      <c r="M118" s="328"/>
      <c r="N118" s="328"/>
      <c r="O118" s="328"/>
    </row>
    <row r="119" spans="2:15" ht="18.75" customHeight="1" x14ac:dyDescent="0.25">
      <c r="H119" s="328"/>
      <c r="I119" s="328"/>
      <c r="J119" s="189"/>
      <c r="K119" s="328"/>
      <c r="L119" s="328"/>
      <c r="M119" s="328"/>
      <c r="N119" s="328"/>
      <c r="O119" s="328"/>
    </row>
    <row r="120" spans="2:15" ht="18.75" customHeight="1" x14ac:dyDescent="0.25">
      <c r="H120" s="328"/>
      <c r="I120" s="328"/>
      <c r="J120" s="189"/>
      <c r="K120" s="328"/>
      <c r="L120" s="328"/>
      <c r="M120" s="328"/>
      <c r="N120" s="328"/>
      <c r="O120" s="328"/>
    </row>
    <row r="121" spans="2:15" ht="18.75" customHeight="1" x14ac:dyDescent="0.25">
      <c r="H121" s="328"/>
      <c r="I121" s="328"/>
      <c r="J121" s="189"/>
      <c r="K121" s="328"/>
      <c r="L121" s="328"/>
      <c r="M121" s="328"/>
      <c r="N121" s="328"/>
      <c r="O121" s="328"/>
    </row>
    <row r="122" spans="2:15" ht="18.75" customHeight="1" x14ac:dyDescent="0.25">
      <c r="H122" s="328"/>
      <c r="I122" s="328"/>
      <c r="J122" s="189"/>
      <c r="K122" s="328"/>
      <c r="L122" s="328"/>
      <c r="M122" s="328"/>
      <c r="N122" s="328"/>
      <c r="O122" s="328"/>
    </row>
    <row r="123" spans="2:15" ht="18.75" customHeight="1" x14ac:dyDescent="0.25">
      <c r="H123" s="328"/>
      <c r="I123" s="328"/>
      <c r="J123" s="189"/>
      <c r="K123" s="328"/>
      <c r="L123" s="328"/>
      <c r="M123" s="328"/>
      <c r="N123" s="328"/>
      <c r="O123" s="328"/>
    </row>
    <row r="124" spans="2:15" ht="18.75" customHeight="1" x14ac:dyDescent="0.25">
      <c r="H124" s="328"/>
      <c r="I124" s="328"/>
      <c r="J124" s="189"/>
      <c r="K124" s="328"/>
      <c r="L124" s="328"/>
      <c r="M124" s="328"/>
      <c r="N124" s="328"/>
      <c r="O124" s="328"/>
    </row>
    <row r="125" spans="2:15" ht="18.75" customHeight="1" x14ac:dyDescent="0.25">
      <c r="H125" s="328"/>
      <c r="I125" s="328"/>
      <c r="J125" s="189"/>
      <c r="K125" s="328"/>
      <c r="L125" s="328"/>
      <c r="M125" s="328"/>
      <c r="N125" s="328"/>
      <c r="O125" s="328"/>
    </row>
    <row r="126" spans="2:15" ht="18.75" customHeight="1" x14ac:dyDescent="0.25">
      <c r="H126" s="328"/>
      <c r="I126" s="328"/>
      <c r="J126" s="189"/>
      <c r="K126" s="328"/>
      <c r="L126" s="328"/>
      <c r="M126" s="328"/>
      <c r="N126" s="328"/>
      <c r="O126" s="328"/>
    </row>
    <row r="127" spans="2:15" ht="18.75" customHeight="1" x14ac:dyDescent="0.25">
      <c r="H127" s="328"/>
      <c r="I127" s="328"/>
      <c r="J127" s="189"/>
      <c r="K127" s="328"/>
      <c r="L127" s="328"/>
      <c r="M127" s="328"/>
      <c r="N127" s="328"/>
      <c r="O127" s="328"/>
    </row>
    <row r="128" spans="2:15" ht="18.75" customHeight="1" x14ac:dyDescent="0.25">
      <c r="H128" s="328"/>
      <c r="I128" s="328"/>
      <c r="J128" s="189"/>
      <c r="K128" s="328"/>
      <c r="L128" s="328"/>
      <c r="M128" s="328"/>
      <c r="N128" s="328"/>
      <c r="O128" s="328"/>
    </row>
    <row r="129" spans="8:15" ht="18.75" customHeight="1" x14ac:dyDescent="0.25">
      <c r="H129" s="328"/>
      <c r="I129" s="328"/>
      <c r="J129" s="189"/>
      <c r="K129" s="328"/>
      <c r="L129" s="328"/>
      <c r="M129" s="328"/>
      <c r="N129" s="328"/>
      <c r="O129" s="328"/>
    </row>
    <row r="130" spans="8:15" ht="18.75" customHeight="1" x14ac:dyDescent="0.25">
      <c r="H130" s="328"/>
      <c r="I130" s="328"/>
      <c r="J130" s="189"/>
      <c r="K130" s="328"/>
      <c r="L130" s="328"/>
      <c r="M130" s="328"/>
      <c r="N130" s="328"/>
      <c r="O130" s="328"/>
    </row>
    <row r="131" spans="8:15" ht="18.75" customHeight="1" x14ac:dyDescent="0.25">
      <c r="H131" s="328"/>
      <c r="I131" s="328"/>
      <c r="J131" s="189"/>
      <c r="K131" s="328"/>
      <c r="L131" s="328"/>
      <c r="M131" s="328"/>
      <c r="N131" s="328"/>
      <c r="O131" s="328"/>
    </row>
    <row r="132" spans="8:15" ht="18.75" customHeight="1" x14ac:dyDescent="0.25">
      <c r="H132" s="328"/>
      <c r="I132" s="328"/>
      <c r="J132" s="189"/>
      <c r="K132" s="328"/>
      <c r="L132" s="328"/>
      <c r="M132" s="328"/>
      <c r="N132" s="328"/>
      <c r="O132" s="328"/>
    </row>
    <row r="133" spans="8:15" ht="18.75" customHeight="1" x14ac:dyDescent="0.25">
      <c r="H133" s="328"/>
      <c r="I133" s="328"/>
      <c r="J133" s="189"/>
      <c r="K133" s="328"/>
      <c r="L133" s="328"/>
      <c r="M133" s="328"/>
      <c r="N133" s="328"/>
      <c r="O133" s="328"/>
    </row>
    <row r="134" spans="8:15" ht="18.75" customHeight="1" x14ac:dyDescent="0.25">
      <c r="H134" s="328"/>
      <c r="I134" s="328"/>
      <c r="J134" s="189"/>
      <c r="K134" s="328"/>
      <c r="L134" s="328"/>
      <c r="M134" s="328"/>
      <c r="N134" s="328"/>
      <c r="O134" s="328"/>
    </row>
    <row r="135" spans="8:15" ht="18.75" customHeight="1" x14ac:dyDescent="0.25">
      <c r="H135" s="328"/>
      <c r="I135" s="328"/>
      <c r="J135" s="189"/>
      <c r="K135" s="328"/>
      <c r="L135" s="328"/>
      <c r="M135" s="328"/>
      <c r="N135" s="328"/>
      <c r="O135" s="328"/>
    </row>
    <row r="136" spans="8:15" ht="18.75" customHeight="1" x14ac:dyDescent="0.25">
      <c r="H136" s="328"/>
      <c r="I136" s="328"/>
      <c r="J136" s="189"/>
      <c r="K136" s="328"/>
      <c r="L136" s="328"/>
      <c r="M136" s="328"/>
      <c r="N136" s="328"/>
      <c r="O136" s="328"/>
    </row>
    <row r="137" spans="8:15" ht="18.75" customHeight="1" x14ac:dyDescent="0.25">
      <c r="H137" s="328"/>
      <c r="I137" s="328"/>
      <c r="J137" s="189"/>
      <c r="K137" s="328"/>
      <c r="L137" s="328"/>
      <c r="M137" s="328"/>
      <c r="N137" s="328"/>
      <c r="O137" s="328"/>
    </row>
    <row r="138" spans="8:15" ht="18.75" customHeight="1" x14ac:dyDescent="0.25">
      <c r="H138" s="328"/>
      <c r="I138" s="328"/>
      <c r="J138" s="189"/>
      <c r="K138" s="328"/>
      <c r="L138" s="328"/>
      <c r="M138" s="328"/>
      <c r="N138" s="328"/>
      <c r="O138" s="328"/>
    </row>
    <row r="139" spans="8:15" ht="18.75" customHeight="1" x14ac:dyDescent="0.25">
      <c r="H139" s="328"/>
      <c r="I139" s="328"/>
      <c r="J139" s="189"/>
      <c r="K139" s="328"/>
      <c r="L139" s="328"/>
      <c r="M139" s="328"/>
      <c r="N139" s="328"/>
      <c r="O139" s="328"/>
    </row>
    <row r="140" spans="8:15" ht="18.75" customHeight="1" x14ac:dyDescent="0.25">
      <c r="H140" s="328"/>
      <c r="I140" s="328"/>
      <c r="J140" s="189"/>
      <c r="K140" s="328"/>
      <c r="L140" s="328"/>
      <c r="M140" s="328"/>
      <c r="N140" s="328"/>
      <c r="O140" s="328"/>
    </row>
    <row r="141" spans="8:15" ht="18.75" customHeight="1" x14ac:dyDescent="0.25">
      <c r="H141" s="328"/>
      <c r="I141" s="328"/>
      <c r="J141" s="189"/>
      <c r="K141" s="328"/>
      <c r="L141" s="328"/>
      <c r="M141" s="328"/>
      <c r="N141" s="328"/>
      <c r="O141" s="328"/>
    </row>
    <row r="142" spans="8:15" ht="18.75" customHeight="1" x14ac:dyDescent="0.25">
      <c r="H142" s="328"/>
      <c r="I142" s="328"/>
      <c r="J142" s="189"/>
      <c r="K142" s="328"/>
      <c r="L142" s="328"/>
      <c r="M142" s="328"/>
      <c r="N142" s="328"/>
      <c r="O142" s="328"/>
    </row>
    <row r="143" spans="8:15" ht="18.75" customHeight="1" x14ac:dyDescent="0.25">
      <c r="H143" s="328"/>
      <c r="I143" s="328"/>
      <c r="J143" s="189"/>
      <c r="K143" s="328"/>
      <c r="L143" s="328"/>
      <c r="M143" s="328"/>
      <c r="N143" s="328"/>
      <c r="O143" s="328"/>
    </row>
    <row r="144" spans="8:15" ht="18.75" customHeight="1" x14ac:dyDescent="0.25">
      <c r="H144" s="328"/>
      <c r="I144" s="328"/>
      <c r="J144" s="189"/>
      <c r="K144" s="328"/>
      <c r="L144" s="328"/>
      <c r="M144" s="328"/>
      <c r="N144" s="328"/>
      <c r="O144" s="328"/>
    </row>
    <row r="145" spans="8:15" ht="18.75" customHeight="1" x14ac:dyDescent="0.25">
      <c r="H145" s="328"/>
      <c r="I145" s="328"/>
      <c r="J145" s="189"/>
      <c r="K145" s="328"/>
      <c r="L145" s="328"/>
      <c r="M145" s="328"/>
      <c r="N145" s="328"/>
      <c r="O145" s="328"/>
    </row>
    <row r="146" spans="8:15" ht="18.75" customHeight="1" x14ac:dyDescent="0.25">
      <c r="H146" s="328"/>
      <c r="I146" s="328"/>
      <c r="J146" s="189"/>
      <c r="K146" s="328"/>
      <c r="L146" s="328"/>
      <c r="M146" s="328"/>
      <c r="N146" s="328"/>
      <c r="O146" s="328"/>
    </row>
    <row r="147" spans="8:15" ht="18.75" customHeight="1" x14ac:dyDescent="0.25">
      <c r="H147" s="328"/>
      <c r="I147" s="328"/>
      <c r="J147" s="189"/>
      <c r="K147" s="328"/>
      <c r="L147" s="328"/>
      <c r="M147" s="328"/>
      <c r="N147" s="328"/>
      <c r="O147" s="328"/>
    </row>
    <row r="148" spans="8:15" ht="18.75" customHeight="1" x14ac:dyDescent="0.25">
      <c r="H148" s="328"/>
      <c r="I148" s="328"/>
      <c r="J148" s="189"/>
      <c r="K148" s="328"/>
      <c r="L148" s="328"/>
      <c r="M148" s="328"/>
      <c r="N148" s="328"/>
      <c r="O148" s="328"/>
    </row>
    <row r="149" spans="8:15" ht="18.75" customHeight="1" x14ac:dyDescent="0.25">
      <c r="H149" s="328"/>
      <c r="I149" s="328"/>
      <c r="J149" s="189"/>
      <c r="K149" s="328"/>
      <c r="L149" s="328"/>
      <c r="M149" s="328"/>
      <c r="N149" s="328"/>
      <c r="O149" s="328"/>
    </row>
    <row r="150" spans="8:15" ht="18.75" customHeight="1" x14ac:dyDescent="0.25">
      <c r="H150" s="328"/>
      <c r="I150" s="328"/>
      <c r="J150" s="189"/>
      <c r="K150" s="328"/>
      <c r="L150" s="328"/>
      <c r="M150" s="328"/>
      <c r="N150" s="328"/>
      <c r="O150" s="328"/>
    </row>
    <row r="151" spans="8:15" ht="18.75" customHeight="1" x14ac:dyDescent="0.25">
      <c r="H151" s="328"/>
      <c r="I151" s="328"/>
      <c r="J151" s="189"/>
      <c r="K151" s="328"/>
      <c r="L151" s="328"/>
      <c r="M151" s="328"/>
      <c r="N151" s="328"/>
      <c r="O151" s="328"/>
    </row>
    <row r="152" spans="8:15" ht="18.75" customHeight="1" x14ac:dyDescent="0.25">
      <c r="H152" s="328"/>
      <c r="I152" s="328"/>
      <c r="J152" s="189"/>
      <c r="K152" s="328"/>
      <c r="L152" s="328"/>
      <c r="M152" s="328"/>
      <c r="N152" s="328"/>
      <c r="O152" s="328"/>
    </row>
    <row r="153" spans="8:15" ht="18.75" customHeight="1" x14ac:dyDescent="0.25">
      <c r="H153" s="328"/>
      <c r="I153" s="328"/>
      <c r="J153" s="189"/>
      <c r="K153" s="328"/>
      <c r="L153" s="328"/>
      <c r="M153" s="328"/>
      <c r="N153" s="328"/>
      <c r="O153" s="328"/>
    </row>
    <row r="154" spans="8:15" ht="18.75" customHeight="1" x14ac:dyDescent="0.25">
      <c r="H154" s="328"/>
      <c r="I154" s="328"/>
      <c r="J154" s="189"/>
      <c r="K154" s="328"/>
      <c r="L154" s="328"/>
      <c r="M154" s="328"/>
      <c r="N154" s="328"/>
      <c r="O154" s="328"/>
    </row>
    <row r="155" spans="8:15" ht="18.75" customHeight="1" x14ac:dyDescent="0.25">
      <c r="H155" s="328"/>
      <c r="I155" s="328"/>
      <c r="J155" s="189"/>
      <c r="K155" s="328"/>
      <c r="L155" s="328"/>
      <c r="M155" s="328"/>
      <c r="N155" s="328"/>
      <c r="O155" s="328"/>
    </row>
    <row r="156" spans="8:15" ht="18.75" customHeight="1" x14ac:dyDescent="0.25">
      <c r="H156" s="328"/>
      <c r="I156" s="328"/>
      <c r="J156" s="189"/>
      <c r="K156" s="328"/>
      <c r="L156" s="328"/>
      <c r="M156" s="328"/>
      <c r="N156" s="328"/>
      <c r="O156" s="328"/>
    </row>
    <row r="157" spans="8:15" ht="18.75" customHeight="1" x14ac:dyDescent="0.25">
      <c r="H157" s="328"/>
      <c r="I157" s="328"/>
      <c r="J157" s="189"/>
      <c r="K157" s="328"/>
      <c r="L157" s="328"/>
      <c r="M157" s="328"/>
      <c r="N157" s="328"/>
      <c r="O157" s="328"/>
    </row>
    <row r="158" spans="8:15" ht="18.75" customHeight="1" x14ac:dyDescent="0.25">
      <c r="H158" s="328"/>
      <c r="I158" s="328"/>
      <c r="J158" s="189"/>
      <c r="K158" s="328"/>
      <c r="L158" s="328"/>
      <c r="M158" s="328"/>
      <c r="N158" s="328"/>
      <c r="O158" s="328"/>
    </row>
    <row r="159" spans="8:15" ht="18.75" customHeight="1" x14ac:dyDescent="0.25">
      <c r="H159" s="328"/>
      <c r="I159" s="328"/>
      <c r="J159" s="189"/>
      <c r="K159" s="328"/>
      <c r="L159" s="328"/>
      <c r="M159" s="328"/>
      <c r="N159" s="328"/>
      <c r="O159" s="328"/>
    </row>
    <row r="160" spans="8:15" ht="18.75" customHeight="1" x14ac:dyDescent="0.25">
      <c r="H160" s="328"/>
      <c r="I160" s="328"/>
      <c r="J160" s="189"/>
      <c r="K160" s="328"/>
      <c r="L160" s="328"/>
      <c r="M160" s="328"/>
      <c r="N160" s="328"/>
      <c r="O160" s="328"/>
    </row>
    <row r="161" spans="8:15" ht="18.75" customHeight="1" x14ac:dyDescent="0.25">
      <c r="H161" s="328"/>
      <c r="I161" s="328"/>
      <c r="J161" s="189"/>
      <c r="K161" s="328"/>
      <c r="L161" s="328"/>
      <c r="M161" s="328"/>
      <c r="N161" s="328"/>
      <c r="O161" s="328"/>
    </row>
    <row r="162" spans="8:15" ht="18.75" customHeight="1" x14ac:dyDescent="0.25">
      <c r="H162" s="328"/>
      <c r="I162" s="328"/>
      <c r="J162" s="189"/>
      <c r="K162" s="328"/>
      <c r="L162" s="328"/>
      <c r="M162" s="328"/>
      <c r="N162" s="328"/>
      <c r="O162" s="328"/>
    </row>
    <row r="163" spans="8:15" ht="18.75" customHeight="1" x14ac:dyDescent="0.25">
      <c r="H163" s="328"/>
      <c r="I163" s="328"/>
      <c r="J163" s="189"/>
      <c r="K163" s="328"/>
      <c r="L163" s="328"/>
      <c r="M163" s="328"/>
      <c r="N163" s="328"/>
      <c r="O163" s="328"/>
    </row>
    <row r="164" spans="8:15" ht="18.75" customHeight="1" x14ac:dyDescent="0.25">
      <c r="H164" s="328"/>
      <c r="I164" s="328"/>
      <c r="J164" s="189"/>
      <c r="K164" s="328"/>
      <c r="L164" s="328"/>
      <c r="M164" s="328"/>
      <c r="N164" s="328"/>
      <c r="O164" s="328"/>
    </row>
    <row r="165" spans="8:15" ht="18.75" customHeight="1" x14ac:dyDescent="0.25">
      <c r="H165" s="328"/>
      <c r="I165" s="328"/>
      <c r="J165" s="189"/>
      <c r="K165" s="328"/>
      <c r="L165" s="328"/>
      <c r="M165" s="328"/>
      <c r="N165" s="328"/>
      <c r="O165" s="328"/>
    </row>
    <row r="166" spans="8:15" ht="18.75" customHeight="1" x14ac:dyDescent="0.25">
      <c r="H166" s="328"/>
      <c r="I166" s="328"/>
      <c r="J166" s="189"/>
      <c r="K166" s="328"/>
      <c r="L166" s="328"/>
      <c r="M166" s="328"/>
      <c r="N166" s="328"/>
      <c r="O166" s="328"/>
    </row>
    <row r="167" spans="8:15" ht="18.75" customHeight="1" x14ac:dyDescent="0.25">
      <c r="H167" s="328"/>
      <c r="I167" s="328"/>
      <c r="J167" s="189"/>
      <c r="K167" s="328"/>
      <c r="L167" s="328"/>
      <c r="M167" s="328"/>
      <c r="N167" s="328"/>
      <c r="O167" s="328"/>
    </row>
    <row r="168" spans="8:15" ht="18.75" customHeight="1" x14ac:dyDescent="0.25">
      <c r="H168" s="189"/>
      <c r="I168" s="189"/>
      <c r="J168" s="189"/>
      <c r="K168" s="189"/>
      <c r="L168" s="189"/>
      <c r="M168" s="189"/>
      <c r="N168" s="189"/>
      <c r="O168" s="189"/>
    </row>
    <row r="169" spans="8:15" ht="18.75" customHeight="1" x14ac:dyDescent="0.25">
      <c r="H169" s="189"/>
      <c r="I169" s="189"/>
      <c r="J169" s="189"/>
      <c r="K169" s="189"/>
      <c r="L169" s="189"/>
      <c r="M169" s="189"/>
      <c r="N169" s="189"/>
      <c r="O169" s="189"/>
    </row>
    <row r="170" spans="8:15" ht="18.75" customHeight="1" x14ac:dyDescent="0.25">
      <c r="H170" s="189"/>
      <c r="I170" s="189"/>
      <c r="J170" s="189"/>
      <c r="K170" s="189"/>
      <c r="L170" s="189"/>
      <c r="M170" s="189"/>
      <c r="N170" s="189"/>
      <c r="O170" s="189"/>
    </row>
    <row r="171" spans="8:15" ht="18.75" customHeight="1" x14ac:dyDescent="0.25">
      <c r="H171" s="189"/>
      <c r="I171" s="189"/>
      <c r="J171" s="189"/>
      <c r="K171" s="189"/>
      <c r="L171" s="189"/>
      <c r="M171" s="189"/>
      <c r="N171" s="189"/>
      <c r="O171" s="189"/>
    </row>
    <row r="172" spans="8:15" ht="18.75" customHeight="1" x14ac:dyDescent="0.25">
      <c r="H172" s="189"/>
      <c r="I172" s="189"/>
      <c r="J172" s="189"/>
      <c r="K172" s="189"/>
      <c r="L172" s="189"/>
      <c r="M172" s="189"/>
      <c r="N172" s="189"/>
      <c r="O172" s="189"/>
    </row>
    <row r="173" spans="8:15" ht="18.75" customHeight="1" x14ac:dyDescent="0.25">
      <c r="H173" s="189"/>
      <c r="I173" s="189"/>
      <c r="J173" s="189"/>
      <c r="K173" s="189"/>
      <c r="L173" s="189"/>
      <c r="M173" s="189"/>
      <c r="N173" s="189"/>
      <c r="O173" s="189"/>
    </row>
    <row r="174" spans="8:15" ht="18.75" customHeight="1" x14ac:dyDescent="0.25">
      <c r="H174" s="189"/>
      <c r="I174" s="189"/>
      <c r="J174" s="189"/>
      <c r="K174" s="189"/>
      <c r="L174" s="189"/>
      <c r="M174" s="189"/>
      <c r="N174" s="189"/>
      <c r="O174" s="189"/>
    </row>
    <row r="175" spans="8:15" ht="18.75" customHeight="1" x14ac:dyDescent="0.25">
      <c r="H175" s="189"/>
      <c r="I175" s="189"/>
      <c r="J175" s="189"/>
      <c r="K175" s="189"/>
      <c r="L175" s="189"/>
      <c r="M175" s="189"/>
      <c r="N175" s="189"/>
      <c r="O175" s="189"/>
    </row>
    <row r="176" spans="8:15" ht="18.75" customHeight="1" x14ac:dyDescent="0.25">
      <c r="H176" s="189"/>
      <c r="I176" s="189"/>
      <c r="J176" s="189"/>
      <c r="K176" s="189"/>
      <c r="L176" s="189"/>
      <c r="M176" s="189"/>
      <c r="N176" s="189"/>
      <c r="O176" s="189"/>
    </row>
    <row r="177" spans="8:15" ht="18.75" customHeight="1" x14ac:dyDescent="0.25">
      <c r="H177" s="189"/>
      <c r="I177" s="189"/>
      <c r="J177" s="189"/>
      <c r="K177" s="189"/>
      <c r="L177" s="189"/>
      <c r="M177" s="189"/>
      <c r="N177" s="189"/>
      <c r="O177" s="189"/>
    </row>
    <row r="178" spans="8:15" ht="18.75" customHeight="1" x14ac:dyDescent="0.25">
      <c r="H178" s="189"/>
      <c r="I178" s="189"/>
      <c r="J178" s="189"/>
      <c r="K178" s="189"/>
      <c r="L178" s="189"/>
      <c r="M178" s="189"/>
      <c r="N178" s="189"/>
      <c r="O178" s="189"/>
    </row>
    <row r="179" spans="8:15" ht="18.75" customHeight="1" x14ac:dyDescent="0.25">
      <c r="H179" s="189"/>
      <c r="I179" s="189"/>
      <c r="J179" s="189"/>
      <c r="K179" s="189"/>
      <c r="L179" s="189"/>
      <c r="M179" s="189"/>
      <c r="N179" s="189"/>
      <c r="O179" s="189"/>
    </row>
    <row r="180" spans="8:15" ht="18.75" customHeight="1" x14ac:dyDescent="0.25">
      <c r="H180" s="189"/>
      <c r="I180" s="189"/>
      <c r="J180" s="189"/>
      <c r="K180" s="189"/>
      <c r="L180" s="189"/>
      <c r="M180" s="189"/>
      <c r="N180" s="189"/>
      <c r="O180" s="189"/>
    </row>
    <row r="181" spans="8:15" ht="18.75" customHeight="1" x14ac:dyDescent="0.25">
      <c r="H181" s="189"/>
      <c r="I181" s="189"/>
      <c r="J181" s="189"/>
      <c r="K181" s="189"/>
      <c r="L181" s="189"/>
      <c r="M181" s="189"/>
      <c r="N181" s="189"/>
      <c r="O181" s="189"/>
    </row>
    <row r="182" spans="8:15" ht="18.75" customHeight="1" x14ac:dyDescent="0.25">
      <c r="H182" s="189"/>
      <c r="I182" s="189"/>
      <c r="J182" s="189"/>
      <c r="K182" s="189"/>
      <c r="L182" s="189"/>
      <c r="M182" s="189"/>
      <c r="N182" s="189"/>
      <c r="O182" s="189"/>
    </row>
    <row r="183" spans="8:15" ht="18.75" customHeight="1" x14ac:dyDescent="0.25">
      <c r="H183" s="189"/>
      <c r="I183" s="189"/>
      <c r="J183" s="189"/>
      <c r="K183" s="189"/>
      <c r="L183" s="189"/>
      <c r="M183" s="189"/>
      <c r="N183" s="189"/>
      <c r="O183" s="189"/>
    </row>
    <row r="184" spans="8:15" ht="18.75" customHeight="1" x14ac:dyDescent="0.25">
      <c r="H184" s="189"/>
      <c r="I184" s="189"/>
      <c r="J184" s="189"/>
      <c r="K184" s="189"/>
      <c r="L184" s="189"/>
      <c r="M184" s="189"/>
      <c r="N184" s="189"/>
      <c r="O184" s="189"/>
    </row>
    <row r="185" spans="8:15" ht="18.75" customHeight="1" x14ac:dyDescent="0.25">
      <c r="H185" s="189"/>
      <c r="I185" s="189"/>
      <c r="J185" s="189"/>
      <c r="K185" s="189"/>
      <c r="L185" s="189"/>
      <c r="M185" s="189"/>
      <c r="N185" s="189"/>
      <c r="O185" s="189"/>
    </row>
    <row r="186" spans="8:15" ht="18.75" customHeight="1" x14ac:dyDescent="0.25">
      <c r="H186" s="189"/>
      <c r="I186" s="189"/>
      <c r="J186" s="189"/>
      <c r="K186" s="189"/>
      <c r="L186" s="189"/>
      <c r="M186" s="189"/>
      <c r="N186" s="189"/>
      <c r="O186" s="189"/>
    </row>
    <row r="187" spans="8:15" ht="18.75" customHeight="1" x14ac:dyDescent="0.25">
      <c r="H187" s="189"/>
      <c r="I187" s="189"/>
      <c r="J187" s="189"/>
      <c r="K187" s="189"/>
      <c r="L187" s="189"/>
      <c r="M187" s="189"/>
      <c r="N187" s="189"/>
      <c r="O187" s="189"/>
    </row>
    <row r="188" spans="8:15" ht="18.75" customHeight="1" x14ac:dyDescent="0.25">
      <c r="H188" s="189"/>
      <c r="I188" s="189"/>
      <c r="J188" s="189"/>
      <c r="K188" s="189"/>
      <c r="L188" s="189"/>
      <c r="M188" s="189"/>
      <c r="N188" s="189"/>
      <c r="O188" s="189"/>
    </row>
    <row r="189" spans="8:15" ht="18.75" customHeight="1" x14ac:dyDescent="0.25">
      <c r="H189" s="189"/>
      <c r="I189" s="189"/>
      <c r="J189" s="189"/>
      <c r="K189" s="189"/>
      <c r="L189" s="189"/>
      <c r="M189" s="189"/>
      <c r="N189" s="189"/>
      <c r="O189" s="189"/>
    </row>
    <row r="190" spans="8:15" ht="18.75" customHeight="1" x14ac:dyDescent="0.25">
      <c r="H190" s="189"/>
      <c r="I190" s="189"/>
      <c r="J190" s="189"/>
      <c r="K190" s="189"/>
      <c r="L190" s="189"/>
      <c r="M190" s="189"/>
      <c r="N190" s="189"/>
      <c r="O190" s="189"/>
    </row>
    <row r="191" spans="8:15" ht="18.75" customHeight="1" x14ac:dyDescent="0.25">
      <c r="H191" s="189"/>
      <c r="I191" s="189"/>
      <c r="J191" s="189"/>
      <c r="K191" s="189"/>
      <c r="L191" s="189"/>
      <c r="M191" s="189"/>
      <c r="N191" s="189"/>
      <c r="O191" s="189"/>
    </row>
    <row r="192" spans="8:15" ht="18.75" customHeight="1" x14ac:dyDescent="0.25">
      <c r="H192" s="189"/>
      <c r="I192" s="189"/>
      <c r="J192" s="189"/>
      <c r="K192" s="189"/>
      <c r="L192" s="189"/>
      <c r="M192" s="189"/>
      <c r="N192" s="189"/>
      <c r="O192" s="189"/>
    </row>
    <row r="193" spans="8:15" ht="18.75" customHeight="1" x14ac:dyDescent="0.25">
      <c r="H193" s="189"/>
      <c r="I193" s="189"/>
      <c r="J193" s="189"/>
      <c r="K193" s="189"/>
      <c r="L193" s="189"/>
      <c r="M193" s="189"/>
      <c r="N193" s="189"/>
      <c r="O193" s="189"/>
    </row>
    <row r="194" spans="8:15" ht="18.75" customHeight="1" x14ac:dyDescent="0.25">
      <c r="H194" s="189"/>
      <c r="I194" s="189"/>
      <c r="J194" s="189"/>
      <c r="K194" s="189"/>
      <c r="L194" s="189"/>
      <c r="M194" s="189"/>
      <c r="N194" s="189"/>
      <c r="O194" s="189"/>
    </row>
    <row r="195" spans="8:15" ht="18.75" customHeight="1" x14ac:dyDescent="0.25">
      <c r="H195" s="189"/>
      <c r="I195" s="189"/>
      <c r="J195" s="189"/>
      <c r="K195" s="189"/>
      <c r="L195" s="189"/>
      <c r="M195" s="189"/>
      <c r="N195" s="189"/>
      <c r="O195" s="189"/>
    </row>
    <row r="196" spans="8:15" ht="18.75" customHeight="1" x14ac:dyDescent="0.25">
      <c r="H196" s="189"/>
      <c r="I196" s="189"/>
      <c r="J196" s="189"/>
      <c r="K196" s="189"/>
      <c r="L196" s="189"/>
      <c r="M196" s="189"/>
      <c r="N196" s="189"/>
      <c r="O196" s="189"/>
    </row>
    <row r="197" spans="8:15" ht="18.75" customHeight="1" x14ac:dyDescent="0.25">
      <c r="H197" s="189"/>
      <c r="I197" s="189"/>
      <c r="J197" s="189"/>
      <c r="K197" s="189"/>
      <c r="L197" s="189"/>
      <c r="M197" s="189"/>
      <c r="N197" s="189"/>
      <c r="O197" s="189"/>
    </row>
    <row r="198" spans="8:15" ht="18.75" customHeight="1" x14ac:dyDescent="0.25">
      <c r="H198" s="189"/>
      <c r="I198" s="189"/>
      <c r="J198" s="189"/>
      <c r="K198" s="189"/>
      <c r="L198" s="189"/>
      <c r="M198" s="189"/>
      <c r="N198" s="189"/>
      <c r="O198" s="189"/>
    </row>
    <row r="199" spans="8:15" ht="18.75" customHeight="1" x14ac:dyDescent="0.25">
      <c r="H199" s="189"/>
      <c r="I199" s="189"/>
      <c r="J199" s="189"/>
      <c r="K199" s="189"/>
      <c r="L199" s="189"/>
      <c r="M199" s="189"/>
      <c r="N199" s="189"/>
      <c r="O199" s="189"/>
    </row>
    <row r="200" spans="8:15" ht="18.75" customHeight="1" x14ac:dyDescent="0.25">
      <c r="H200" s="189"/>
      <c r="I200" s="189"/>
      <c r="J200" s="189"/>
      <c r="K200" s="189"/>
      <c r="L200" s="189"/>
      <c r="M200" s="189"/>
      <c r="N200" s="189"/>
      <c r="O200" s="189"/>
    </row>
    <row r="201" spans="8:15" ht="18.75" customHeight="1" x14ac:dyDescent="0.25">
      <c r="H201" s="189"/>
      <c r="I201" s="189"/>
      <c r="J201" s="189"/>
      <c r="K201" s="189"/>
      <c r="L201" s="189"/>
      <c r="M201" s="189"/>
      <c r="N201" s="189"/>
      <c r="O201" s="189"/>
    </row>
    <row r="202" spans="8:15" ht="18.75" customHeight="1" x14ac:dyDescent="0.25">
      <c r="H202" s="189"/>
      <c r="I202" s="189"/>
      <c r="J202" s="189"/>
      <c r="K202" s="189"/>
      <c r="L202" s="189"/>
      <c r="M202" s="189"/>
      <c r="N202" s="189"/>
      <c r="O202" s="189"/>
    </row>
    <row r="203" spans="8:15" ht="18.75" customHeight="1" x14ac:dyDescent="0.25">
      <c r="H203" s="189"/>
      <c r="I203" s="189"/>
      <c r="J203" s="189"/>
      <c r="K203" s="189"/>
      <c r="L203" s="189"/>
      <c r="M203" s="189"/>
      <c r="N203" s="189"/>
      <c r="O203" s="189"/>
    </row>
    <row r="204" spans="8:15" ht="18.75" customHeight="1" x14ac:dyDescent="0.25">
      <c r="H204" s="189"/>
      <c r="I204" s="189"/>
      <c r="J204" s="189"/>
      <c r="K204" s="189"/>
      <c r="L204" s="189"/>
      <c r="M204" s="189"/>
      <c r="N204" s="189"/>
      <c r="O204" s="189"/>
    </row>
    <row r="205" spans="8:15" ht="18.75" customHeight="1" x14ac:dyDescent="0.25">
      <c r="H205" s="189"/>
      <c r="I205" s="189"/>
      <c r="J205" s="189"/>
      <c r="K205" s="189"/>
      <c r="L205" s="189"/>
      <c r="M205" s="189"/>
      <c r="N205" s="189"/>
      <c r="O205" s="189"/>
    </row>
    <row r="206" spans="8:15" ht="18.75" customHeight="1" x14ac:dyDescent="0.25">
      <c r="H206" s="189"/>
      <c r="I206" s="189"/>
      <c r="J206" s="189"/>
      <c r="K206" s="189"/>
      <c r="L206" s="189"/>
      <c r="M206" s="189"/>
      <c r="N206" s="189"/>
      <c r="O206" s="189"/>
    </row>
    <row r="207" spans="8:15" ht="18.75" customHeight="1" x14ac:dyDescent="0.25">
      <c r="H207" s="189"/>
      <c r="I207" s="189"/>
      <c r="J207" s="189"/>
      <c r="K207" s="189"/>
      <c r="L207" s="189"/>
      <c r="M207" s="189"/>
      <c r="N207" s="189"/>
      <c r="O207" s="189"/>
    </row>
    <row r="208" spans="8:15" ht="18.75" customHeight="1" x14ac:dyDescent="0.25">
      <c r="H208" s="189"/>
      <c r="I208" s="189"/>
      <c r="J208" s="189"/>
      <c r="K208" s="189"/>
      <c r="L208" s="189"/>
      <c r="M208" s="189"/>
      <c r="N208" s="189"/>
      <c r="O208" s="189"/>
    </row>
    <row r="209" spans="8:15" ht="18.75" customHeight="1" x14ac:dyDescent="0.25">
      <c r="H209" s="189"/>
      <c r="I209" s="189"/>
      <c r="J209" s="189"/>
      <c r="K209" s="189"/>
      <c r="L209" s="189"/>
      <c r="M209" s="189"/>
      <c r="N209" s="189"/>
      <c r="O209" s="189"/>
    </row>
    <row r="210" spans="8:15" ht="18.75" customHeight="1" x14ac:dyDescent="0.25">
      <c r="H210" s="189"/>
      <c r="I210" s="189"/>
      <c r="J210" s="189"/>
      <c r="K210" s="189"/>
      <c r="L210" s="189"/>
      <c r="M210" s="189"/>
      <c r="N210" s="189"/>
      <c r="O210" s="189"/>
    </row>
    <row r="211" spans="8:15" ht="18.75" customHeight="1" x14ac:dyDescent="0.25">
      <c r="H211" s="189"/>
      <c r="I211" s="189"/>
      <c r="J211" s="189"/>
      <c r="K211" s="189"/>
      <c r="L211" s="189"/>
      <c r="M211" s="189"/>
      <c r="N211" s="189"/>
      <c r="O211" s="189"/>
    </row>
    <row r="212" spans="8:15" ht="18.75" customHeight="1" x14ac:dyDescent="0.25">
      <c r="H212" s="189"/>
      <c r="I212" s="189"/>
      <c r="J212" s="189"/>
      <c r="K212" s="189"/>
      <c r="L212" s="189"/>
      <c r="M212" s="189"/>
      <c r="N212" s="189"/>
      <c r="O212" s="189"/>
    </row>
    <row r="213" spans="8:15" ht="18.75" customHeight="1" x14ac:dyDescent="0.25">
      <c r="H213" s="189"/>
      <c r="I213" s="189"/>
      <c r="J213" s="189"/>
      <c r="K213" s="189"/>
      <c r="L213" s="189"/>
      <c r="M213" s="189"/>
      <c r="N213" s="189"/>
      <c r="O213" s="189"/>
    </row>
    <row r="214" spans="8:15" ht="18.75" customHeight="1" x14ac:dyDescent="0.25">
      <c r="H214" s="189"/>
      <c r="I214" s="189"/>
      <c r="J214" s="189"/>
      <c r="K214" s="189"/>
      <c r="L214" s="189"/>
      <c r="M214" s="189"/>
      <c r="N214" s="189"/>
      <c r="O214" s="189"/>
    </row>
    <row r="215" spans="8:15" ht="18.75" customHeight="1" x14ac:dyDescent="0.25">
      <c r="H215" s="189"/>
      <c r="I215" s="189"/>
      <c r="J215" s="189"/>
      <c r="K215" s="189"/>
      <c r="L215" s="189"/>
      <c r="M215" s="189"/>
      <c r="N215" s="189"/>
      <c r="O215" s="189"/>
    </row>
    <row r="216" spans="8:15" ht="18.75" customHeight="1" x14ac:dyDescent="0.25">
      <c r="H216" s="189"/>
      <c r="I216" s="189"/>
      <c r="J216" s="189"/>
      <c r="K216" s="189"/>
      <c r="L216" s="189"/>
      <c r="M216" s="189"/>
      <c r="N216" s="189"/>
      <c r="O216" s="189"/>
    </row>
    <row r="217" spans="8:15" ht="18.75" customHeight="1" x14ac:dyDescent="0.25">
      <c r="H217" s="189"/>
      <c r="I217" s="189"/>
      <c r="J217" s="189"/>
      <c r="K217" s="189"/>
      <c r="L217" s="189"/>
      <c r="M217" s="189"/>
      <c r="N217" s="189"/>
      <c r="O217" s="189"/>
    </row>
    <row r="218" spans="8:15" ht="18.75" customHeight="1" x14ac:dyDescent="0.25">
      <c r="H218" s="189"/>
      <c r="I218" s="189"/>
      <c r="J218" s="189"/>
      <c r="K218" s="189"/>
      <c r="L218" s="189"/>
      <c r="M218" s="189"/>
      <c r="N218" s="189"/>
      <c r="O218" s="189"/>
    </row>
    <row r="219" spans="8:15" ht="18.75" customHeight="1" x14ac:dyDescent="0.25">
      <c r="H219" s="189"/>
      <c r="I219" s="189"/>
      <c r="J219" s="189"/>
      <c r="K219" s="189"/>
      <c r="L219" s="189"/>
      <c r="M219" s="189"/>
      <c r="N219" s="189"/>
      <c r="O219" s="189"/>
    </row>
    <row r="220" spans="8:15" ht="18.75" customHeight="1" x14ac:dyDescent="0.25">
      <c r="H220" s="189"/>
      <c r="I220" s="189"/>
      <c r="J220" s="189"/>
      <c r="K220" s="189"/>
      <c r="L220" s="189"/>
      <c r="M220" s="189"/>
      <c r="N220" s="189"/>
      <c r="O220" s="189"/>
    </row>
    <row r="221" spans="8:15" ht="18.75" customHeight="1" x14ac:dyDescent="0.25">
      <c r="H221" s="189"/>
      <c r="I221" s="189"/>
      <c r="J221" s="189"/>
      <c r="K221" s="189"/>
      <c r="L221" s="189"/>
      <c r="M221" s="189"/>
      <c r="N221" s="189"/>
      <c r="O221" s="189"/>
    </row>
    <row r="222" spans="8:15" ht="18.75" customHeight="1" x14ac:dyDescent="0.25">
      <c r="H222" s="189"/>
      <c r="I222" s="189"/>
      <c r="J222" s="189"/>
      <c r="K222" s="189"/>
      <c r="L222" s="189"/>
      <c r="M222" s="189"/>
      <c r="N222" s="189"/>
      <c r="O222" s="189"/>
    </row>
    <row r="223" spans="8:15" ht="18.75" customHeight="1" x14ac:dyDescent="0.25">
      <c r="H223" s="189"/>
      <c r="I223" s="189"/>
      <c r="J223" s="189"/>
      <c r="K223" s="189"/>
      <c r="L223" s="189"/>
      <c r="M223" s="189"/>
      <c r="N223" s="189"/>
      <c r="O223" s="189"/>
    </row>
    <row r="224" spans="8:15" ht="18.75" customHeight="1" x14ac:dyDescent="0.25">
      <c r="H224" s="189"/>
      <c r="I224" s="189"/>
      <c r="J224" s="189"/>
      <c r="K224" s="189"/>
      <c r="L224" s="189"/>
      <c r="M224" s="189"/>
      <c r="N224" s="189"/>
      <c r="O224" s="189"/>
    </row>
    <row r="225" spans="8:15" ht="18.75" customHeight="1" x14ac:dyDescent="0.25">
      <c r="H225" s="189"/>
      <c r="I225" s="189"/>
      <c r="J225" s="189"/>
      <c r="K225" s="189"/>
      <c r="L225" s="189"/>
      <c r="M225" s="189"/>
      <c r="N225" s="189"/>
      <c r="O225" s="189"/>
    </row>
    <row r="226" spans="8:15" ht="18.75" customHeight="1" x14ac:dyDescent="0.25">
      <c r="H226" s="189"/>
      <c r="I226" s="189"/>
      <c r="J226" s="189"/>
      <c r="K226" s="189"/>
      <c r="L226" s="189"/>
      <c r="M226" s="189"/>
      <c r="N226" s="189"/>
      <c r="O226" s="189"/>
    </row>
    <row r="227" spans="8:15" ht="18.75" customHeight="1" x14ac:dyDescent="0.25">
      <c r="H227" s="189"/>
      <c r="I227" s="189"/>
      <c r="J227" s="189"/>
      <c r="K227" s="189"/>
      <c r="L227" s="189"/>
      <c r="M227" s="189"/>
      <c r="N227" s="189"/>
      <c r="O227" s="189"/>
    </row>
    <row r="228" spans="8:15" ht="18.75" customHeight="1" x14ac:dyDescent="0.25">
      <c r="H228" s="189"/>
      <c r="I228" s="189"/>
      <c r="J228" s="189"/>
      <c r="K228" s="189"/>
      <c r="L228" s="189"/>
      <c r="M228" s="189"/>
      <c r="N228" s="189"/>
      <c r="O228" s="189"/>
    </row>
    <row r="229" spans="8:15" ht="18.75" customHeight="1" x14ac:dyDescent="0.25">
      <c r="H229" s="189"/>
      <c r="I229" s="189"/>
      <c r="J229" s="189"/>
      <c r="K229" s="189"/>
      <c r="L229" s="189"/>
      <c r="M229" s="189"/>
      <c r="N229" s="189"/>
      <c r="O229" s="189"/>
    </row>
    <row r="230" spans="8:15" ht="18.75" customHeight="1" x14ac:dyDescent="0.25">
      <c r="H230" s="189"/>
      <c r="I230" s="189"/>
      <c r="J230" s="189"/>
      <c r="K230" s="189"/>
      <c r="L230" s="189"/>
      <c r="M230" s="189"/>
      <c r="N230" s="189"/>
      <c r="O230" s="189"/>
    </row>
    <row r="231" spans="8:15" ht="18.75" customHeight="1" x14ac:dyDescent="0.25">
      <c r="H231" s="189"/>
      <c r="I231" s="189"/>
      <c r="J231" s="189"/>
      <c r="K231" s="189"/>
      <c r="L231" s="189"/>
      <c r="M231" s="189"/>
      <c r="N231" s="189"/>
      <c r="O231" s="189"/>
    </row>
    <row r="232" spans="8:15" ht="18.75" customHeight="1" x14ac:dyDescent="0.25">
      <c r="H232" s="189"/>
      <c r="I232" s="189"/>
      <c r="J232" s="189"/>
      <c r="K232" s="189"/>
      <c r="L232" s="189"/>
      <c r="M232" s="189"/>
      <c r="N232" s="189"/>
      <c r="O232" s="189"/>
    </row>
    <row r="233" spans="8:15" ht="18.75" customHeight="1" x14ac:dyDescent="0.25">
      <c r="H233" s="189"/>
      <c r="I233" s="189"/>
      <c r="J233" s="189"/>
      <c r="K233" s="189"/>
      <c r="L233" s="189"/>
      <c r="M233" s="189"/>
      <c r="N233" s="189"/>
      <c r="O233" s="189"/>
    </row>
    <row r="234" spans="8:15" ht="18.75" customHeight="1" x14ac:dyDescent="0.25">
      <c r="H234" s="189"/>
      <c r="I234" s="189"/>
      <c r="J234" s="189"/>
      <c r="K234" s="189"/>
      <c r="L234" s="189"/>
      <c r="M234" s="189"/>
      <c r="N234" s="189"/>
      <c r="O234" s="189"/>
    </row>
    <row r="235" spans="8:15" ht="18.75" customHeight="1" x14ac:dyDescent="0.25">
      <c r="H235" s="189"/>
      <c r="I235" s="189"/>
      <c r="J235" s="189"/>
      <c r="K235" s="189"/>
      <c r="L235" s="189"/>
      <c r="M235" s="189"/>
      <c r="N235" s="189"/>
      <c r="O235" s="189"/>
    </row>
    <row r="236" spans="8:15" ht="18.75" customHeight="1" x14ac:dyDescent="0.25">
      <c r="H236" s="189"/>
      <c r="I236" s="189"/>
      <c r="J236" s="189"/>
      <c r="K236" s="189"/>
      <c r="L236" s="189"/>
      <c r="M236" s="189"/>
      <c r="N236" s="189"/>
      <c r="O236" s="189"/>
    </row>
    <row r="237" spans="8:15" ht="18.75" customHeight="1" x14ac:dyDescent="0.25">
      <c r="H237" s="189"/>
      <c r="I237" s="189"/>
      <c r="J237" s="189"/>
      <c r="K237" s="189"/>
      <c r="L237" s="189"/>
      <c r="M237" s="189"/>
      <c r="N237" s="189"/>
      <c r="O237" s="189"/>
    </row>
    <row r="238" spans="8:15" ht="18.75" customHeight="1" x14ac:dyDescent="0.25">
      <c r="H238" s="189"/>
      <c r="I238" s="189"/>
      <c r="J238" s="189"/>
      <c r="K238" s="189"/>
      <c r="L238" s="189"/>
      <c r="M238" s="189"/>
      <c r="N238" s="189"/>
      <c r="O238" s="189"/>
    </row>
    <row r="239" spans="8:15" ht="18.75" customHeight="1" x14ac:dyDescent="0.25">
      <c r="H239" s="189"/>
      <c r="I239" s="189"/>
      <c r="J239" s="189"/>
      <c r="K239" s="189"/>
      <c r="L239" s="189"/>
      <c r="M239" s="189"/>
      <c r="N239" s="189"/>
      <c r="O239" s="189"/>
    </row>
    <row r="240" spans="8:15" ht="18.75" customHeight="1" x14ac:dyDescent="0.25">
      <c r="H240" s="189"/>
      <c r="I240" s="189"/>
      <c r="J240" s="189"/>
      <c r="K240" s="189"/>
      <c r="L240" s="189"/>
      <c r="M240" s="189"/>
      <c r="N240" s="189"/>
      <c r="O240" s="189"/>
    </row>
    <row r="241" spans="8:15" ht="18.75" customHeight="1" x14ac:dyDescent="0.25">
      <c r="H241" s="189"/>
      <c r="I241" s="189"/>
      <c r="J241" s="189"/>
      <c r="K241" s="189"/>
      <c r="L241" s="189"/>
      <c r="M241" s="189"/>
      <c r="N241" s="189"/>
      <c r="O241" s="189"/>
    </row>
    <row r="242" spans="8:15" ht="18.75" customHeight="1" x14ac:dyDescent="0.25">
      <c r="H242" s="189"/>
      <c r="I242" s="189"/>
      <c r="J242" s="189"/>
      <c r="K242" s="189"/>
      <c r="L242" s="189"/>
      <c r="M242" s="189"/>
      <c r="N242" s="189"/>
      <c r="O242" s="189"/>
    </row>
    <row r="243" spans="8:15" ht="18.75" customHeight="1" x14ac:dyDescent="0.25">
      <c r="H243" s="189"/>
      <c r="I243" s="189"/>
      <c r="J243" s="189"/>
      <c r="K243" s="189"/>
      <c r="L243" s="189"/>
      <c r="M243" s="189"/>
      <c r="N243" s="189"/>
      <c r="O243" s="189"/>
    </row>
    <row r="244" spans="8:15" ht="18.75" customHeight="1" x14ac:dyDescent="0.25">
      <c r="H244" s="189"/>
      <c r="I244" s="189"/>
      <c r="J244" s="189"/>
      <c r="K244" s="189"/>
      <c r="L244" s="189"/>
      <c r="M244" s="189"/>
      <c r="N244" s="189"/>
      <c r="O244" s="189"/>
    </row>
    <row r="245" spans="8:15" ht="18.75" customHeight="1" x14ac:dyDescent="0.25">
      <c r="H245" s="189"/>
      <c r="I245" s="189"/>
      <c r="J245" s="189"/>
      <c r="K245" s="189"/>
      <c r="L245" s="189"/>
      <c r="M245" s="189"/>
      <c r="N245" s="189"/>
      <c r="O245" s="189"/>
    </row>
    <row r="246" spans="8:15" ht="18.75" customHeight="1" x14ac:dyDescent="0.25">
      <c r="H246" s="189"/>
      <c r="I246" s="189"/>
      <c r="J246" s="189"/>
      <c r="K246" s="189"/>
      <c r="L246" s="189"/>
      <c r="M246" s="189"/>
      <c r="N246" s="189"/>
      <c r="O246" s="189"/>
    </row>
    <row r="247" spans="8:15" ht="18.75" customHeight="1" x14ac:dyDescent="0.25">
      <c r="H247" s="189"/>
      <c r="I247" s="189"/>
      <c r="J247" s="189"/>
      <c r="K247" s="189"/>
      <c r="L247" s="189"/>
      <c r="M247" s="189"/>
      <c r="N247" s="189"/>
      <c r="O247" s="189"/>
    </row>
    <row r="248" spans="8:15" ht="18.75" customHeight="1" x14ac:dyDescent="0.25">
      <c r="H248" s="189"/>
      <c r="I248" s="189"/>
      <c r="J248" s="189"/>
      <c r="K248" s="189"/>
      <c r="L248" s="189"/>
      <c r="M248" s="189"/>
      <c r="N248" s="189"/>
      <c r="O248" s="189"/>
    </row>
    <row r="249" spans="8:15" ht="18.75" customHeight="1" x14ac:dyDescent="0.25">
      <c r="H249" s="189"/>
      <c r="I249" s="189"/>
      <c r="J249" s="189"/>
      <c r="K249" s="189"/>
      <c r="L249" s="189"/>
      <c r="M249" s="189"/>
      <c r="N249" s="189"/>
      <c r="O249" s="189"/>
    </row>
    <row r="250" spans="8:15" ht="18.75" customHeight="1" x14ac:dyDescent="0.25">
      <c r="H250" s="189"/>
      <c r="I250" s="189"/>
      <c r="J250" s="189"/>
      <c r="K250" s="189"/>
      <c r="L250" s="189"/>
      <c r="M250" s="189"/>
      <c r="N250" s="189"/>
      <c r="O250" s="189"/>
    </row>
    <row r="251" spans="8:15" ht="18.75" customHeight="1" x14ac:dyDescent="0.25">
      <c r="H251" s="189"/>
      <c r="I251" s="189"/>
      <c r="J251" s="189"/>
      <c r="K251" s="189"/>
      <c r="L251" s="189"/>
      <c r="M251" s="189"/>
      <c r="N251" s="189"/>
      <c r="O251" s="189"/>
    </row>
    <row r="252" spans="8:15" ht="18.75" customHeight="1" x14ac:dyDescent="0.25">
      <c r="H252" s="189"/>
      <c r="I252" s="189"/>
      <c r="J252" s="189"/>
      <c r="K252" s="189"/>
      <c r="L252" s="189"/>
      <c r="M252" s="189"/>
      <c r="N252" s="189"/>
      <c r="O252" s="189"/>
    </row>
    <row r="253" spans="8:15" ht="18.75" customHeight="1" x14ac:dyDescent="0.25">
      <c r="H253" s="189"/>
      <c r="I253" s="189"/>
      <c r="J253" s="189"/>
      <c r="K253" s="189"/>
      <c r="L253" s="189"/>
      <c r="M253" s="189"/>
      <c r="N253" s="189"/>
      <c r="O253" s="189"/>
    </row>
    <row r="254" spans="8:15" ht="18.75" customHeight="1" x14ac:dyDescent="0.25">
      <c r="H254" s="189"/>
      <c r="I254" s="189"/>
      <c r="J254" s="189"/>
      <c r="K254" s="189"/>
      <c r="L254" s="189"/>
      <c r="M254" s="189"/>
      <c r="N254" s="189"/>
      <c r="O254" s="189"/>
    </row>
    <row r="255" spans="8:15" ht="18.75" customHeight="1" x14ac:dyDescent="0.25">
      <c r="H255" s="189"/>
      <c r="I255" s="189"/>
      <c r="J255" s="189"/>
      <c r="K255" s="189"/>
      <c r="L255" s="189"/>
      <c r="M255" s="189"/>
      <c r="N255" s="189"/>
      <c r="O255" s="189"/>
    </row>
    <row r="256" spans="8:15" ht="18.75" customHeight="1" x14ac:dyDescent="0.25">
      <c r="H256" s="189"/>
      <c r="I256" s="189"/>
      <c r="J256" s="189"/>
      <c r="K256" s="189"/>
      <c r="L256" s="189"/>
      <c r="M256" s="189"/>
      <c r="N256" s="189"/>
      <c r="O256" s="189"/>
    </row>
    <row r="257" spans="8:15" ht="18.75" customHeight="1" x14ac:dyDescent="0.25">
      <c r="H257" s="189"/>
      <c r="I257" s="189"/>
      <c r="J257" s="189"/>
      <c r="K257" s="189"/>
      <c r="L257" s="189"/>
      <c r="M257" s="189"/>
      <c r="N257" s="189"/>
      <c r="O257" s="189"/>
    </row>
    <row r="258" spans="8:15" ht="18.75" customHeight="1" x14ac:dyDescent="0.25">
      <c r="H258" s="189"/>
      <c r="I258" s="189"/>
      <c r="J258" s="189"/>
      <c r="K258" s="189"/>
      <c r="L258" s="189"/>
      <c r="M258" s="189"/>
      <c r="N258" s="189"/>
      <c r="O258" s="189"/>
    </row>
    <row r="259" spans="8:15" ht="18.75" customHeight="1" x14ac:dyDescent="0.25">
      <c r="H259" s="189"/>
      <c r="I259" s="189"/>
      <c r="J259" s="189"/>
      <c r="K259" s="189"/>
      <c r="L259" s="189"/>
      <c r="M259" s="189"/>
      <c r="N259" s="189"/>
      <c r="O259" s="189"/>
    </row>
    <row r="260" spans="8:15" ht="18.75" customHeight="1" x14ac:dyDescent="0.25">
      <c r="H260" s="189"/>
      <c r="I260" s="189"/>
      <c r="J260" s="189"/>
      <c r="K260" s="189"/>
      <c r="L260" s="189"/>
      <c r="M260" s="189"/>
      <c r="N260" s="189"/>
      <c r="O260" s="189"/>
    </row>
    <row r="261" spans="8:15" ht="18.75" customHeight="1" x14ac:dyDescent="0.25">
      <c r="H261" s="189"/>
      <c r="I261" s="189"/>
      <c r="J261" s="189"/>
      <c r="K261" s="189"/>
      <c r="L261" s="189"/>
      <c r="M261" s="189"/>
      <c r="N261" s="189"/>
      <c r="O261" s="189"/>
    </row>
    <row r="262" spans="8:15" ht="18.75" customHeight="1" x14ac:dyDescent="0.25">
      <c r="H262" s="189"/>
      <c r="I262" s="189"/>
      <c r="J262" s="189"/>
      <c r="K262" s="189"/>
      <c r="L262" s="189"/>
      <c r="M262" s="189"/>
      <c r="N262" s="189"/>
      <c r="O262" s="189"/>
    </row>
    <row r="263" spans="8:15" ht="18.75" customHeight="1" x14ac:dyDescent="0.25">
      <c r="H263" s="189"/>
      <c r="I263" s="189"/>
      <c r="J263" s="189"/>
      <c r="K263" s="189"/>
      <c r="L263" s="189"/>
      <c r="M263" s="189"/>
      <c r="N263" s="189"/>
      <c r="O263" s="189"/>
    </row>
    <row r="264" spans="8:15" ht="18.75" customHeight="1" x14ac:dyDescent="0.25">
      <c r="H264" s="189"/>
      <c r="I264" s="189"/>
      <c r="J264" s="189"/>
      <c r="K264" s="189"/>
      <c r="L264" s="189"/>
      <c r="M264" s="189"/>
      <c r="N264" s="189"/>
      <c r="O264" s="189"/>
    </row>
    <row r="265" spans="8:15" ht="18.75" customHeight="1" x14ac:dyDescent="0.25">
      <c r="H265" s="189"/>
      <c r="I265" s="189"/>
      <c r="J265" s="189"/>
      <c r="K265" s="189"/>
      <c r="L265" s="189"/>
      <c r="M265" s="189"/>
      <c r="N265" s="189"/>
      <c r="O265" s="189"/>
    </row>
    <row r="266" spans="8:15" ht="18.75" customHeight="1" x14ac:dyDescent="0.25">
      <c r="H266" s="189"/>
      <c r="I266" s="189"/>
      <c r="J266" s="189"/>
      <c r="K266" s="189"/>
      <c r="L266" s="189"/>
      <c r="M266" s="189"/>
      <c r="N266" s="189"/>
      <c r="O266" s="189"/>
    </row>
    <row r="267" spans="8:15" ht="18.75" customHeight="1" x14ac:dyDescent="0.25">
      <c r="H267" s="189"/>
      <c r="I267" s="189"/>
      <c r="J267" s="189"/>
      <c r="K267" s="189"/>
      <c r="L267" s="189"/>
      <c r="M267" s="189"/>
      <c r="N267" s="189"/>
      <c r="O267" s="189"/>
    </row>
    <row r="268" spans="8:15" ht="18.75" customHeight="1" x14ac:dyDescent="0.25">
      <c r="H268" s="189"/>
      <c r="I268" s="189"/>
      <c r="J268" s="189"/>
      <c r="K268" s="189"/>
      <c r="L268" s="189"/>
      <c r="M268" s="189"/>
      <c r="N268" s="189"/>
      <c r="O268" s="189"/>
    </row>
    <row r="269" spans="8:15" ht="18.75" customHeight="1" x14ac:dyDescent="0.25">
      <c r="H269" s="189"/>
      <c r="I269" s="189"/>
      <c r="J269" s="189"/>
      <c r="K269" s="189"/>
      <c r="L269" s="189"/>
      <c r="M269" s="189"/>
      <c r="N269" s="189"/>
      <c r="O269" s="189"/>
    </row>
    <row r="270" spans="8:15" ht="18.75" customHeight="1" x14ac:dyDescent="0.25">
      <c r="H270" s="189"/>
      <c r="I270" s="189"/>
      <c r="J270" s="189"/>
      <c r="K270" s="189"/>
      <c r="L270" s="189"/>
      <c r="M270" s="189"/>
      <c r="N270" s="189"/>
      <c r="O270" s="189"/>
    </row>
    <row r="271" spans="8:15" ht="18.75" customHeight="1" x14ac:dyDescent="0.25">
      <c r="H271" s="189"/>
      <c r="I271" s="189"/>
      <c r="J271" s="189"/>
      <c r="K271" s="189"/>
      <c r="L271" s="189"/>
      <c r="M271" s="189"/>
      <c r="N271" s="189"/>
      <c r="O271" s="189"/>
    </row>
    <row r="272" spans="8:15" ht="18.75" customHeight="1" x14ac:dyDescent="0.25">
      <c r="H272" s="189"/>
      <c r="I272" s="189"/>
      <c r="J272" s="189"/>
      <c r="K272" s="189"/>
      <c r="L272" s="189"/>
      <c r="M272" s="189"/>
      <c r="N272" s="189"/>
      <c r="O272" s="189"/>
    </row>
    <row r="273" spans="8:15" ht="18.75" customHeight="1" x14ac:dyDescent="0.25">
      <c r="H273" s="189"/>
      <c r="I273" s="189"/>
      <c r="J273" s="189"/>
      <c r="K273" s="189"/>
      <c r="L273" s="189"/>
      <c r="M273" s="189"/>
      <c r="N273" s="189"/>
      <c r="O273" s="189"/>
    </row>
    <row r="274" spans="8:15" ht="18.75" customHeight="1" x14ac:dyDescent="0.25">
      <c r="H274" s="189"/>
      <c r="I274" s="189"/>
      <c r="J274" s="189"/>
      <c r="K274" s="189"/>
      <c r="L274" s="189"/>
      <c r="M274" s="189"/>
      <c r="N274" s="189"/>
      <c r="O274" s="189"/>
    </row>
    <row r="275" spans="8:15" ht="18.75" customHeight="1" x14ac:dyDescent="0.25">
      <c r="H275" s="189"/>
      <c r="I275" s="189"/>
      <c r="J275" s="189"/>
      <c r="K275" s="189"/>
      <c r="L275" s="189"/>
      <c r="M275" s="189"/>
      <c r="N275" s="189"/>
      <c r="O275" s="189"/>
    </row>
    <row r="276" spans="8:15" ht="18.75" customHeight="1" x14ac:dyDescent="0.25">
      <c r="H276" s="189"/>
      <c r="I276" s="189"/>
      <c r="J276" s="189"/>
      <c r="K276" s="189"/>
      <c r="L276" s="189"/>
      <c r="M276" s="189"/>
      <c r="N276" s="189"/>
      <c r="O276" s="189"/>
    </row>
    <row r="277" spans="8:15" ht="18.75" customHeight="1" x14ac:dyDescent="0.25">
      <c r="H277" s="189"/>
      <c r="I277" s="189"/>
      <c r="J277" s="189"/>
      <c r="K277" s="189"/>
      <c r="L277" s="189"/>
      <c r="M277" s="189"/>
      <c r="N277" s="189"/>
      <c r="O277" s="189"/>
    </row>
    <row r="278" spans="8:15" ht="18.75" customHeight="1" x14ac:dyDescent="0.25">
      <c r="H278" s="189"/>
      <c r="I278" s="189"/>
      <c r="J278" s="189"/>
      <c r="K278" s="189"/>
      <c r="L278" s="189"/>
      <c r="M278" s="189"/>
      <c r="N278" s="189"/>
      <c r="O278" s="189"/>
    </row>
    <row r="279" spans="8:15" ht="18.75" customHeight="1" x14ac:dyDescent="0.25">
      <c r="H279" s="189"/>
      <c r="I279" s="189"/>
      <c r="J279" s="189"/>
      <c r="K279" s="189"/>
      <c r="L279" s="189"/>
      <c r="M279" s="189"/>
      <c r="N279" s="189"/>
      <c r="O279" s="189"/>
    </row>
    <row r="280" spans="8:15" ht="18.75" customHeight="1" x14ac:dyDescent="0.25">
      <c r="H280" s="189"/>
      <c r="I280" s="189"/>
      <c r="J280" s="189"/>
      <c r="K280" s="189"/>
      <c r="L280" s="189"/>
      <c r="M280" s="189"/>
      <c r="N280" s="189"/>
      <c r="O280" s="189"/>
    </row>
    <row r="281" spans="8:15" ht="18.75" customHeight="1" x14ac:dyDescent="0.25">
      <c r="H281" s="189"/>
      <c r="I281" s="189"/>
      <c r="J281" s="189"/>
      <c r="K281" s="189"/>
      <c r="L281" s="189"/>
      <c r="M281" s="189"/>
      <c r="N281" s="189"/>
      <c r="O281" s="189"/>
    </row>
    <row r="282" spans="8:15" ht="18.75" customHeight="1" x14ac:dyDescent="0.25">
      <c r="H282" s="189"/>
      <c r="I282" s="189"/>
      <c r="J282" s="189"/>
      <c r="K282" s="189"/>
      <c r="L282" s="189"/>
      <c r="M282" s="189"/>
      <c r="N282" s="189"/>
      <c r="O282" s="189"/>
    </row>
    <row r="283" spans="8:15" ht="18.75" customHeight="1" x14ac:dyDescent="0.25">
      <c r="H283" s="189"/>
      <c r="I283" s="189"/>
      <c r="J283" s="189"/>
      <c r="K283" s="189"/>
      <c r="L283" s="189"/>
      <c r="M283" s="189"/>
      <c r="N283" s="189"/>
      <c r="O283" s="189"/>
    </row>
    <row r="284" spans="8:15" ht="18.75" customHeight="1" x14ac:dyDescent="0.25">
      <c r="H284" s="189"/>
      <c r="I284" s="189"/>
      <c r="J284" s="189"/>
      <c r="K284" s="189"/>
      <c r="L284" s="189"/>
      <c r="M284" s="189"/>
      <c r="N284" s="189"/>
      <c r="O284" s="189"/>
    </row>
    <row r="285" spans="8:15" ht="18.75" customHeight="1" x14ac:dyDescent="0.25">
      <c r="H285" s="189"/>
      <c r="I285" s="189"/>
      <c r="J285" s="189"/>
      <c r="K285" s="189"/>
      <c r="L285" s="189"/>
      <c r="M285" s="189"/>
      <c r="N285" s="189"/>
      <c r="O285" s="189"/>
    </row>
    <row r="286" spans="8:15" ht="18.75" customHeight="1" x14ac:dyDescent="0.25">
      <c r="H286" s="189"/>
      <c r="I286" s="189"/>
      <c r="J286" s="189"/>
      <c r="K286" s="189"/>
      <c r="L286" s="189"/>
      <c r="M286" s="189"/>
      <c r="N286" s="189"/>
      <c r="O286" s="189"/>
    </row>
    <row r="287" spans="8:15" ht="18.75" customHeight="1" x14ac:dyDescent="0.25">
      <c r="H287" s="189"/>
      <c r="I287" s="189"/>
      <c r="J287" s="189"/>
      <c r="K287" s="189"/>
      <c r="L287" s="189"/>
      <c r="M287" s="189"/>
      <c r="N287" s="189"/>
      <c r="O287" s="189"/>
    </row>
    <row r="288" spans="8:15" ht="18.75" customHeight="1" x14ac:dyDescent="0.25">
      <c r="H288" s="189"/>
      <c r="I288" s="189"/>
      <c r="J288" s="189"/>
      <c r="K288" s="189"/>
      <c r="L288" s="189"/>
      <c r="M288" s="189"/>
      <c r="N288" s="189"/>
      <c r="O288" s="189"/>
    </row>
    <row r="289" spans="8:15" ht="18.75" customHeight="1" x14ac:dyDescent="0.25">
      <c r="H289" s="189"/>
      <c r="I289" s="189"/>
      <c r="J289" s="189"/>
      <c r="K289" s="189"/>
      <c r="L289" s="189"/>
      <c r="M289" s="189"/>
      <c r="N289" s="189"/>
      <c r="O289" s="189"/>
    </row>
  </sheetData>
  <sheetProtection algorithmName="SHA-512" hashValue="IpRndFZnX624nxJCvpuXz3bNwAw4ZjPsgew7x7LyKbKJVbV6VWRrHLMYVzqvC0JSZhESBtQ0eDxMuwF85vARLw==" saltValue="sUKGEQgthBnksVuR+ywX5A==" spinCount="100000" sheet="1" objects="1" scenarios="1" formatCells="0"/>
  <mergeCells count="131">
    <mergeCell ref="N158:N167"/>
    <mergeCell ref="O158:O167"/>
    <mergeCell ref="H98:H107"/>
    <mergeCell ref="I98:I107"/>
    <mergeCell ref="K98:K107"/>
    <mergeCell ref="L98:L107"/>
    <mergeCell ref="M98:M107"/>
    <mergeCell ref="N98:N107"/>
    <mergeCell ref="O98:O107"/>
    <mergeCell ref="H158:H167"/>
    <mergeCell ref="I158:I167"/>
    <mergeCell ref="K158:K167"/>
    <mergeCell ref="L158:L167"/>
    <mergeCell ref="M158:M167"/>
    <mergeCell ref="N138:N147"/>
    <mergeCell ref="O138:O147"/>
    <mergeCell ref="H148:H157"/>
    <mergeCell ref="I148:I157"/>
    <mergeCell ref="K148:K157"/>
    <mergeCell ref="L148:L157"/>
    <mergeCell ref="M148:M157"/>
    <mergeCell ref="N148:N157"/>
    <mergeCell ref="O148:O157"/>
    <mergeCell ref="H138:H147"/>
    <mergeCell ref="M138:M147"/>
    <mergeCell ref="O118:O127"/>
    <mergeCell ref="H128:H137"/>
    <mergeCell ref="I128:I137"/>
    <mergeCell ref="K128:K137"/>
    <mergeCell ref="L128:L137"/>
    <mergeCell ref="M128:M137"/>
    <mergeCell ref="N128:N137"/>
    <mergeCell ref="O128:O137"/>
    <mergeCell ref="I118:I127"/>
    <mergeCell ref="K118:K127"/>
    <mergeCell ref="L118:L127"/>
    <mergeCell ref="M118:M127"/>
    <mergeCell ref="N118:N127"/>
    <mergeCell ref="H118:H127"/>
    <mergeCell ref="K8:K17"/>
    <mergeCell ref="K18:K27"/>
    <mergeCell ref="K28:K37"/>
    <mergeCell ref="K38:K47"/>
    <mergeCell ref="K48:K57"/>
    <mergeCell ref="K58:K67"/>
    <mergeCell ref="I138:I147"/>
    <mergeCell ref="K138:K147"/>
    <mergeCell ref="L138:L147"/>
    <mergeCell ref="F19:F20"/>
    <mergeCell ref="E114:F114"/>
    <mergeCell ref="B112:F112"/>
    <mergeCell ref="C7:C40"/>
    <mergeCell ref="H108:H117"/>
    <mergeCell ref="H8:H17"/>
    <mergeCell ref="H18:H27"/>
    <mergeCell ref="F33:F40"/>
    <mergeCell ref="E115:F115"/>
    <mergeCell ref="E113:F113"/>
    <mergeCell ref="F8:F15"/>
    <mergeCell ref="F22:F32"/>
    <mergeCell ref="O58:O67"/>
    <mergeCell ref="I108:I117"/>
    <mergeCell ref="H48:H57"/>
    <mergeCell ref="K88:K97"/>
    <mergeCell ref="K108:K117"/>
    <mergeCell ref="I48:I57"/>
    <mergeCell ref="I58:I67"/>
    <mergeCell ref="I68:I77"/>
    <mergeCell ref="I78:I87"/>
    <mergeCell ref="I88:I97"/>
    <mergeCell ref="L108:L117"/>
    <mergeCell ref="M108:M117"/>
    <mergeCell ref="N108:N117"/>
    <mergeCell ref="O108:O117"/>
    <mergeCell ref="M68:M77"/>
    <mergeCell ref="N68:N77"/>
    <mergeCell ref="O68:O77"/>
    <mergeCell ref="L78:L87"/>
    <mergeCell ref="M78:M87"/>
    <mergeCell ref="N78:N87"/>
    <mergeCell ref="O78:O87"/>
    <mergeCell ref="L88:L97"/>
    <mergeCell ref="M88:M97"/>
    <mergeCell ref="B1:D4"/>
    <mergeCell ref="H58:H67"/>
    <mergeCell ref="E1:M4"/>
    <mergeCell ref="O38:O47"/>
    <mergeCell ref="N8:N17"/>
    <mergeCell ref="O8:O17"/>
    <mergeCell ref="L18:L27"/>
    <mergeCell ref="M18:M27"/>
    <mergeCell ref="N18:N27"/>
    <mergeCell ref="O18:O27"/>
    <mergeCell ref="L8:L17"/>
    <mergeCell ref="M8:M17"/>
    <mergeCell ref="L28:L37"/>
    <mergeCell ref="M28:M37"/>
    <mergeCell ref="B7:B40"/>
    <mergeCell ref="N48:N57"/>
    <mergeCell ref="O48:O57"/>
    <mergeCell ref="L58:L67"/>
    <mergeCell ref="D8:D40"/>
    <mergeCell ref="E8:E40"/>
    <mergeCell ref="I8:I17"/>
    <mergeCell ref="I18:I27"/>
    <mergeCell ref="I28:I37"/>
    <mergeCell ref="I38:I47"/>
    <mergeCell ref="N1:O2"/>
    <mergeCell ref="N28:N37"/>
    <mergeCell ref="O28:O37"/>
    <mergeCell ref="N88:N97"/>
    <mergeCell ref="O88:O97"/>
    <mergeCell ref="H88:H97"/>
    <mergeCell ref="H68:H77"/>
    <mergeCell ref="L48:L57"/>
    <mergeCell ref="M48:M57"/>
    <mergeCell ref="M38:M47"/>
    <mergeCell ref="K68:K77"/>
    <mergeCell ref="H28:H37"/>
    <mergeCell ref="L68:L77"/>
    <mergeCell ref="M58:M67"/>
    <mergeCell ref="K78:K87"/>
    <mergeCell ref="H78:H87"/>
    <mergeCell ref="H38:H47"/>
    <mergeCell ref="N3:O3"/>
    <mergeCell ref="N4:O4"/>
    <mergeCell ref="H6:K6"/>
    <mergeCell ref="L6:O6"/>
    <mergeCell ref="N38:N47"/>
    <mergeCell ref="L38:L47"/>
    <mergeCell ref="N58:N67"/>
  </mergeCells>
  <phoneticPr fontId="32" type="noConversion"/>
  <conditionalFormatting sqref="A1:XFD67 A88:XFD113 A68:H77 J68:J77 A78:J87 L68:XFD77 P78:XFD87 A116:XFD1048576 A114:A115 G114:XFD115">
    <cfRule type="expression" dxfId="603" priority="9">
      <formula>CELL("direccion")=ADDRESS(ROW(),COLUMN())</formula>
    </cfRule>
  </conditionalFormatting>
  <conditionalFormatting sqref="I68:I77">
    <cfRule type="expression" dxfId="602" priority="8">
      <formula>CELL("direccion")=ADDRESS(ROW(),COLUMN())</formula>
    </cfRule>
  </conditionalFormatting>
  <conditionalFormatting sqref="K68:K77">
    <cfRule type="expression" dxfId="601" priority="7">
      <formula>CELL("direccion")=ADDRESS(ROW(),COLUMN())</formula>
    </cfRule>
  </conditionalFormatting>
  <conditionalFormatting sqref="K78:K87">
    <cfRule type="expression" dxfId="600" priority="6">
      <formula>CELL("direccion")=ADDRESS(ROW(),COLUMN())</formula>
    </cfRule>
  </conditionalFormatting>
  <conditionalFormatting sqref="L78:O87">
    <cfRule type="expression" dxfId="599" priority="5">
      <formula>CELL("direccion")=ADDRESS(ROW(),COLUMN())</formula>
    </cfRule>
  </conditionalFormatting>
  <conditionalFormatting sqref="D114:E115">
    <cfRule type="containsErrors" dxfId="598" priority="3">
      <formula>ISERROR(D114)</formula>
    </cfRule>
    <cfRule type="containsText" dxfId="597" priority="4" operator="containsText" text="FALSO">
      <formula>NOT(ISERROR(SEARCH("FALSO",D114)))</formula>
    </cfRule>
  </conditionalFormatting>
  <conditionalFormatting sqref="C114:C115">
    <cfRule type="containsErrors" dxfId="596" priority="1">
      <formula>ISERROR(C114)</formula>
    </cfRule>
    <cfRule type="containsText" dxfId="595" priority="2" operator="containsText" text="FALSO">
      <formula>NOT(ISERROR(SEARCH("FALSO",C114)))</formula>
    </cfRule>
  </conditionalFormatting>
  <hyperlinks>
    <hyperlink ref="F33" r:id="rId1" xr:uid="{00000000-0004-0000-0000-000000000000}"/>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DATOS!$C$27:$C$28</xm:f>
          </x14:formula1>
          <xm:sqref>L8:O8 L98:O98 L158:O158 L148:O148 L138:O138 L128:O128 L118:O118 L108:O108 L88:O88 L68:O68 L58:O58 L38:O38 L48:O48 L28:O28 L18:O18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W230"/>
  <sheetViews>
    <sheetView showGridLines="0" zoomScale="50" zoomScaleNormal="50" workbookViewId="0">
      <selection activeCell="K11" sqref="K11:M14"/>
    </sheetView>
  </sheetViews>
  <sheetFormatPr baseColWidth="10" defaultColWidth="11.42578125" defaultRowHeight="24.95" customHeight="1" x14ac:dyDescent="0.25"/>
  <cols>
    <col min="1" max="5" width="11.42578125" style="143"/>
    <col min="6" max="6" width="23" style="143" customWidth="1"/>
    <col min="7" max="12" width="12.7109375" style="143" customWidth="1"/>
    <col min="13" max="13" width="22.7109375" style="143" customWidth="1"/>
    <col min="14" max="16384" width="11.42578125" style="143"/>
  </cols>
  <sheetData>
    <row r="1" spans="1:23" ht="24.95" customHeight="1" x14ac:dyDescent="0.25">
      <c r="A1" s="341" t="s">
        <v>71</v>
      </c>
    </row>
    <row r="2" spans="1:23" ht="24.95" customHeight="1" x14ac:dyDescent="0.25">
      <c r="A2" s="341"/>
      <c r="C2" s="342" t="s">
        <v>72</v>
      </c>
      <c r="D2" s="342"/>
      <c r="E2" s="342"/>
      <c r="F2" s="342"/>
      <c r="G2" s="144"/>
      <c r="R2" s="342" t="s">
        <v>73</v>
      </c>
      <c r="S2" s="342"/>
      <c r="T2" s="342"/>
      <c r="U2" s="342"/>
      <c r="V2" s="342"/>
      <c r="W2" s="144"/>
    </row>
    <row r="3" spans="1:23" ht="24.95" customHeight="1" x14ac:dyDescent="0.25">
      <c r="A3" s="341"/>
      <c r="G3" s="343"/>
      <c r="H3" s="343"/>
      <c r="I3" s="343"/>
      <c r="M3" s="145"/>
      <c r="R3" s="190"/>
      <c r="S3" s="190"/>
      <c r="T3" s="190"/>
      <c r="U3" s="190"/>
      <c r="V3" s="190"/>
    </row>
    <row r="4" spans="1:23" ht="24.95" customHeight="1" x14ac:dyDescent="0.25">
      <c r="A4" s="341"/>
      <c r="C4" s="345" t="str">
        <f>'IDENTIFICACIÓN DE RIESGOS.'!I8</f>
        <v xml:space="preserve">Incumplimiento de los lineamientos procedimentales para la recepción del bien por parte del personal autorizado.
Inadecuada revisión del cumplimiento de especificaciones de los bienes adquiridos.
</v>
      </c>
      <c r="D4" s="345"/>
      <c r="E4" s="345"/>
      <c r="F4" s="345"/>
      <c r="M4" s="145"/>
      <c r="R4" s="348" t="str">
        <f>'IDENTIFICACIÓN DE RIESGOS.'!K8</f>
        <v xml:space="preserve">Incumplimiento de las necesidades requeridas por la Entidad.
Sanciones disciplinarias a los encargados del proceso.
Costos adicionales para la Entidad en términos de almacenamiento, seguros, mantenimiento y espacio físico.
</v>
      </c>
      <c r="S4" s="349"/>
      <c r="T4" s="349"/>
      <c r="U4" s="349"/>
      <c r="V4" s="350"/>
    </row>
    <row r="5" spans="1:23" ht="24.95" customHeight="1" x14ac:dyDescent="0.25">
      <c r="A5" s="341"/>
      <c r="C5" s="345"/>
      <c r="D5" s="345"/>
      <c r="E5" s="345"/>
      <c r="F5" s="345"/>
      <c r="M5" s="145"/>
      <c r="R5" s="351"/>
      <c r="S5" s="352"/>
      <c r="T5" s="352"/>
      <c r="U5" s="352"/>
      <c r="V5" s="353"/>
    </row>
    <row r="6" spans="1:23" ht="24.95" customHeight="1" x14ac:dyDescent="0.25">
      <c r="A6" s="341"/>
      <c r="C6" s="345"/>
      <c r="D6" s="345"/>
      <c r="E6" s="345"/>
      <c r="F6" s="345"/>
      <c r="M6" s="145"/>
      <c r="R6" s="351"/>
      <c r="S6" s="352"/>
      <c r="T6" s="352"/>
      <c r="U6" s="352"/>
      <c r="V6" s="353"/>
    </row>
    <row r="7" spans="1:23" ht="24.95" customHeight="1" x14ac:dyDescent="0.25">
      <c r="A7" s="341"/>
      <c r="C7" s="345"/>
      <c r="D7" s="345"/>
      <c r="E7" s="345"/>
      <c r="F7" s="345"/>
      <c r="R7" s="351"/>
      <c r="S7" s="352"/>
      <c r="T7" s="352"/>
      <c r="U7" s="352"/>
      <c r="V7" s="353"/>
    </row>
    <row r="8" spans="1:23" ht="24.95" customHeight="1" x14ac:dyDescent="0.25">
      <c r="A8" s="341"/>
      <c r="C8" s="345"/>
      <c r="D8" s="345"/>
      <c r="E8" s="345"/>
      <c r="F8" s="345"/>
      <c r="R8" s="351"/>
      <c r="S8" s="352"/>
      <c r="T8" s="352"/>
      <c r="U8" s="352"/>
      <c r="V8" s="353"/>
    </row>
    <row r="9" spans="1:23" ht="24.95" customHeight="1" x14ac:dyDescent="0.25">
      <c r="A9" s="341"/>
      <c r="C9" s="345"/>
      <c r="D9" s="345"/>
      <c r="E9" s="345"/>
      <c r="F9" s="345"/>
      <c r="R9" s="351"/>
      <c r="S9" s="352"/>
      <c r="T9" s="352"/>
      <c r="U9" s="352"/>
      <c r="V9" s="353"/>
    </row>
    <row r="10" spans="1:23" ht="24.95" customHeight="1" x14ac:dyDescent="0.25">
      <c r="A10" s="341"/>
      <c r="C10" s="345"/>
      <c r="D10" s="345"/>
      <c r="E10" s="345"/>
      <c r="F10" s="345"/>
      <c r="R10" s="351"/>
      <c r="S10" s="352"/>
      <c r="T10" s="352"/>
      <c r="U10" s="352"/>
      <c r="V10" s="353"/>
    </row>
    <row r="11" spans="1:23" ht="24.95" customHeight="1" x14ac:dyDescent="0.25">
      <c r="A11" s="341"/>
      <c r="C11" s="345"/>
      <c r="D11" s="345"/>
      <c r="E11" s="345"/>
      <c r="F11" s="345"/>
      <c r="K11" s="347" t="str">
        <f>'IDENTIFICACIÓN DE RIESGOS.'!H8</f>
        <v>Recibir bienes mediante la aprobación de los documentos de entrega, sin el cumplimiento de las especificaciones técnicas solicitadas, para beneficiar a un tercero.</v>
      </c>
      <c r="L11" s="347"/>
      <c r="M11" s="347"/>
      <c r="R11" s="351"/>
      <c r="S11" s="352"/>
      <c r="T11" s="352"/>
      <c r="U11" s="352"/>
      <c r="V11" s="353"/>
    </row>
    <row r="12" spans="1:23" ht="24.95" customHeight="1" x14ac:dyDescent="0.25">
      <c r="A12" s="341"/>
      <c r="C12" s="345"/>
      <c r="D12" s="345"/>
      <c r="E12" s="345"/>
      <c r="F12" s="345"/>
      <c r="K12" s="347"/>
      <c r="L12" s="347"/>
      <c r="M12" s="347"/>
      <c r="R12" s="351"/>
      <c r="S12" s="352"/>
      <c r="T12" s="352"/>
      <c r="U12" s="352"/>
      <c r="V12" s="353"/>
    </row>
    <row r="13" spans="1:23" ht="24.95" customHeight="1" x14ac:dyDescent="0.25">
      <c r="A13" s="341"/>
      <c r="C13" s="345"/>
      <c r="D13" s="345"/>
      <c r="E13" s="345"/>
      <c r="F13" s="345"/>
      <c r="K13" s="347"/>
      <c r="L13" s="347"/>
      <c r="M13" s="347"/>
      <c r="R13" s="351"/>
      <c r="S13" s="352"/>
      <c r="T13" s="352"/>
      <c r="U13" s="352"/>
      <c r="V13" s="353"/>
    </row>
    <row r="14" spans="1:23" ht="24.95" customHeight="1" x14ac:dyDescent="0.25">
      <c r="A14" s="341"/>
      <c r="C14" s="345"/>
      <c r="D14" s="345"/>
      <c r="E14" s="345"/>
      <c r="F14" s="345"/>
      <c r="K14" s="347"/>
      <c r="L14" s="347"/>
      <c r="M14" s="347"/>
      <c r="R14" s="351"/>
      <c r="S14" s="352"/>
      <c r="T14" s="352"/>
      <c r="U14" s="352"/>
      <c r="V14" s="353"/>
    </row>
    <row r="15" spans="1:23" ht="24.95" customHeight="1" x14ac:dyDescent="0.25">
      <c r="A15" s="341"/>
      <c r="C15" s="345"/>
      <c r="D15" s="345"/>
      <c r="E15" s="345"/>
      <c r="F15" s="345"/>
      <c r="K15" s="146"/>
      <c r="L15" s="146"/>
      <c r="M15" s="146"/>
      <c r="R15" s="351"/>
      <c r="S15" s="352"/>
      <c r="T15" s="352"/>
      <c r="U15" s="352"/>
      <c r="V15" s="353"/>
    </row>
    <row r="16" spans="1:23" ht="24.95" customHeight="1" x14ac:dyDescent="0.25">
      <c r="A16" s="341"/>
      <c r="C16" s="345"/>
      <c r="D16" s="345"/>
      <c r="E16" s="345"/>
      <c r="F16" s="345"/>
      <c r="K16" s="146"/>
      <c r="L16" s="146"/>
      <c r="M16" s="146"/>
      <c r="R16" s="351"/>
      <c r="S16" s="352"/>
      <c r="T16" s="352"/>
      <c r="U16" s="352"/>
      <c r="V16" s="353"/>
    </row>
    <row r="17" spans="1:22" ht="24.95" customHeight="1" x14ac:dyDescent="0.25">
      <c r="A17" s="341"/>
      <c r="C17" s="345"/>
      <c r="D17" s="345"/>
      <c r="E17" s="345"/>
      <c r="F17" s="345"/>
      <c r="R17" s="351"/>
      <c r="S17" s="352"/>
      <c r="T17" s="352"/>
      <c r="U17" s="352"/>
      <c r="V17" s="353"/>
    </row>
    <row r="18" spans="1:22" ht="24.95" customHeight="1" x14ac:dyDescent="0.25">
      <c r="A18" s="341"/>
      <c r="C18" s="345"/>
      <c r="D18" s="345"/>
      <c r="E18" s="345"/>
      <c r="F18" s="345"/>
      <c r="R18" s="351"/>
      <c r="S18" s="352"/>
      <c r="T18" s="352"/>
      <c r="U18" s="352"/>
      <c r="V18" s="353"/>
    </row>
    <row r="19" spans="1:22" ht="24.95" customHeight="1" x14ac:dyDescent="0.25">
      <c r="A19" s="341"/>
      <c r="C19" s="345"/>
      <c r="D19" s="345"/>
      <c r="E19" s="345"/>
      <c r="F19" s="345"/>
      <c r="R19" s="351"/>
      <c r="S19" s="352"/>
      <c r="T19" s="352"/>
      <c r="U19" s="352"/>
      <c r="V19" s="353"/>
    </row>
    <row r="20" spans="1:22" ht="24.95" customHeight="1" x14ac:dyDescent="0.25">
      <c r="A20" s="341"/>
      <c r="C20" s="345"/>
      <c r="D20" s="345"/>
      <c r="E20" s="345"/>
      <c r="F20" s="345"/>
      <c r="R20" s="351"/>
      <c r="S20" s="352"/>
      <c r="T20" s="352"/>
      <c r="U20" s="352"/>
      <c r="V20" s="353"/>
    </row>
    <row r="21" spans="1:22" ht="24.95" customHeight="1" x14ac:dyDescent="0.25">
      <c r="A21" s="341"/>
      <c r="C21" s="345"/>
      <c r="D21" s="345"/>
      <c r="E21" s="345"/>
      <c r="F21" s="345"/>
      <c r="R21" s="354"/>
      <c r="S21" s="355"/>
      <c r="T21" s="355"/>
      <c r="U21" s="355"/>
      <c r="V21" s="356"/>
    </row>
    <row r="22" spans="1:22" ht="24.95" customHeight="1" x14ac:dyDescent="0.25">
      <c r="A22" s="341"/>
      <c r="C22" s="345"/>
      <c r="D22" s="345"/>
      <c r="E22" s="345"/>
      <c r="F22" s="345"/>
      <c r="R22" s="190"/>
      <c r="S22" s="190"/>
      <c r="T22" s="190"/>
      <c r="U22" s="190"/>
      <c r="V22" s="190"/>
    </row>
    <row r="23" spans="1:22" ht="24.95" customHeight="1" x14ac:dyDescent="0.25">
      <c r="A23" s="147"/>
      <c r="R23" s="190"/>
      <c r="S23" s="190"/>
      <c r="T23" s="190"/>
      <c r="U23" s="190"/>
      <c r="V23" s="190"/>
    </row>
    <row r="24" spans="1:22" ht="24.95" customHeight="1" x14ac:dyDescent="0.25">
      <c r="A24" s="341" t="s">
        <v>74</v>
      </c>
      <c r="R24" s="190"/>
      <c r="S24" s="190"/>
      <c r="T24" s="190"/>
      <c r="U24" s="190"/>
      <c r="V24" s="190"/>
    </row>
    <row r="25" spans="1:22" ht="24.95" customHeight="1" x14ac:dyDescent="0.25">
      <c r="A25" s="341"/>
      <c r="C25" s="342" t="s">
        <v>72</v>
      </c>
      <c r="D25" s="342"/>
      <c r="E25" s="342"/>
      <c r="F25" s="342"/>
      <c r="G25" s="144"/>
      <c r="R25" s="342" t="s">
        <v>73</v>
      </c>
      <c r="S25" s="342"/>
      <c r="T25" s="342"/>
      <c r="U25" s="342"/>
      <c r="V25" s="342"/>
    </row>
    <row r="26" spans="1:22" ht="24.95" customHeight="1" x14ac:dyDescent="0.25">
      <c r="A26" s="341"/>
      <c r="D26" s="343"/>
      <c r="E26" s="343"/>
      <c r="F26" s="343"/>
      <c r="G26" s="343"/>
      <c r="H26" s="343"/>
      <c r="I26" s="343"/>
      <c r="M26" s="145"/>
      <c r="R26" s="344"/>
      <c r="S26" s="344"/>
      <c r="T26" s="344"/>
      <c r="U26" s="344"/>
      <c r="V26" s="344"/>
    </row>
    <row r="27" spans="1:22" ht="24.95" customHeight="1" x14ac:dyDescent="0.25">
      <c r="A27" s="341"/>
      <c r="C27" s="345" t="str">
        <f>'IDENTIFICACIÓN DE RIESGOS.'!I18</f>
        <v>Fallas en los sistemas de seguridad para ingreso y salida de bienes.
Deficiente control de inventarios.</v>
      </c>
      <c r="D27" s="345"/>
      <c r="E27" s="345"/>
      <c r="F27" s="345"/>
      <c r="M27" s="145"/>
      <c r="R27" s="346" t="str">
        <f>'IDENTIFICACIÓN DE RIESGOS.'!K18</f>
        <v xml:space="preserve">Pérdida total de los Bienes.
Apertura de investigaciones disciplinarias.
Afectación al desarrollo de las actividades del MVCT.
Incremento en el presupuesto para adquirir nuevos bienes.
Afectación de las pólizas.
</v>
      </c>
      <c r="S27" s="346"/>
      <c r="T27" s="346"/>
      <c r="U27" s="346"/>
      <c r="V27" s="346"/>
    </row>
    <row r="28" spans="1:22" ht="24.95" customHeight="1" x14ac:dyDescent="0.25">
      <c r="A28" s="341"/>
      <c r="C28" s="345"/>
      <c r="D28" s="345"/>
      <c r="E28" s="345"/>
      <c r="F28" s="345"/>
      <c r="M28" s="145"/>
      <c r="R28" s="346"/>
      <c r="S28" s="346"/>
      <c r="T28" s="346"/>
      <c r="U28" s="346"/>
      <c r="V28" s="346"/>
    </row>
    <row r="29" spans="1:22" ht="24.95" customHeight="1" x14ac:dyDescent="0.25">
      <c r="A29" s="341"/>
      <c r="C29" s="345"/>
      <c r="D29" s="345"/>
      <c r="E29" s="345"/>
      <c r="F29" s="345"/>
      <c r="M29" s="145"/>
      <c r="R29" s="346"/>
      <c r="S29" s="346"/>
      <c r="T29" s="346"/>
      <c r="U29" s="346"/>
      <c r="V29" s="346"/>
    </row>
    <row r="30" spans="1:22" ht="24.95" customHeight="1" x14ac:dyDescent="0.25">
      <c r="A30" s="341"/>
      <c r="C30" s="345"/>
      <c r="D30" s="345"/>
      <c r="E30" s="345"/>
      <c r="F30" s="345"/>
      <c r="M30" s="145"/>
      <c r="R30" s="346"/>
      <c r="S30" s="346"/>
      <c r="T30" s="346"/>
      <c r="U30" s="346"/>
      <c r="V30" s="346"/>
    </row>
    <row r="31" spans="1:22" ht="24.95" customHeight="1" x14ac:dyDescent="0.25">
      <c r="A31" s="341"/>
      <c r="C31" s="345"/>
      <c r="D31" s="345"/>
      <c r="E31" s="345"/>
      <c r="F31" s="345"/>
      <c r="M31" s="145"/>
      <c r="R31" s="346"/>
      <c r="S31" s="346"/>
      <c r="T31" s="346"/>
      <c r="U31" s="346"/>
      <c r="V31" s="346"/>
    </row>
    <row r="32" spans="1:22" ht="24.95" customHeight="1" x14ac:dyDescent="0.25">
      <c r="A32" s="341"/>
      <c r="C32" s="345"/>
      <c r="D32" s="345"/>
      <c r="E32" s="345"/>
      <c r="F32" s="345"/>
      <c r="M32" s="145"/>
      <c r="N32" s="148"/>
      <c r="O32" s="148"/>
      <c r="P32" s="148"/>
      <c r="R32" s="346"/>
      <c r="S32" s="346"/>
      <c r="T32" s="346"/>
      <c r="U32" s="346"/>
      <c r="V32" s="346"/>
    </row>
    <row r="33" spans="1:22" ht="24.95" customHeight="1" x14ac:dyDescent="0.25">
      <c r="A33" s="341"/>
      <c r="C33" s="345"/>
      <c r="D33" s="345"/>
      <c r="E33" s="345"/>
      <c r="F33" s="345"/>
      <c r="M33" s="145"/>
      <c r="N33" s="148"/>
      <c r="O33" s="148"/>
      <c r="P33" s="148"/>
      <c r="R33" s="346"/>
      <c r="S33" s="346"/>
      <c r="T33" s="346"/>
      <c r="U33" s="346"/>
      <c r="V33" s="346"/>
    </row>
    <row r="34" spans="1:22" ht="24.95" customHeight="1" x14ac:dyDescent="0.25">
      <c r="A34" s="341"/>
      <c r="C34" s="345"/>
      <c r="D34" s="345"/>
      <c r="E34" s="345"/>
      <c r="F34" s="345"/>
      <c r="K34" s="347" t="str">
        <f>'IDENTIFICACIÓN DE RIESGOS.'!H18</f>
        <v>Permitir el hurto o robo de los bienes que son propiedad del MVCT o por los cuales debe responder,  para beneficiar a un particular.</v>
      </c>
      <c r="L34" s="347"/>
      <c r="M34" s="347"/>
      <c r="R34" s="346"/>
      <c r="S34" s="346"/>
      <c r="T34" s="346"/>
      <c r="U34" s="346"/>
      <c r="V34" s="346"/>
    </row>
    <row r="35" spans="1:22" ht="24.95" customHeight="1" x14ac:dyDescent="0.25">
      <c r="A35" s="341"/>
      <c r="C35" s="345"/>
      <c r="D35" s="345"/>
      <c r="E35" s="345"/>
      <c r="F35" s="345"/>
      <c r="K35" s="347"/>
      <c r="L35" s="347"/>
      <c r="M35" s="347"/>
      <c r="R35" s="346"/>
      <c r="S35" s="346"/>
      <c r="T35" s="346"/>
      <c r="U35" s="346"/>
      <c r="V35" s="346"/>
    </row>
    <row r="36" spans="1:22" ht="24.95" customHeight="1" x14ac:dyDescent="0.25">
      <c r="A36" s="341"/>
      <c r="C36" s="345"/>
      <c r="D36" s="345"/>
      <c r="E36" s="345"/>
      <c r="F36" s="345"/>
      <c r="K36" s="347"/>
      <c r="L36" s="347"/>
      <c r="M36" s="347"/>
      <c r="R36" s="346"/>
      <c r="S36" s="346"/>
      <c r="T36" s="346"/>
      <c r="U36" s="346"/>
      <c r="V36" s="346"/>
    </row>
    <row r="37" spans="1:22" ht="24.95" customHeight="1" x14ac:dyDescent="0.25">
      <c r="A37" s="341"/>
      <c r="C37" s="345"/>
      <c r="D37" s="345"/>
      <c r="E37" s="345"/>
      <c r="F37" s="345"/>
      <c r="K37" s="347"/>
      <c r="L37" s="347"/>
      <c r="M37" s="347"/>
      <c r="R37" s="346"/>
      <c r="S37" s="346"/>
      <c r="T37" s="346"/>
      <c r="U37" s="346"/>
      <c r="V37" s="346"/>
    </row>
    <row r="38" spans="1:22" ht="24.95" customHeight="1" x14ac:dyDescent="0.25">
      <c r="A38" s="341"/>
      <c r="C38" s="345"/>
      <c r="D38" s="345"/>
      <c r="E38" s="345"/>
      <c r="F38" s="345"/>
      <c r="R38" s="346"/>
      <c r="S38" s="346"/>
      <c r="T38" s="346"/>
      <c r="U38" s="346"/>
      <c r="V38" s="346"/>
    </row>
    <row r="39" spans="1:22" ht="24.95" customHeight="1" x14ac:dyDescent="0.25">
      <c r="A39" s="341"/>
      <c r="C39" s="345"/>
      <c r="D39" s="345"/>
      <c r="E39" s="345"/>
      <c r="F39" s="345"/>
      <c r="R39" s="346"/>
      <c r="S39" s="346"/>
      <c r="T39" s="346"/>
      <c r="U39" s="346"/>
      <c r="V39" s="346"/>
    </row>
    <row r="40" spans="1:22" ht="24.95" customHeight="1" x14ac:dyDescent="0.25">
      <c r="A40" s="341"/>
      <c r="C40" s="345"/>
      <c r="D40" s="345"/>
      <c r="E40" s="345"/>
      <c r="F40" s="345"/>
      <c r="R40" s="346"/>
      <c r="S40" s="346"/>
      <c r="T40" s="346"/>
      <c r="U40" s="346"/>
      <c r="V40" s="346"/>
    </row>
    <row r="41" spans="1:22" ht="24.95" customHeight="1" x14ac:dyDescent="0.25">
      <c r="A41" s="341"/>
      <c r="C41" s="345"/>
      <c r="D41" s="345"/>
      <c r="E41" s="345"/>
      <c r="F41" s="345"/>
      <c r="R41" s="346"/>
      <c r="S41" s="346"/>
      <c r="T41" s="346"/>
      <c r="U41" s="346"/>
      <c r="V41" s="346"/>
    </row>
    <row r="42" spans="1:22" ht="24.95" customHeight="1" x14ac:dyDescent="0.25">
      <c r="A42" s="341"/>
      <c r="C42" s="345"/>
      <c r="D42" s="345"/>
      <c r="E42" s="345"/>
      <c r="F42" s="345"/>
      <c r="R42" s="346"/>
      <c r="S42" s="346"/>
      <c r="T42" s="346"/>
      <c r="U42" s="346"/>
      <c r="V42" s="346"/>
    </row>
    <row r="43" spans="1:22" ht="24.95" customHeight="1" x14ac:dyDescent="0.25">
      <c r="A43" s="341"/>
      <c r="C43" s="345"/>
      <c r="D43" s="345"/>
      <c r="E43" s="345"/>
      <c r="F43" s="345"/>
      <c r="R43" s="346"/>
      <c r="S43" s="346"/>
      <c r="T43" s="346"/>
      <c r="U43" s="346"/>
      <c r="V43" s="346"/>
    </row>
    <row r="44" spans="1:22" ht="24.95" customHeight="1" x14ac:dyDescent="0.25">
      <c r="A44" s="341"/>
      <c r="C44" s="345"/>
      <c r="D44" s="345"/>
      <c r="E44" s="345"/>
      <c r="F44" s="345"/>
      <c r="R44" s="346"/>
      <c r="S44" s="346"/>
      <c r="T44" s="346"/>
      <c r="U44" s="346"/>
      <c r="V44" s="346"/>
    </row>
    <row r="45" spans="1:22" ht="24.95" customHeight="1" x14ac:dyDescent="0.25">
      <c r="A45" s="341"/>
      <c r="C45" s="345"/>
      <c r="D45" s="345"/>
      <c r="E45" s="345"/>
      <c r="F45" s="345"/>
      <c r="R45" s="346"/>
      <c r="S45" s="346"/>
      <c r="T45" s="346"/>
      <c r="U45" s="346"/>
      <c r="V45" s="346"/>
    </row>
    <row r="46" spans="1:22" ht="24.95" customHeight="1" x14ac:dyDescent="0.25">
      <c r="A46" s="147"/>
      <c r="R46" s="190"/>
      <c r="S46" s="190"/>
      <c r="T46" s="190"/>
      <c r="U46" s="190"/>
      <c r="V46" s="190"/>
    </row>
    <row r="47" spans="1:22" ht="24.95" customHeight="1" x14ac:dyDescent="0.25">
      <c r="A47" s="341" t="s">
        <v>75</v>
      </c>
    </row>
    <row r="48" spans="1:22" ht="24.95" customHeight="1" x14ac:dyDescent="0.25">
      <c r="A48" s="341"/>
      <c r="C48" s="342" t="s">
        <v>72</v>
      </c>
      <c r="D48" s="342"/>
      <c r="E48" s="342"/>
      <c r="F48" s="342"/>
      <c r="G48" s="144"/>
      <c r="R48" s="342" t="s">
        <v>73</v>
      </c>
      <c r="S48" s="342"/>
      <c r="T48" s="342"/>
      <c r="U48" s="342"/>
      <c r="V48" s="342"/>
    </row>
    <row r="49" spans="1:22" ht="24.95" customHeight="1" x14ac:dyDescent="0.25">
      <c r="A49" s="341"/>
      <c r="G49" s="343"/>
      <c r="H49" s="343"/>
      <c r="I49" s="343"/>
      <c r="M49" s="145"/>
      <c r="R49" s="190"/>
      <c r="S49" s="190"/>
      <c r="T49" s="190"/>
      <c r="U49" s="190"/>
      <c r="V49" s="190"/>
    </row>
    <row r="50" spans="1:22" ht="24.95" customHeight="1" x14ac:dyDescent="0.25">
      <c r="A50" s="341"/>
      <c r="C50" s="345" t="str">
        <f>'IDENTIFICACIÓN DE RIESGOS.'!I28</f>
        <v xml:space="preserve">Aprobación de adquisiciones por caja menor sin verificación de existencia en el almacén (Gastos Generales)
Falta de seguimiento permanente del dinero depositado en las cajas menores (Todas las Cajas)
</v>
      </c>
      <c r="D50" s="345"/>
      <c r="E50" s="345"/>
      <c r="F50" s="345"/>
      <c r="M50" s="145"/>
      <c r="R50" s="346" t="str">
        <f>'IDENTIFICACIÓN DE RIESGOS.'!K28</f>
        <v xml:space="preserve">Sanciones disciplinarias y legales a los encargados del proceso.
Costos adicionales para la Entidad en términos de compra de elementos que existen y están disponibles en la entidad.
Reprocesos en las actividades.
</v>
      </c>
      <c r="S50" s="346"/>
      <c r="T50" s="346"/>
      <c r="U50" s="346"/>
      <c r="V50" s="346"/>
    </row>
    <row r="51" spans="1:22" ht="24.95" customHeight="1" x14ac:dyDescent="0.25">
      <c r="A51" s="341"/>
      <c r="C51" s="345"/>
      <c r="D51" s="345"/>
      <c r="E51" s="345"/>
      <c r="F51" s="345"/>
      <c r="M51" s="145"/>
      <c r="R51" s="346"/>
      <c r="S51" s="346"/>
      <c r="T51" s="346"/>
      <c r="U51" s="346"/>
      <c r="V51" s="346"/>
    </row>
    <row r="52" spans="1:22" ht="24.95" customHeight="1" x14ac:dyDescent="0.25">
      <c r="A52" s="341"/>
      <c r="C52" s="345"/>
      <c r="D52" s="345"/>
      <c r="E52" s="345"/>
      <c r="F52" s="345"/>
      <c r="M52" s="145"/>
      <c r="R52" s="346"/>
      <c r="S52" s="346"/>
      <c r="T52" s="346"/>
      <c r="U52" s="346"/>
      <c r="V52" s="346"/>
    </row>
    <row r="53" spans="1:22" ht="24.95" customHeight="1" x14ac:dyDescent="0.25">
      <c r="A53" s="341"/>
      <c r="C53" s="345"/>
      <c r="D53" s="345"/>
      <c r="E53" s="345"/>
      <c r="F53" s="345"/>
      <c r="R53" s="346"/>
      <c r="S53" s="346"/>
      <c r="T53" s="346"/>
      <c r="U53" s="346"/>
      <c r="V53" s="346"/>
    </row>
    <row r="54" spans="1:22" ht="24.95" customHeight="1" x14ac:dyDescent="0.25">
      <c r="A54" s="341"/>
      <c r="C54" s="345"/>
      <c r="D54" s="345"/>
      <c r="E54" s="345"/>
      <c r="F54" s="345"/>
      <c r="R54" s="346"/>
      <c r="S54" s="346"/>
      <c r="T54" s="346"/>
      <c r="U54" s="346"/>
      <c r="V54" s="346"/>
    </row>
    <row r="55" spans="1:22" ht="24.95" customHeight="1" x14ac:dyDescent="0.25">
      <c r="A55" s="341"/>
      <c r="C55" s="345"/>
      <c r="D55" s="345"/>
      <c r="E55" s="345"/>
      <c r="F55" s="345"/>
      <c r="R55" s="346"/>
      <c r="S55" s="346"/>
      <c r="T55" s="346"/>
      <c r="U55" s="346"/>
      <c r="V55" s="346"/>
    </row>
    <row r="56" spans="1:22" ht="24.95" customHeight="1" x14ac:dyDescent="0.25">
      <c r="A56" s="341"/>
      <c r="C56" s="345"/>
      <c r="D56" s="345"/>
      <c r="E56" s="345"/>
      <c r="F56" s="345"/>
      <c r="R56" s="346"/>
      <c r="S56" s="346"/>
      <c r="T56" s="346"/>
      <c r="U56" s="346"/>
      <c r="V56" s="346"/>
    </row>
    <row r="57" spans="1:22" ht="24.95" customHeight="1" x14ac:dyDescent="0.25">
      <c r="A57" s="341"/>
      <c r="C57" s="345"/>
      <c r="D57" s="345"/>
      <c r="E57" s="345"/>
      <c r="F57" s="345"/>
      <c r="K57" s="347" t="str">
        <f>'IDENTIFICACIÓN DE RIESGOS.'!H28</f>
        <v>Manejo inadecuado, pérdida o robo de los recursos financieros de las cajas menores del MVCT y FONVIVIENDA, para beneficio de un particular.</v>
      </c>
      <c r="L57" s="347"/>
      <c r="M57" s="347"/>
      <c r="R57" s="346"/>
      <c r="S57" s="346"/>
      <c r="T57" s="346"/>
      <c r="U57" s="346"/>
      <c r="V57" s="346"/>
    </row>
    <row r="58" spans="1:22" ht="24.95" customHeight="1" x14ac:dyDescent="0.25">
      <c r="A58" s="341"/>
      <c r="C58" s="345"/>
      <c r="D58" s="345"/>
      <c r="E58" s="345"/>
      <c r="F58" s="345"/>
      <c r="K58" s="347"/>
      <c r="L58" s="347"/>
      <c r="M58" s="347"/>
      <c r="R58" s="346"/>
      <c r="S58" s="346"/>
      <c r="T58" s="346"/>
      <c r="U58" s="346"/>
      <c r="V58" s="346"/>
    </row>
    <row r="59" spans="1:22" ht="24.95" customHeight="1" x14ac:dyDescent="0.25">
      <c r="A59" s="341"/>
      <c r="C59" s="345"/>
      <c r="D59" s="345"/>
      <c r="E59" s="345"/>
      <c r="F59" s="345"/>
      <c r="K59" s="347"/>
      <c r="L59" s="347"/>
      <c r="M59" s="347"/>
      <c r="R59" s="346"/>
      <c r="S59" s="346"/>
      <c r="T59" s="346"/>
      <c r="U59" s="346"/>
      <c r="V59" s="346"/>
    </row>
    <row r="60" spans="1:22" ht="24.95" customHeight="1" x14ac:dyDescent="0.25">
      <c r="A60" s="341"/>
      <c r="C60" s="345"/>
      <c r="D60" s="345"/>
      <c r="E60" s="345"/>
      <c r="F60" s="345"/>
      <c r="K60" s="347"/>
      <c r="L60" s="347"/>
      <c r="M60" s="347"/>
      <c r="R60" s="346"/>
      <c r="S60" s="346"/>
      <c r="T60" s="346"/>
      <c r="U60" s="346"/>
      <c r="V60" s="346"/>
    </row>
    <row r="61" spans="1:22" ht="24.95" customHeight="1" x14ac:dyDescent="0.25">
      <c r="A61" s="341"/>
      <c r="C61" s="345"/>
      <c r="D61" s="345"/>
      <c r="E61" s="345"/>
      <c r="F61" s="345"/>
      <c r="K61" s="146"/>
      <c r="L61" s="146"/>
      <c r="M61" s="146"/>
      <c r="R61" s="346"/>
      <c r="S61" s="346"/>
      <c r="T61" s="346"/>
      <c r="U61" s="346"/>
      <c r="V61" s="346"/>
    </row>
    <row r="62" spans="1:22" ht="24.95" customHeight="1" x14ac:dyDescent="0.25">
      <c r="A62" s="341"/>
      <c r="C62" s="345"/>
      <c r="D62" s="345"/>
      <c r="E62" s="345"/>
      <c r="F62" s="345"/>
      <c r="K62" s="146"/>
      <c r="L62" s="146"/>
      <c r="M62" s="146"/>
      <c r="R62" s="346"/>
      <c r="S62" s="346"/>
      <c r="T62" s="346"/>
      <c r="U62" s="346"/>
      <c r="V62" s="346"/>
    </row>
    <row r="63" spans="1:22" ht="24.95" customHeight="1" x14ac:dyDescent="0.25">
      <c r="A63" s="341"/>
      <c r="C63" s="345"/>
      <c r="D63" s="345"/>
      <c r="E63" s="345"/>
      <c r="F63" s="345"/>
      <c r="R63" s="346"/>
      <c r="S63" s="346"/>
      <c r="T63" s="346"/>
      <c r="U63" s="346"/>
      <c r="V63" s="346"/>
    </row>
    <row r="64" spans="1:22" ht="24.95" customHeight="1" x14ac:dyDescent="0.25">
      <c r="A64" s="341"/>
      <c r="C64" s="345"/>
      <c r="D64" s="345"/>
      <c r="E64" s="345"/>
      <c r="F64" s="345"/>
      <c r="R64" s="346"/>
      <c r="S64" s="346"/>
      <c r="T64" s="346"/>
      <c r="U64" s="346"/>
      <c r="V64" s="346"/>
    </row>
    <row r="65" spans="1:22" ht="24.95" customHeight="1" x14ac:dyDescent="0.25">
      <c r="A65" s="341"/>
      <c r="C65" s="345"/>
      <c r="D65" s="345"/>
      <c r="E65" s="345"/>
      <c r="F65" s="345"/>
      <c r="R65" s="346"/>
      <c r="S65" s="346"/>
      <c r="T65" s="346"/>
      <c r="U65" s="346"/>
      <c r="V65" s="346"/>
    </row>
    <row r="66" spans="1:22" ht="24.95" customHeight="1" x14ac:dyDescent="0.25">
      <c r="A66" s="341"/>
      <c r="C66" s="345"/>
      <c r="D66" s="345"/>
      <c r="E66" s="345"/>
      <c r="F66" s="345"/>
      <c r="R66" s="346"/>
      <c r="S66" s="346"/>
      <c r="T66" s="346"/>
      <c r="U66" s="346"/>
      <c r="V66" s="346"/>
    </row>
    <row r="67" spans="1:22" ht="24.95" customHeight="1" x14ac:dyDescent="0.25">
      <c r="A67" s="341"/>
      <c r="C67" s="345"/>
      <c r="D67" s="345"/>
      <c r="E67" s="345"/>
      <c r="F67" s="345"/>
      <c r="R67" s="346"/>
      <c r="S67" s="346"/>
      <c r="T67" s="346"/>
      <c r="U67" s="346"/>
      <c r="V67" s="346"/>
    </row>
    <row r="68" spans="1:22" ht="24.95" customHeight="1" x14ac:dyDescent="0.25">
      <c r="A68" s="341"/>
      <c r="C68" s="345"/>
      <c r="D68" s="345"/>
      <c r="E68" s="345"/>
      <c r="F68" s="345"/>
      <c r="R68" s="190"/>
      <c r="S68" s="190"/>
      <c r="T68" s="190"/>
      <c r="U68" s="190"/>
      <c r="V68" s="190"/>
    </row>
    <row r="69" spans="1:22" ht="24.95" customHeight="1" x14ac:dyDescent="0.25">
      <c r="A69" s="147"/>
      <c r="R69" s="190"/>
      <c r="S69" s="190"/>
      <c r="T69" s="190"/>
      <c r="U69" s="190"/>
      <c r="V69" s="190"/>
    </row>
    <row r="70" spans="1:22" ht="24.95" customHeight="1" x14ac:dyDescent="0.25">
      <c r="A70" s="341" t="s">
        <v>76</v>
      </c>
      <c r="R70" s="190"/>
      <c r="S70" s="190"/>
      <c r="T70" s="190"/>
      <c r="U70" s="190"/>
      <c r="V70" s="190"/>
    </row>
    <row r="71" spans="1:22" ht="24.95" customHeight="1" x14ac:dyDescent="0.25">
      <c r="A71" s="341"/>
      <c r="C71" s="342" t="s">
        <v>72</v>
      </c>
      <c r="D71" s="342"/>
      <c r="E71" s="342"/>
      <c r="F71" s="342"/>
      <c r="G71" s="144"/>
      <c r="R71" s="342" t="s">
        <v>73</v>
      </c>
      <c r="S71" s="342"/>
      <c r="T71" s="342"/>
      <c r="U71" s="342"/>
      <c r="V71" s="342"/>
    </row>
    <row r="72" spans="1:22" ht="24.95" customHeight="1" x14ac:dyDescent="0.25">
      <c r="A72" s="341"/>
      <c r="D72" s="343"/>
      <c r="E72" s="343"/>
      <c r="F72" s="343"/>
      <c r="G72" s="343"/>
      <c r="H72" s="343"/>
      <c r="I72" s="343"/>
      <c r="M72" s="145"/>
      <c r="R72" s="344"/>
      <c r="S72" s="344"/>
      <c r="T72" s="344"/>
      <c r="U72" s="344"/>
      <c r="V72" s="344"/>
    </row>
    <row r="73" spans="1:22" ht="24.95" customHeight="1" x14ac:dyDescent="0.25">
      <c r="A73" s="341"/>
      <c r="C73" s="345" t="str">
        <f>'IDENTIFICACIÓN DE RIESGOS.'!I38</f>
        <v xml:space="preserve">Planificación inadecuada del Plan Anual de Adquisiciones.
Modificaciones realizadas al Plan Anual de Adquisiciones.
Incumplimiento en los tiempos establecidos para las solicitudes de bienes.
</v>
      </c>
      <c r="D73" s="345"/>
      <c r="E73" s="345"/>
      <c r="F73" s="345"/>
      <c r="M73" s="145"/>
      <c r="R73" s="346" t="str">
        <f>'IDENTIFICACIÓN DE RIESGOS.'!K38</f>
        <v xml:space="preserve">Quejas y reclamos del personal.
Afectación en el desarrollo de las actividades del MVCT.
</v>
      </c>
      <c r="S73" s="346"/>
      <c r="T73" s="346"/>
      <c r="U73" s="346"/>
      <c r="V73" s="346"/>
    </row>
    <row r="74" spans="1:22" ht="24.95" customHeight="1" x14ac:dyDescent="0.25">
      <c r="A74" s="341"/>
      <c r="C74" s="345"/>
      <c r="D74" s="345"/>
      <c r="E74" s="345"/>
      <c r="F74" s="345"/>
      <c r="M74" s="145"/>
      <c r="R74" s="346"/>
      <c r="S74" s="346"/>
      <c r="T74" s="346"/>
      <c r="U74" s="346"/>
      <c r="V74" s="346"/>
    </row>
    <row r="75" spans="1:22" ht="24.95" customHeight="1" x14ac:dyDescent="0.25">
      <c r="A75" s="341"/>
      <c r="C75" s="345"/>
      <c r="D75" s="345"/>
      <c r="E75" s="345"/>
      <c r="F75" s="345"/>
      <c r="M75" s="145"/>
      <c r="R75" s="346"/>
      <c r="S75" s="346"/>
      <c r="T75" s="346"/>
      <c r="U75" s="346"/>
      <c r="V75" s="346"/>
    </row>
    <row r="76" spans="1:22" ht="24.95" customHeight="1" x14ac:dyDescent="0.25">
      <c r="A76" s="341"/>
      <c r="C76" s="345"/>
      <c r="D76" s="345"/>
      <c r="E76" s="345"/>
      <c r="F76" s="345"/>
      <c r="M76" s="145"/>
      <c r="R76" s="346"/>
      <c r="S76" s="346"/>
      <c r="T76" s="346"/>
      <c r="U76" s="346"/>
      <c r="V76" s="346"/>
    </row>
    <row r="77" spans="1:22" ht="24.95" customHeight="1" x14ac:dyDescent="0.25">
      <c r="A77" s="341"/>
      <c r="C77" s="345"/>
      <c r="D77" s="345"/>
      <c r="E77" s="345"/>
      <c r="F77" s="345"/>
      <c r="M77" s="145"/>
      <c r="R77" s="346"/>
      <c r="S77" s="346"/>
      <c r="T77" s="346"/>
      <c r="U77" s="346"/>
      <c r="V77" s="346"/>
    </row>
    <row r="78" spans="1:22" ht="24.95" customHeight="1" x14ac:dyDescent="0.25">
      <c r="A78" s="341"/>
      <c r="C78" s="345"/>
      <c r="D78" s="345"/>
      <c r="E78" s="345"/>
      <c r="F78" s="345"/>
      <c r="M78" s="145"/>
      <c r="N78" s="148"/>
      <c r="O78" s="148"/>
      <c r="P78" s="148"/>
      <c r="R78" s="346"/>
      <c r="S78" s="346"/>
      <c r="T78" s="346"/>
      <c r="U78" s="346"/>
      <c r="V78" s="346"/>
    </row>
    <row r="79" spans="1:22" ht="24.95" customHeight="1" x14ac:dyDescent="0.25">
      <c r="A79" s="341"/>
      <c r="C79" s="345"/>
      <c r="D79" s="345"/>
      <c r="E79" s="345"/>
      <c r="F79" s="345"/>
      <c r="M79" s="145"/>
      <c r="N79" s="148"/>
      <c r="O79" s="148"/>
      <c r="P79" s="148"/>
      <c r="R79" s="346"/>
      <c r="S79" s="346"/>
      <c r="T79" s="346"/>
      <c r="U79" s="346"/>
      <c r="V79" s="346"/>
    </row>
    <row r="80" spans="1:22" ht="24.95" customHeight="1" x14ac:dyDescent="0.25">
      <c r="A80" s="341"/>
      <c r="C80" s="345"/>
      <c r="D80" s="345"/>
      <c r="E80" s="345"/>
      <c r="F80" s="345"/>
      <c r="K80" s="347" t="str">
        <f>'IDENTIFICACIÓN DE RIESGOS.'!H38</f>
        <v>Inoportunidad en el suministro de los bienes solicitados por las dependencias, administrados por el Proceso de Gestión de Recursos Físicos</v>
      </c>
      <c r="L80" s="347"/>
      <c r="M80" s="347"/>
      <c r="R80" s="346"/>
      <c r="S80" s="346"/>
      <c r="T80" s="346"/>
      <c r="U80" s="346"/>
      <c r="V80" s="346"/>
    </row>
    <row r="81" spans="1:22" ht="24.95" customHeight="1" x14ac:dyDescent="0.25">
      <c r="A81" s="341"/>
      <c r="C81" s="345"/>
      <c r="D81" s="345"/>
      <c r="E81" s="345"/>
      <c r="F81" s="345"/>
      <c r="K81" s="347"/>
      <c r="L81" s="347"/>
      <c r="M81" s="347"/>
      <c r="R81" s="346"/>
      <c r="S81" s="346"/>
      <c r="T81" s="346"/>
      <c r="U81" s="346"/>
      <c r="V81" s="346"/>
    </row>
    <row r="82" spans="1:22" ht="24.95" customHeight="1" x14ac:dyDescent="0.25">
      <c r="A82" s="341"/>
      <c r="C82" s="345"/>
      <c r="D82" s="345"/>
      <c r="E82" s="345"/>
      <c r="F82" s="345"/>
      <c r="K82" s="347"/>
      <c r="L82" s="347"/>
      <c r="M82" s="347"/>
      <c r="R82" s="346"/>
      <c r="S82" s="346"/>
      <c r="T82" s="346"/>
      <c r="U82" s="346"/>
      <c r="V82" s="346"/>
    </row>
    <row r="83" spans="1:22" ht="24.95" customHeight="1" x14ac:dyDescent="0.25">
      <c r="A83" s="341"/>
      <c r="C83" s="345"/>
      <c r="D83" s="345"/>
      <c r="E83" s="345"/>
      <c r="F83" s="345"/>
      <c r="K83" s="347"/>
      <c r="L83" s="347"/>
      <c r="M83" s="347"/>
      <c r="R83" s="346"/>
      <c r="S83" s="346"/>
      <c r="T83" s="346"/>
      <c r="U83" s="346"/>
      <c r="V83" s="346"/>
    </row>
    <row r="84" spans="1:22" ht="24.95" customHeight="1" x14ac:dyDescent="0.25">
      <c r="A84" s="341"/>
      <c r="C84" s="345"/>
      <c r="D84" s="345"/>
      <c r="E84" s="345"/>
      <c r="F84" s="345"/>
      <c r="R84" s="346"/>
      <c r="S84" s="346"/>
      <c r="T84" s="346"/>
      <c r="U84" s="346"/>
      <c r="V84" s="346"/>
    </row>
    <row r="85" spans="1:22" ht="24.95" customHeight="1" x14ac:dyDescent="0.25">
      <c r="A85" s="341"/>
      <c r="C85" s="345"/>
      <c r="D85" s="345"/>
      <c r="E85" s="345"/>
      <c r="F85" s="345"/>
      <c r="R85" s="346"/>
      <c r="S85" s="346"/>
      <c r="T85" s="346"/>
      <c r="U85" s="346"/>
      <c r="V85" s="346"/>
    </row>
    <row r="86" spans="1:22" ht="24.95" customHeight="1" x14ac:dyDescent="0.25">
      <c r="A86" s="341"/>
      <c r="C86" s="345"/>
      <c r="D86" s="345"/>
      <c r="E86" s="345"/>
      <c r="F86" s="345"/>
      <c r="R86" s="346"/>
      <c r="S86" s="346"/>
      <c r="T86" s="346"/>
      <c r="U86" s="346"/>
      <c r="V86" s="346"/>
    </row>
    <row r="87" spans="1:22" ht="24.95" customHeight="1" x14ac:dyDescent="0.25">
      <c r="A87" s="341"/>
      <c r="C87" s="345"/>
      <c r="D87" s="345"/>
      <c r="E87" s="345"/>
      <c r="F87" s="345"/>
      <c r="R87" s="346"/>
      <c r="S87" s="346"/>
      <c r="T87" s="346"/>
      <c r="U87" s="346"/>
      <c r="V87" s="346"/>
    </row>
    <row r="88" spans="1:22" ht="24.95" customHeight="1" x14ac:dyDescent="0.25">
      <c r="A88" s="341"/>
      <c r="C88" s="345"/>
      <c r="D88" s="345"/>
      <c r="E88" s="345"/>
      <c r="F88" s="345"/>
      <c r="R88" s="346"/>
      <c r="S88" s="346"/>
      <c r="T88" s="346"/>
      <c r="U88" s="346"/>
      <c r="V88" s="346"/>
    </row>
    <row r="89" spans="1:22" ht="24.95" customHeight="1" x14ac:dyDescent="0.25">
      <c r="A89" s="341"/>
      <c r="C89" s="345"/>
      <c r="D89" s="345"/>
      <c r="E89" s="345"/>
      <c r="F89" s="345"/>
      <c r="R89" s="346"/>
      <c r="S89" s="346"/>
      <c r="T89" s="346"/>
      <c r="U89" s="346"/>
      <c r="V89" s="346"/>
    </row>
    <row r="90" spans="1:22" ht="24.95" customHeight="1" x14ac:dyDescent="0.25">
      <c r="A90" s="341"/>
      <c r="C90" s="345"/>
      <c r="D90" s="345"/>
      <c r="E90" s="345"/>
      <c r="F90" s="345"/>
      <c r="R90" s="346"/>
      <c r="S90" s="346"/>
      <c r="T90" s="346"/>
      <c r="U90" s="346"/>
      <c r="V90" s="346"/>
    </row>
    <row r="91" spans="1:22" ht="24.95" customHeight="1" x14ac:dyDescent="0.25">
      <c r="A91" s="341"/>
      <c r="C91" s="345"/>
      <c r="D91" s="345"/>
      <c r="E91" s="345"/>
      <c r="F91" s="345"/>
      <c r="R91" s="346"/>
      <c r="S91" s="346"/>
      <c r="T91" s="346"/>
      <c r="U91" s="346"/>
      <c r="V91" s="346"/>
    </row>
    <row r="92" spans="1:22" ht="24.95" customHeight="1" x14ac:dyDescent="0.25">
      <c r="A92" s="147"/>
      <c r="R92" s="190"/>
      <c r="S92" s="190"/>
      <c r="T92" s="190"/>
      <c r="U92" s="190"/>
      <c r="V92" s="190"/>
    </row>
    <row r="93" spans="1:22" ht="24.95" customHeight="1" x14ac:dyDescent="0.25">
      <c r="A93" s="341" t="s">
        <v>77</v>
      </c>
    </row>
    <row r="94" spans="1:22" ht="24.95" customHeight="1" x14ac:dyDescent="0.25">
      <c r="A94" s="341"/>
      <c r="C94" s="342" t="s">
        <v>72</v>
      </c>
      <c r="D94" s="342"/>
      <c r="E94" s="342"/>
      <c r="F94" s="342"/>
      <c r="G94" s="144"/>
      <c r="R94" s="342" t="s">
        <v>73</v>
      </c>
      <c r="S94" s="342"/>
      <c r="T94" s="342"/>
      <c r="U94" s="342"/>
      <c r="V94" s="342"/>
    </row>
    <row r="95" spans="1:22" ht="24.95" customHeight="1" x14ac:dyDescent="0.25">
      <c r="A95" s="341"/>
      <c r="G95" s="343"/>
      <c r="H95" s="343"/>
      <c r="I95" s="343"/>
      <c r="M95" s="145"/>
      <c r="R95" s="190"/>
      <c r="S95" s="190"/>
      <c r="T95" s="190"/>
      <c r="U95" s="190"/>
      <c r="V95" s="190"/>
    </row>
    <row r="96" spans="1:22" ht="24.95" customHeight="1" x14ac:dyDescent="0.25">
      <c r="A96" s="341"/>
      <c r="C96" s="345" t="str">
        <f>'IDENTIFICACIÓN DE RIESGOS.'!I48</f>
        <v>Planificación inadecuada al Plan Anual de Compras del Grupo de Recursos Físicos.
Falta de seguimiento a las fechas de recepción de las obligaciones.
Falta de seguimiento al pago de las obligaciones.</v>
      </c>
      <c r="D96" s="345"/>
      <c r="E96" s="345"/>
      <c r="F96" s="345"/>
      <c r="M96" s="145"/>
      <c r="R96" s="346" t="str">
        <f>'IDENTIFICACIÓN DE RIESGOS.'!K48</f>
        <v xml:space="preserve">Sanciones y pago de intereses de mora por el no pago de las obligaciones.
Suspensión del servicio público.
Apertura de procesos disciplinarios por el pago de intereses moratorios.
Afectación al desarrollo de las actividades del MVCT.
</v>
      </c>
      <c r="S96" s="346"/>
      <c r="T96" s="346"/>
      <c r="U96" s="346"/>
      <c r="V96" s="346"/>
    </row>
    <row r="97" spans="1:22" ht="24.95" customHeight="1" x14ac:dyDescent="0.25">
      <c r="A97" s="341"/>
      <c r="C97" s="345"/>
      <c r="D97" s="345"/>
      <c r="E97" s="345"/>
      <c r="F97" s="345"/>
      <c r="M97" s="145"/>
      <c r="R97" s="346"/>
      <c r="S97" s="346"/>
      <c r="T97" s="346"/>
      <c r="U97" s="346"/>
      <c r="V97" s="346"/>
    </row>
    <row r="98" spans="1:22" ht="24.95" customHeight="1" x14ac:dyDescent="0.25">
      <c r="A98" s="341"/>
      <c r="C98" s="345"/>
      <c r="D98" s="345"/>
      <c r="E98" s="345"/>
      <c r="F98" s="345"/>
      <c r="M98" s="145"/>
      <c r="R98" s="346"/>
      <c r="S98" s="346"/>
      <c r="T98" s="346"/>
      <c r="U98" s="346"/>
      <c r="V98" s="346"/>
    </row>
    <row r="99" spans="1:22" ht="24.95" customHeight="1" x14ac:dyDescent="0.25">
      <c r="A99" s="341"/>
      <c r="C99" s="345"/>
      <c r="D99" s="345"/>
      <c r="E99" s="345"/>
      <c r="F99" s="345"/>
      <c r="R99" s="346"/>
      <c r="S99" s="346"/>
      <c r="T99" s="346"/>
      <c r="U99" s="346"/>
      <c r="V99" s="346"/>
    </row>
    <row r="100" spans="1:22" ht="24.95" customHeight="1" x14ac:dyDescent="0.25">
      <c r="A100" s="341"/>
      <c r="C100" s="345"/>
      <c r="D100" s="345"/>
      <c r="E100" s="345"/>
      <c r="F100" s="345"/>
      <c r="R100" s="346"/>
      <c r="S100" s="346"/>
      <c r="T100" s="346"/>
      <c r="U100" s="346"/>
      <c r="V100" s="346"/>
    </row>
    <row r="101" spans="1:22" ht="24.95" customHeight="1" x14ac:dyDescent="0.25">
      <c r="A101" s="341"/>
      <c r="C101" s="345"/>
      <c r="D101" s="345"/>
      <c r="E101" s="345"/>
      <c r="F101" s="345"/>
      <c r="R101" s="346"/>
      <c r="S101" s="346"/>
      <c r="T101" s="346"/>
      <c r="U101" s="346"/>
      <c r="V101" s="346"/>
    </row>
    <row r="102" spans="1:22" ht="24.95" customHeight="1" x14ac:dyDescent="0.25">
      <c r="A102" s="341"/>
      <c r="C102" s="345"/>
      <c r="D102" s="345"/>
      <c r="E102" s="345"/>
      <c r="F102" s="345"/>
      <c r="R102" s="346"/>
      <c r="S102" s="346"/>
      <c r="T102" s="346"/>
      <c r="U102" s="346"/>
      <c r="V102" s="346"/>
    </row>
    <row r="103" spans="1:22" ht="24.95" customHeight="1" x14ac:dyDescent="0.25">
      <c r="A103" s="341"/>
      <c r="C103" s="345"/>
      <c r="D103" s="345"/>
      <c r="E103" s="345"/>
      <c r="F103" s="345"/>
      <c r="K103" s="347" t="str">
        <f>'IDENTIFICACIÓN DE RIESGOS.'!H48</f>
        <v>Solicitud extemporánea del pago de las obligaciones a cargo del Grupo de Recursos Físicos.</v>
      </c>
      <c r="L103" s="347"/>
      <c r="M103" s="347"/>
      <c r="R103" s="346"/>
      <c r="S103" s="346"/>
      <c r="T103" s="346"/>
      <c r="U103" s="346"/>
      <c r="V103" s="346"/>
    </row>
    <row r="104" spans="1:22" ht="24.95" customHeight="1" x14ac:dyDescent="0.25">
      <c r="A104" s="341"/>
      <c r="C104" s="345"/>
      <c r="D104" s="345"/>
      <c r="E104" s="345"/>
      <c r="F104" s="345"/>
      <c r="K104" s="347"/>
      <c r="L104" s="347"/>
      <c r="M104" s="347"/>
      <c r="R104" s="346"/>
      <c r="S104" s="346"/>
      <c r="T104" s="346"/>
      <c r="U104" s="346"/>
      <c r="V104" s="346"/>
    </row>
    <row r="105" spans="1:22" ht="24.95" customHeight="1" x14ac:dyDescent="0.25">
      <c r="A105" s="341"/>
      <c r="C105" s="345"/>
      <c r="D105" s="345"/>
      <c r="E105" s="345"/>
      <c r="F105" s="345"/>
      <c r="K105" s="347"/>
      <c r="L105" s="347"/>
      <c r="M105" s="347"/>
      <c r="R105" s="346"/>
      <c r="S105" s="346"/>
      <c r="T105" s="346"/>
      <c r="U105" s="346"/>
      <c r="V105" s="346"/>
    </row>
    <row r="106" spans="1:22" ht="24.95" customHeight="1" x14ac:dyDescent="0.25">
      <c r="A106" s="341"/>
      <c r="C106" s="345"/>
      <c r="D106" s="345"/>
      <c r="E106" s="345"/>
      <c r="F106" s="345"/>
      <c r="K106" s="347"/>
      <c r="L106" s="347"/>
      <c r="M106" s="347"/>
      <c r="R106" s="346"/>
      <c r="S106" s="346"/>
      <c r="T106" s="346"/>
      <c r="U106" s="346"/>
      <c r="V106" s="346"/>
    </row>
    <row r="107" spans="1:22" ht="24.95" customHeight="1" x14ac:dyDescent="0.25">
      <c r="A107" s="341"/>
      <c r="C107" s="345"/>
      <c r="D107" s="345"/>
      <c r="E107" s="345"/>
      <c r="F107" s="345"/>
      <c r="K107" s="146"/>
      <c r="L107" s="146"/>
      <c r="M107" s="146"/>
      <c r="R107" s="346"/>
      <c r="S107" s="346"/>
      <c r="T107" s="346"/>
      <c r="U107" s="346"/>
      <c r="V107" s="346"/>
    </row>
    <row r="108" spans="1:22" ht="24.95" customHeight="1" x14ac:dyDescent="0.25">
      <c r="A108" s="341"/>
      <c r="C108" s="345"/>
      <c r="D108" s="345"/>
      <c r="E108" s="345"/>
      <c r="F108" s="345"/>
      <c r="K108" s="146"/>
      <c r="L108" s="146"/>
      <c r="M108" s="146"/>
      <c r="R108" s="346"/>
      <c r="S108" s="346"/>
      <c r="T108" s="346"/>
      <c r="U108" s="346"/>
      <c r="V108" s="346"/>
    </row>
    <row r="109" spans="1:22" ht="24.95" customHeight="1" x14ac:dyDescent="0.25">
      <c r="A109" s="341"/>
      <c r="C109" s="345"/>
      <c r="D109" s="345"/>
      <c r="E109" s="345"/>
      <c r="F109" s="345"/>
      <c r="R109" s="346"/>
      <c r="S109" s="346"/>
      <c r="T109" s="346"/>
      <c r="U109" s="346"/>
      <c r="V109" s="346"/>
    </row>
    <row r="110" spans="1:22" ht="24.95" customHeight="1" x14ac:dyDescent="0.25">
      <c r="A110" s="341"/>
      <c r="C110" s="345"/>
      <c r="D110" s="345"/>
      <c r="E110" s="345"/>
      <c r="F110" s="345"/>
      <c r="R110" s="346"/>
      <c r="S110" s="346"/>
      <c r="T110" s="346"/>
      <c r="U110" s="346"/>
      <c r="V110" s="346"/>
    </row>
    <row r="111" spans="1:22" ht="24.95" customHeight="1" x14ac:dyDescent="0.25">
      <c r="A111" s="341"/>
      <c r="C111" s="345"/>
      <c r="D111" s="345"/>
      <c r="E111" s="345"/>
      <c r="F111" s="345"/>
      <c r="R111" s="346"/>
      <c r="S111" s="346"/>
      <c r="T111" s="346"/>
      <c r="U111" s="346"/>
      <c r="V111" s="346"/>
    </row>
    <row r="112" spans="1:22" ht="24.95" customHeight="1" x14ac:dyDescent="0.25">
      <c r="A112" s="341"/>
      <c r="C112" s="345"/>
      <c r="D112" s="345"/>
      <c r="E112" s="345"/>
      <c r="F112" s="345"/>
      <c r="R112" s="346"/>
      <c r="S112" s="346"/>
      <c r="T112" s="346"/>
      <c r="U112" s="346"/>
      <c r="V112" s="346"/>
    </row>
    <row r="113" spans="1:22" ht="24.95" customHeight="1" x14ac:dyDescent="0.25">
      <c r="A113" s="341"/>
      <c r="C113" s="345"/>
      <c r="D113" s="345"/>
      <c r="E113" s="345"/>
      <c r="F113" s="345"/>
      <c r="R113" s="346"/>
      <c r="S113" s="346"/>
      <c r="T113" s="346"/>
      <c r="U113" s="346"/>
      <c r="V113" s="346"/>
    </row>
    <row r="114" spans="1:22" ht="24.95" customHeight="1" x14ac:dyDescent="0.25">
      <c r="A114" s="341"/>
      <c r="C114" s="345"/>
      <c r="D114" s="345"/>
      <c r="E114" s="345"/>
      <c r="F114" s="345"/>
      <c r="R114" s="190"/>
      <c r="S114" s="190"/>
      <c r="T114" s="190"/>
      <c r="U114" s="190"/>
      <c r="V114" s="190"/>
    </row>
    <row r="115" spans="1:22" ht="24.95" customHeight="1" x14ac:dyDescent="0.25">
      <c r="A115" s="147"/>
      <c r="R115" s="190"/>
      <c r="S115" s="190"/>
      <c r="T115" s="190"/>
      <c r="U115" s="190"/>
      <c r="V115" s="190"/>
    </row>
    <row r="116" spans="1:22" ht="24.95" customHeight="1" x14ac:dyDescent="0.25">
      <c r="A116" s="341" t="s">
        <v>78</v>
      </c>
      <c r="R116" s="190"/>
      <c r="S116" s="190"/>
      <c r="T116" s="190"/>
      <c r="U116" s="190"/>
      <c r="V116" s="190"/>
    </row>
    <row r="117" spans="1:22" ht="24.95" customHeight="1" x14ac:dyDescent="0.25">
      <c r="A117" s="341"/>
      <c r="C117" s="342" t="s">
        <v>72</v>
      </c>
      <c r="D117" s="342"/>
      <c r="E117" s="342"/>
      <c r="F117" s="342"/>
      <c r="G117" s="144"/>
      <c r="R117" s="342" t="s">
        <v>73</v>
      </c>
      <c r="S117" s="342"/>
      <c r="T117" s="342"/>
      <c r="U117" s="342"/>
      <c r="V117" s="342"/>
    </row>
    <row r="118" spans="1:22" ht="24.95" customHeight="1" x14ac:dyDescent="0.25">
      <c r="A118" s="341"/>
      <c r="D118" s="343"/>
      <c r="E118" s="343"/>
      <c r="F118" s="343"/>
      <c r="G118" s="343"/>
      <c r="H118" s="343"/>
      <c r="I118" s="343"/>
      <c r="M118" s="145"/>
      <c r="R118" s="344"/>
      <c r="S118" s="344"/>
      <c r="T118" s="344"/>
      <c r="U118" s="344"/>
      <c r="V118" s="344"/>
    </row>
    <row r="119" spans="1:22" ht="24.95" customHeight="1" x14ac:dyDescent="0.25">
      <c r="A119" s="341"/>
      <c r="C119" s="345" t="str">
        <f>'IDENTIFICACIÓN DE RIESGOS.'!I58</f>
        <v xml:space="preserve">Falta de verificación documental durante el trámite.
</v>
      </c>
      <c r="D119" s="345"/>
      <c r="E119" s="345"/>
      <c r="F119" s="345"/>
      <c r="M119" s="145"/>
      <c r="R119" s="346" t="str">
        <f>'IDENTIFICACIÓN DE RIESGOS.'!K58</f>
        <v xml:space="preserve">Reprocesos en el procedimiento.
Pago errado de comisiones.
</v>
      </c>
      <c r="S119" s="346"/>
      <c r="T119" s="346"/>
      <c r="U119" s="346"/>
      <c r="V119" s="346"/>
    </row>
    <row r="120" spans="1:22" ht="24.95" customHeight="1" x14ac:dyDescent="0.25">
      <c r="A120" s="341"/>
      <c r="C120" s="345"/>
      <c r="D120" s="345"/>
      <c r="E120" s="345"/>
      <c r="F120" s="345"/>
      <c r="M120" s="145"/>
      <c r="R120" s="346"/>
      <c r="S120" s="346"/>
      <c r="T120" s="346"/>
      <c r="U120" s="346"/>
      <c r="V120" s="346"/>
    </row>
    <row r="121" spans="1:22" ht="24.95" customHeight="1" x14ac:dyDescent="0.25">
      <c r="A121" s="341"/>
      <c r="C121" s="345"/>
      <c r="D121" s="345"/>
      <c r="E121" s="345"/>
      <c r="F121" s="345"/>
      <c r="M121" s="145"/>
      <c r="R121" s="346"/>
      <c r="S121" s="346"/>
      <c r="T121" s="346"/>
      <c r="U121" s="346"/>
      <c r="V121" s="346"/>
    </row>
    <row r="122" spans="1:22" ht="24.95" customHeight="1" x14ac:dyDescent="0.25">
      <c r="A122" s="341"/>
      <c r="C122" s="345"/>
      <c r="D122" s="345"/>
      <c r="E122" s="345"/>
      <c r="F122" s="345"/>
      <c r="M122" s="145"/>
      <c r="R122" s="346"/>
      <c r="S122" s="346"/>
      <c r="T122" s="346"/>
      <c r="U122" s="346"/>
      <c r="V122" s="346"/>
    </row>
    <row r="123" spans="1:22" ht="24.95" customHeight="1" x14ac:dyDescent="0.25">
      <c r="A123" s="341"/>
      <c r="C123" s="345"/>
      <c r="D123" s="345"/>
      <c r="E123" s="345"/>
      <c r="F123" s="345"/>
      <c r="M123" s="145"/>
      <c r="R123" s="346"/>
      <c r="S123" s="346"/>
      <c r="T123" s="346"/>
      <c r="U123" s="346"/>
      <c r="V123" s="346"/>
    </row>
    <row r="124" spans="1:22" ht="24.95" customHeight="1" x14ac:dyDescent="0.25">
      <c r="A124" s="341"/>
      <c r="C124" s="345"/>
      <c r="D124" s="345"/>
      <c r="E124" s="345"/>
      <c r="F124" s="345"/>
      <c r="M124" s="145"/>
      <c r="N124" s="148"/>
      <c r="O124" s="148"/>
      <c r="P124" s="148"/>
      <c r="R124" s="346"/>
      <c r="S124" s="346"/>
      <c r="T124" s="346"/>
      <c r="U124" s="346"/>
      <c r="V124" s="346"/>
    </row>
    <row r="125" spans="1:22" ht="24.95" customHeight="1" x14ac:dyDescent="0.25">
      <c r="A125" s="341"/>
      <c r="C125" s="345"/>
      <c r="D125" s="345"/>
      <c r="E125" s="345"/>
      <c r="F125" s="345"/>
      <c r="M125" s="145"/>
      <c r="N125" s="148"/>
      <c r="O125" s="148"/>
      <c r="P125" s="148"/>
      <c r="R125" s="346"/>
      <c r="S125" s="346"/>
      <c r="T125" s="346"/>
      <c r="U125" s="346"/>
      <c r="V125" s="346"/>
    </row>
    <row r="126" spans="1:22" ht="24.95" customHeight="1" x14ac:dyDescent="0.25">
      <c r="A126" s="341"/>
      <c r="C126" s="345"/>
      <c r="D126" s="345"/>
      <c r="E126" s="345"/>
      <c r="F126" s="345"/>
      <c r="K126" s="347" t="str">
        <f>'IDENTIFICACIÓN DE RIESGOS.'!H58</f>
        <v>Inadecuada gestión del trámite de comisiones o autorización de desplazamiento y permanencia.</v>
      </c>
      <c r="L126" s="347"/>
      <c r="M126" s="347"/>
      <c r="R126" s="346"/>
      <c r="S126" s="346"/>
      <c r="T126" s="346"/>
      <c r="U126" s="346"/>
      <c r="V126" s="346"/>
    </row>
    <row r="127" spans="1:22" ht="24.95" customHeight="1" x14ac:dyDescent="0.25">
      <c r="A127" s="341"/>
      <c r="C127" s="345"/>
      <c r="D127" s="345"/>
      <c r="E127" s="345"/>
      <c r="F127" s="345"/>
      <c r="K127" s="347"/>
      <c r="L127" s="347"/>
      <c r="M127" s="347"/>
      <c r="R127" s="346"/>
      <c r="S127" s="346"/>
      <c r="T127" s="346"/>
      <c r="U127" s="346"/>
      <c r="V127" s="346"/>
    </row>
    <row r="128" spans="1:22" ht="24.95" customHeight="1" x14ac:dyDescent="0.25">
      <c r="A128" s="341"/>
      <c r="C128" s="345"/>
      <c r="D128" s="345"/>
      <c r="E128" s="345"/>
      <c r="F128" s="345"/>
      <c r="K128" s="347"/>
      <c r="L128" s="347"/>
      <c r="M128" s="347"/>
      <c r="R128" s="346"/>
      <c r="S128" s="346"/>
      <c r="T128" s="346"/>
      <c r="U128" s="346"/>
      <c r="V128" s="346"/>
    </row>
    <row r="129" spans="1:22" ht="24.95" customHeight="1" x14ac:dyDescent="0.25">
      <c r="A129" s="341"/>
      <c r="C129" s="345"/>
      <c r="D129" s="345"/>
      <c r="E129" s="345"/>
      <c r="F129" s="345"/>
      <c r="K129" s="347"/>
      <c r="L129" s="347"/>
      <c r="M129" s="347"/>
      <c r="R129" s="346"/>
      <c r="S129" s="346"/>
      <c r="T129" s="346"/>
      <c r="U129" s="346"/>
      <c r="V129" s="346"/>
    </row>
    <row r="130" spans="1:22" ht="24.95" customHeight="1" x14ac:dyDescent="0.25">
      <c r="A130" s="341"/>
      <c r="C130" s="345"/>
      <c r="D130" s="345"/>
      <c r="E130" s="345"/>
      <c r="F130" s="345"/>
      <c r="R130" s="346"/>
      <c r="S130" s="346"/>
      <c r="T130" s="346"/>
      <c r="U130" s="346"/>
      <c r="V130" s="346"/>
    </row>
    <row r="131" spans="1:22" ht="24.95" customHeight="1" x14ac:dyDescent="0.25">
      <c r="A131" s="341"/>
      <c r="C131" s="345"/>
      <c r="D131" s="345"/>
      <c r="E131" s="345"/>
      <c r="F131" s="345"/>
      <c r="R131" s="346"/>
      <c r="S131" s="346"/>
      <c r="T131" s="346"/>
      <c r="U131" s="346"/>
      <c r="V131" s="346"/>
    </row>
    <row r="132" spans="1:22" ht="24.95" customHeight="1" x14ac:dyDescent="0.25">
      <c r="A132" s="341"/>
      <c r="C132" s="345"/>
      <c r="D132" s="345"/>
      <c r="E132" s="345"/>
      <c r="F132" s="345"/>
      <c r="R132" s="346"/>
      <c r="S132" s="346"/>
      <c r="T132" s="346"/>
      <c r="U132" s="346"/>
      <c r="V132" s="346"/>
    </row>
    <row r="133" spans="1:22" ht="24.95" customHeight="1" x14ac:dyDescent="0.25">
      <c r="A133" s="341"/>
      <c r="C133" s="345"/>
      <c r="D133" s="345"/>
      <c r="E133" s="345"/>
      <c r="F133" s="345"/>
      <c r="R133" s="346"/>
      <c r="S133" s="346"/>
      <c r="T133" s="346"/>
      <c r="U133" s="346"/>
      <c r="V133" s="346"/>
    </row>
    <row r="134" spans="1:22" ht="24.95" customHeight="1" x14ac:dyDescent="0.25">
      <c r="A134" s="341"/>
      <c r="C134" s="345"/>
      <c r="D134" s="345"/>
      <c r="E134" s="345"/>
      <c r="F134" s="345"/>
      <c r="R134" s="346"/>
      <c r="S134" s="346"/>
      <c r="T134" s="346"/>
      <c r="U134" s="346"/>
      <c r="V134" s="346"/>
    </row>
    <row r="135" spans="1:22" ht="24.95" customHeight="1" x14ac:dyDescent="0.25">
      <c r="A135" s="341"/>
      <c r="C135" s="345"/>
      <c r="D135" s="345"/>
      <c r="E135" s="345"/>
      <c r="F135" s="345"/>
      <c r="R135" s="346"/>
      <c r="S135" s="346"/>
      <c r="T135" s="346"/>
      <c r="U135" s="346"/>
      <c r="V135" s="346"/>
    </row>
    <row r="136" spans="1:22" ht="24.95" customHeight="1" x14ac:dyDescent="0.25">
      <c r="A136" s="341"/>
      <c r="C136" s="345"/>
      <c r="D136" s="345"/>
      <c r="E136" s="345"/>
      <c r="F136" s="345"/>
      <c r="R136" s="346"/>
      <c r="S136" s="346"/>
      <c r="T136" s="346"/>
      <c r="U136" s="346"/>
      <c r="V136" s="346"/>
    </row>
    <row r="137" spans="1:22" ht="24.95" customHeight="1" x14ac:dyDescent="0.25">
      <c r="A137" s="341"/>
      <c r="C137" s="345"/>
      <c r="D137" s="345"/>
      <c r="E137" s="345"/>
      <c r="F137" s="345"/>
      <c r="R137" s="346"/>
      <c r="S137" s="346"/>
      <c r="T137" s="346"/>
      <c r="U137" s="346"/>
      <c r="V137" s="346"/>
    </row>
    <row r="138" spans="1:22" ht="24.95" customHeight="1" x14ac:dyDescent="0.25">
      <c r="A138" s="147"/>
      <c r="R138" s="190"/>
      <c r="S138" s="190"/>
      <c r="T138" s="190"/>
      <c r="U138" s="190"/>
      <c r="V138" s="190"/>
    </row>
    <row r="139" spans="1:22" ht="24.95" customHeight="1" x14ac:dyDescent="0.25">
      <c r="A139" s="341" t="s">
        <v>79</v>
      </c>
    </row>
    <row r="140" spans="1:22" ht="24.95" customHeight="1" x14ac:dyDescent="0.25">
      <c r="A140" s="341"/>
      <c r="C140" s="342" t="s">
        <v>72</v>
      </c>
      <c r="D140" s="342"/>
      <c r="E140" s="342"/>
      <c r="F140" s="342"/>
      <c r="G140" s="144"/>
      <c r="R140" s="342" t="s">
        <v>73</v>
      </c>
      <c r="S140" s="342"/>
      <c r="T140" s="342"/>
      <c r="U140" s="342"/>
      <c r="V140" s="342"/>
    </row>
    <row r="141" spans="1:22" ht="24.95" customHeight="1" x14ac:dyDescent="0.25">
      <c r="A141" s="341"/>
      <c r="G141" s="343"/>
      <c r="H141" s="343"/>
      <c r="I141" s="343"/>
      <c r="M141" s="145"/>
      <c r="R141" s="190"/>
      <c r="S141" s="190"/>
      <c r="T141" s="190"/>
      <c r="U141" s="190"/>
      <c r="V141" s="190"/>
    </row>
    <row r="142" spans="1:22" ht="24.95" customHeight="1" x14ac:dyDescent="0.25">
      <c r="A142" s="341"/>
      <c r="C142" s="345" t="str">
        <f>'IDENTIFICACIÓN DE RIESGOS.'!I68</f>
        <v>Desconocimiento de la normatividad vigente aplicable para la administración de los archivos de gestión del MVCT.
Falta de control en el acceso a la información contenida en los expedientes.
Desorganización de los archivos de gestión.</v>
      </c>
      <c r="D142" s="345"/>
      <c r="E142" s="345"/>
      <c r="F142" s="345"/>
      <c r="M142" s="145"/>
      <c r="R142" s="346" t="str">
        <f>'IDENTIFICACIÓN DE RIESGOS.'!K68</f>
        <v>Perdida de la Memoria Institucional
Afectación a la continuidad de las actividades del proceso
Incumplimientos normativos
Afectación en la toma de decisiones.
Pérdida de imagen, credibilidad y confianza 
Sanciones y/o investigaciones a servidores públicos involucrados</v>
      </c>
      <c r="S142" s="346"/>
      <c r="T142" s="346"/>
      <c r="U142" s="346"/>
      <c r="V142" s="346"/>
    </row>
    <row r="143" spans="1:22" ht="24.95" customHeight="1" x14ac:dyDescent="0.25">
      <c r="A143" s="341"/>
      <c r="C143" s="345"/>
      <c r="D143" s="345"/>
      <c r="E143" s="345"/>
      <c r="F143" s="345"/>
      <c r="M143" s="145"/>
      <c r="R143" s="346"/>
      <c r="S143" s="346"/>
      <c r="T143" s="346"/>
      <c r="U143" s="346"/>
      <c r="V143" s="346"/>
    </row>
    <row r="144" spans="1:22" ht="24.95" customHeight="1" x14ac:dyDescent="0.25">
      <c r="A144" s="341"/>
      <c r="C144" s="345"/>
      <c r="D144" s="345"/>
      <c r="E144" s="345"/>
      <c r="F144" s="345"/>
      <c r="M144" s="145"/>
      <c r="R144" s="346"/>
      <c r="S144" s="346"/>
      <c r="T144" s="346"/>
      <c r="U144" s="346"/>
      <c r="V144" s="346"/>
    </row>
    <row r="145" spans="1:22" ht="24.95" customHeight="1" x14ac:dyDescent="0.25">
      <c r="A145" s="341"/>
      <c r="C145" s="345"/>
      <c r="D145" s="345"/>
      <c r="E145" s="345"/>
      <c r="F145" s="345"/>
      <c r="R145" s="346"/>
      <c r="S145" s="346"/>
      <c r="T145" s="346"/>
      <c r="U145" s="346"/>
      <c r="V145" s="346"/>
    </row>
    <row r="146" spans="1:22" ht="24.95" customHeight="1" x14ac:dyDescent="0.25">
      <c r="A146" s="341"/>
      <c r="C146" s="345"/>
      <c r="D146" s="345"/>
      <c r="E146" s="345"/>
      <c r="F146" s="345"/>
      <c r="R146" s="346"/>
      <c r="S146" s="346"/>
      <c r="T146" s="346"/>
      <c r="U146" s="346"/>
      <c r="V146" s="346"/>
    </row>
    <row r="147" spans="1:22" ht="24.95" customHeight="1" x14ac:dyDescent="0.25">
      <c r="A147" s="341"/>
      <c r="C147" s="345"/>
      <c r="D147" s="345"/>
      <c r="E147" s="345"/>
      <c r="F147" s="345"/>
      <c r="R147" s="346"/>
      <c r="S147" s="346"/>
      <c r="T147" s="346"/>
      <c r="U147" s="346"/>
      <c r="V147" s="346"/>
    </row>
    <row r="148" spans="1:22" ht="24.95" customHeight="1" x14ac:dyDescent="0.25">
      <c r="A148" s="341"/>
      <c r="C148" s="345"/>
      <c r="D148" s="345"/>
      <c r="E148" s="345"/>
      <c r="F148" s="345"/>
      <c r="R148" s="346"/>
      <c r="S148" s="346"/>
      <c r="T148" s="346"/>
      <c r="U148" s="346"/>
      <c r="V148" s="346"/>
    </row>
    <row r="149" spans="1:22" ht="24.95" customHeight="1" x14ac:dyDescent="0.25">
      <c r="A149" s="341"/>
      <c r="C149" s="345"/>
      <c r="D149" s="345"/>
      <c r="E149" s="345"/>
      <c r="F149" s="345"/>
      <c r="K149" s="347" t="str">
        <f>'IDENTIFICACIÓN DE RIESGOS.'!H68</f>
        <v>Pérdida o deterioro de la información contenida en los archivos de gestión del Grupo de Recursos Físicos</v>
      </c>
      <c r="L149" s="347"/>
      <c r="M149" s="347"/>
      <c r="R149" s="346"/>
      <c r="S149" s="346"/>
      <c r="T149" s="346"/>
      <c r="U149" s="346"/>
      <c r="V149" s="346"/>
    </row>
    <row r="150" spans="1:22" ht="24.95" customHeight="1" x14ac:dyDescent="0.25">
      <c r="A150" s="341"/>
      <c r="C150" s="345"/>
      <c r="D150" s="345"/>
      <c r="E150" s="345"/>
      <c r="F150" s="345"/>
      <c r="K150" s="347"/>
      <c r="L150" s="347"/>
      <c r="M150" s="347"/>
      <c r="R150" s="346"/>
      <c r="S150" s="346"/>
      <c r="T150" s="346"/>
      <c r="U150" s="346"/>
      <c r="V150" s="346"/>
    </row>
    <row r="151" spans="1:22" ht="24.95" customHeight="1" x14ac:dyDescent="0.25">
      <c r="A151" s="341"/>
      <c r="C151" s="345"/>
      <c r="D151" s="345"/>
      <c r="E151" s="345"/>
      <c r="F151" s="345"/>
      <c r="K151" s="347"/>
      <c r="L151" s="347"/>
      <c r="M151" s="347"/>
      <c r="R151" s="346"/>
      <c r="S151" s="346"/>
      <c r="T151" s="346"/>
      <c r="U151" s="346"/>
      <c r="V151" s="346"/>
    </row>
    <row r="152" spans="1:22" ht="24.95" customHeight="1" x14ac:dyDescent="0.25">
      <c r="A152" s="341"/>
      <c r="C152" s="345"/>
      <c r="D152" s="345"/>
      <c r="E152" s="345"/>
      <c r="F152" s="345"/>
      <c r="K152" s="347"/>
      <c r="L152" s="347"/>
      <c r="M152" s="347"/>
      <c r="R152" s="346"/>
      <c r="S152" s="346"/>
      <c r="T152" s="346"/>
      <c r="U152" s="346"/>
      <c r="V152" s="346"/>
    </row>
    <row r="153" spans="1:22" ht="24.95" customHeight="1" x14ac:dyDescent="0.25">
      <c r="A153" s="341"/>
      <c r="C153" s="345"/>
      <c r="D153" s="345"/>
      <c r="E153" s="345"/>
      <c r="F153" s="345"/>
      <c r="K153" s="146"/>
      <c r="L153" s="146"/>
      <c r="M153" s="146"/>
      <c r="R153" s="346"/>
      <c r="S153" s="346"/>
      <c r="T153" s="346"/>
      <c r="U153" s="346"/>
      <c r="V153" s="346"/>
    </row>
    <row r="154" spans="1:22" ht="24.95" customHeight="1" x14ac:dyDescent="0.25">
      <c r="A154" s="341"/>
      <c r="C154" s="345"/>
      <c r="D154" s="345"/>
      <c r="E154" s="345"/>
      <c r="F154" s="345"/>
      <c r="K154" s="146"/>
      <c r="L154" s="146"/>
      <c r="M154" s="146"/>
      <c r="R154" s="346"/>
      <c r="S154" s="346"/>
      <c r="T154" s="346"/>
      <c r="U154" s="346"/>
      <c r="V154" s="346"/>
    </row>
    <row r="155" spans="1:22" ht="24.95" customHeight="1" x14ac:dyDescent="0.25">
      <c r="A155" s="341"/>
      <c r="C155" s="345"/>
      <c r="D155" s="345"/>
      <c r="E155" s="345"/>
      <c r="F155" s="345"/>
      <c r="R155" s="346"/>
      <c r="S155" s="346"/>
      <c r="T155" s="346"/>
      <c r="U155" s="346"/>
      <c r="V155" s="346"/>
    </row>
    <row r="156" spans="1:22" ht="24.95" customHeight="1" x14ac:dyDescent="0.25">
      <c r="A156" s="341"/>
      <c r="C156" s="345"/>
      <c r="D156" s="345"/>
      <c r="E156" s="345"/>
      <c r="F156" s="345"/>
      <c r="R156" s="346"/>
      <c r="S156" s="346"/>
      <c r="T156" s="346"/>
      <c r="U156" s="346"/>
      <c r="V156" s="346"/>
    </row>
    <row r="157" spans="1:22" ht="24.95" customHeight="1" x14ac:dyDescent="0.25">
      <c r="A157" s="341"/>
      <c r="C157" s="345"/>
      <c r="D157" s="345"/>
      <c r="E157" s="345"/>
      <c r="F157" s="345"/>
      <c r="R157" s="346"/>
      <c r="S157" s="346"/>
      <c r="T157" s="346"/>
      <c r="U157" s="346"/>
      <c r="V157" s="346"/>
    </row>
    <row r="158" spans="1:22" ht="24.95" customHeight="1" x14ac:dyDescent="0.25">
      <c r="A158" s="341"/>
      <c r="C158" s="345"/>
      <c r="D158" s="345"/>
      <c r="E158" s="345"/>
      <c r="F158" s="345"/>
      <c r="R158" s="346"/>
      <c r="S158" s="346"/>
      <c r="T158" s="346"/>
      <c r="U158" s="346"/>
      <c r="V158" s="346"/>
    </row>
    <row r="159" spans="1:22" ht="24.95" customHeight="1" x14ac:dyDescent="0.25">
      <c r="A159" s="341"/>
      <c r="C159" s="345"/>
      <c r="D159" s="345"/>
      <c r="E159" s="345"/>
      <c r="F159" s="345"/>
      <c r="R159" s="346"/>
      <c r="S159" s="346"/>
      <c r="T159" s="346"/>
      <c r="U159" s="346"/>
      <c r="V159" s="346"/>
    </row>
    <row r="160" spans="1:22" ht="24.95" customHeight="1" x14ac:dyDescent="0.25">
      <c r="A160" s="341"/>
      <c r="C160" s="345"/>
      <c r="D160" s="345"/>
      <c r="E160" s="345"/>
      <c r="F160" s="345"/>
      <c r="R160" s="190"/>
      <c r="S160" s="190"/>
      <c r="T160" s="190"/>
      <c r="U160" s="190"/>
      <c r="V160" s="190"/>
    </row>
    <row r="161" spans="1:22" ht="24.95" customHeight="1" x14ac:dyDescent="0.25">
      <c r="A161" s="147"/>
      <c r="R161" s="190"/>
      <c r="S161" s="190"/>
      <c r="T161" s="190"/>
      <c r="U161" s="190"/>
      <c r="V161" s="190"/>
    </row>
    <row r="162" spans="1:22" ht="24.95" customHeight="1" x14ac:dyDescent="0.25">
      <c r="A162" s="341" t="s">
        <v>80</v>
      </c>
      <c r="R162" s="190"/>
      <c r="S162" s="190"/>
      <c r="T162" s="190"/>
      <c r="U162" s="190"/>
      <c r="V162" s="190"/>
    </row>
    <row r="163" spans="1:22" ht="24.95" customHeight="1" x14ac:dyDescent="0.25">
      <c r="A163" s="341"/>
      <c r="C163" s="342" t="s">
        <v>72</v>
      </c>
      <c r="D163" s="342"/>
      <c r="E163" s="342"/>
      <c r="F163" s="342"/>
      <c r="G163" s="144"/>
      <c r="R163" s="342" t="s">
        <v>73</v>
      </c>
      <c r="S163" s="342"/>
      <c r="T163" s="342"/>
      <c r="U163" s="342"/>
      <c r="V163" s="342"/>
    </row>
    <row r="164" spans="1:22" ht="24.95" customHeight="1" x14ac:dyDescent="0.25">
      <c r="A164" s="341"/>
      <c r="D164" s="343"/>
      <c r="E164" s="343"/>
      <c r="F164" s="343"/>
      <c r="G164" s="343"/>
      <c r="H164" s="343"/>
      <c r="I164" s="343"/>
      <c r="M164" s="145"/>
      <c r="R164" s="344"/>
      <c r="S164" s="344"/>
      <c r="T164" s="344"/>
      <c r="U164" s="344"/>
      <c r="V164" s="344"/>
    </row>
    <row r="165" spans="1:22" ht="24.95" customHeight="1" x14ac:dyDescent="0.25">
      <c r="A165" s="341"/>
      <c r="C165" s="345" t="str">
        <f>'IDENTIFICACIÓN DE RIESGOS.'!I78</f>
        <v>Incumplimiento a lo contenido en el Manual de Supervisión y en la normatividad legal vigente aplicable</v>
      </c>
      <c r="D165" s="345"/>
      <c r="E165" s="345"/>
      <c r="F165" s="345"/>
      <c r="M165" s="145"/>
      <c r="R165" s="346" t="str">
        <f>'IDENTIFICACIÓN DE RIESGOS.'!K78</f>
        <v xml:space="preserve">Sanciones o investigaciones disciplinarias
Afectación operativa y sobrecarga en las actividades de los procesos
</v>
      </c>
      <c r="S165" s="346"/>
      <c r="T165" s="346"/>
      <c r="U165" s="346"/>
      <c r="V165" s="346"/>
    </row>
    <row r="166" spans="1:22" ht="24.95" customHeight="1" x14ac:dyDescent="0.25">
      <c r="A166" s="341"/>
      <c r="C166" s="345"/>
      <c r="D166" s="345"/>
      <c r="E166" s="345"/>
      <c r="F166" s="345"/>
      <c r="M166" s="145"/>
      <c r="R166" s="346"/>
      <c r="S166" s="346"/>
      <c r="T166" s="346"/>
      <c r="U166" s="346"/>
      <c r="V166" s="346"/>
    </row>
    <row r="167" spans="1:22" ht="24.95" customHeight="1" x14ac:dyDescent="0.25">
      <c r="A167" s="341"/>
      <c r="C167" s="345"/>
      <c r="D167" s="345"/>
      <c r="E167" s="345"/>
      <c r="F167" s="345"/>
      <c r="M167" s="145"/>
      <c r="R167" s="346"/>
      <c r="S167" s="346"/>
      <c r="T167" s="346"/>
      <c r="U167" s="346"/>
      <c r="V167" s="346"/>
    </row>
    <row r="168" spans="1:22" ht="24.95" customHeight="1" x14ac:dyDescent="0.25">
      <c r="A168" s="341"/>
      <c r="C168" s="345"/>
      <c r="D168" s="345"/>
      <c r="E168" s="345"/>
      <c r="F168" s="345"/>
      <c r="M168" s="145"/>
      <c r="R168" s="346"/>
      <c r="S168" s="346"/>
      <c r="T168" s="346"/>
      <c r="U168" s="346"/>
      <c r="V168" s="346"/>
    </row>
    <row r="169" spans="1:22" ht="24.95" customHeight="1" x14ac:dyDescent="0.25">
      <c r="A169" s="341"/>
      <c r="C169" s="345"/>
      <c r="D169" s="345"/>
      <c r="E169" s="345"/>
      <c r="F169" s="345"/>
      <c r="M169" s="145"/>
      <c r="R169" s="346"/>
      <c r="S169" s="346"/>
      <c r="T169" s="346"/>
      <c r="U169" s="346"/>
      <c r="V169" s="346"/>
    </row>
    <row r="170" spans="1:22" ht="24.95" customHeight="1" x14ac:dyDescent="0.25">
      <c r="A170" s="341"/>
      <c r="C170" s="345"/>
      <c r="D170" s="345"/>
      <c r="E170" s="345"/>
      <c r="F170" s="345"/>
      <c r="M170" s="145"/>
      <c r="N170" s="148"/>
      <c r="O170" s="148"/>
      <c r="P170" s="148"/>
      <c r="R170" s="346"/>
      <c r="S170" s="346"/>
      <c r="T170" s="346"/>
      <c r="U170" s="346"/>
      <c r="V170" s="346"/>
    </row>
    <row r="171" spans="1:22" ht="24.95" customHeight="1" x14ac:dyDescent="0.25">
      <c r="A171" s="341"/>
      <c r="C171" s="345"/>
      <c r="D171" s="345"/>
      <c r="E171" s="345"/>
      <c r="F171" s="345"/>
      <c r="M171" s="145"/>
      <c r="N171" s="148"/>
      <c r="O171" s="148"/>
      <c r="P171" s="148"/>
      <c r="R171" s="346"/>
      <c r="S171" s="346"/>
      <c r="T171" s="346"/>
      <c r="U171" s="346"/>
      <c r="V171" s="346"/>
    </row>
    <row r="172" spans="1:22" ht="24.95" customHeight="1" x14ac:dyDescent="0.25">
      <c r="A172" s="341"/>
      <c r="C172" s="345"/>
      <c r="D172" s="345"/>
      <c r="E172" s="345"/>
      <c r="F172" s="345"/>
      <c r="K172" s="347" t="str">
        <f>'IDENTIFICACIÓN DE RIESGOS.'!H78</f>
        <v>Inadecuada supervisión en el seguimiento de la ejecución de los contratos/convenios de acuerdo con la normatividad legal vigente</v>
      </c>
      <c r="L172" s="347"/>
      <c r="M172" s="347"/>
      <c r="R172" s="346"/>
      <c r="S172" s="346"/>
      <c r="T172" s="346"/>
      <c r="U172" s="346"/>
      <c r="V172" s="346"/>
    </row>
    <row r="173" spans="1:22" ht="24.95" customHeight="1" x14ac:dyDescent="0.25">
      <c r="A173" s="341"/>
      <c r="C173" s="345"/>
      <c r="D173" s="345"/>
      <c r="E173" s="345"/>
      <c r="F173" s="345"/>
      <c r="K173" s="347"/>
      <c r="L173" s="347"/>
      <c r="M173" s="347"/>
      <c r="R173" s="346"/>
      <c r="S173" s="346"/>
      <c r="T173" s="346"/>
      <c r="U173" s="346"/>
      <c r="V173" s="346"/>
    </row>
    <row r="174" spans="1:22" ht="24.95" customHeight="1" x14ac:dyDescent="0.25">
      <c r="A174" s="341"/>
      <c r="C174" s="345"/>
      <c r="D174" s="345"/>
      <c r="E174" s="345"/>
      <c r="F174" s="345"/>
      <c r="K174" s="347"/>
      <c r="L174" s="347"/>
      <c r="M174" s="347"/>
      <c r="R174" s="346"/>
      <c r="S174" s="346"/>
      <c r="T174" s="346"/>
      <c r="U174" s="346"/>
      <c r="V174" s="346"/>
    </row>
    <row r="175" spans="1:22" ht="24.95" customHeight="1" x14ac:dyDescent="0.25">
      <c r="A175" s="341"/>
      <c r="C175" s="345"/>
      <c r="D175" s="345"/>
      <c r="E175" s="345"/>
      <c r="F175" s="345"/>
      <c r="K175" s="347"/>
      <c r="L175" s="347"/>
      <c r="M175" s="347"/>
      <c r="R175" s="346"/>
      <c r="S175" s="346"/>
      <c r="T175" s="346"/>
      <c r="U175" s="346"/>
      <c r="V175" s="346"/>
    </row>
    <row r="176" spans="1:22" ht="24.95" customHeight="1" x14ac:dyDescent="0.25">
      <c r="A176" s="341"/>
      <c r="C176" s="345"/>
      <c r="D176" s="345"/>
      <c r="E176" s="345"/>
      <c r="F176" s="345"/>
      <c r="R176" s="346"/>
      <c r="S176" s="346"/>
      <c r="T176" s="346"/>
      <c r="U176" s="346"/>
      <c r="V176" s="346"/>
    </row>
    <row r="177" spans="1:22" ht="24.95" customHeight="1" x14ac:dyDescent="0.25">
      <c r="A177" s="341"/>
      <c r="C177" s="345"/>
      <c r="D177" s="345"/>
      <c r="E177" s="345"/>
      <c r="F177" s="345"/>
      <c r="R177" s="346"/>
      <c r="S177" s="346"/>
      <c r="T177" s="346"/>
      <c r="U177" s="346"/>
      <c r="V177" s="346"/>
    </row>
    <row r="178" spans="1:22" ht="24.95" customHeight="1" x14ac:dyDescent="0.25">
      <c r="A178" s="341"/>
      <c r="C178" s="345"/>
      <c r="D178" s="345"/>
      <c r="E178" s="345"/>
      <c r="F178" s="345"/>
      <c r="R178" s="346"/>
      <c r="S178" s="346"/>
      <c r="T178" s="346"/>
      <c r="U178" s="346"/>
      <c r="V178" s="346"/>
    </row>
    <row r="179" spans="1:22" ht="24.95" customHeight="1" x14ac:dyDescent="0.25">
      <c r="A179" s="341"/>
      <c r="C179" s="345"/>
      <c r="D179" s="345"/>
      <c r="E179" s="345"/>
      <c r="F179" s="345"/>
      <c r="R179" s="346"/>
      <c r="S179" s="346"/>
      <c r="T179" s="346"/>
      <c r="U179" s="346"/>
      <c r="V179" s="346"/>
    </row>
    <row r="180" spans="1:22" ht="24.95" customHeight="1" x14ac:dyDescent="0.25">
      <c r="A180" s="341"/>
      <c r="C180" s="345"/>
      <c r="D180" s="345"/>
      <c r="E180" s="345"/>
      <c r="F180" s="345"/>
      <c r="R180" s="346"/>
      <c r="S180" s="346"/>
      <c r="T180" s="346"/>
      <c r="U180" s="346"/>
      <c r="V180" s="346"/>
    </row>
    <row r="181" spans="1:22" ht="24.95" customHeight="1" x14ac:dyDescent="0.25">
      <c r="A181" s="341"/>
      <c r="C181" s="345"/>
      <c r="D181" s="345"/>
      <c r="E181" s="345"/>
      <c r="F181" s="345"/>
      <c r="R181" s="346"/>
      <c r="S181" s="346"/>
      <c r="T181" s="346"/>
      <c r="U181" s="346"/>
      <c r="V181" s="346"/>
    </row>
    <row r="182" spans="1:22" ht="24.95" customHeight="1" x14ac:dyDescent="0.25">
      <c r="A182" s="341"/>
      <c r="C182" s="345"/>
      <c r="D182" s="345"/>
      <c r="E182" s="345"/>
      <c r="F182" s="345"/>
      <c r="R182" s="346"/>
      <c r="S182" s="346"/>
      <c r="T182" s="346"/>
      <c r="U182" s="346"/>
      <c r="V182" s="346"/>
    </row>
    <row r="183" spans="1:22" ht="24.95" customHeight="1" x14ac:dyDescent="0.25">
      <c r="A183" s="341"/>
      <c r="C183" s="345"/>
      <c r="D183" s="345"/>
      <c r="E183" s="345"/>
      <c r="F183" s="345"/>
      <c r="R183" s="346"/>
      <c r="S183" s="346"/>
      <c r="T183" s="346"/>
      <c r="U183" s="346"/>
      <c r="V183" s="346"/>
    </row>
    <row r="184" spans="1:22" ht="24.95" customHeight="1" x14ac:dyDescent="0.25">
      <c r="A184" s="147"/>
      <c r="R184" s="190"/>
      <c r="S184" s="190"/>
      <c r="T184" s="190"/>
      <c r="U184" s="190"/>
      <c r="V184" s="190"/>
    </row>
    <row r="185" spans="1:22" ht="24.95" customHeight="1" x14ac:dyDescent="0.25">
      <c r="A185" s="341" t="s">
        <v>81</v>
      </c>
    </row>
    <row r="186" spans="1:22" ht="24.95" customHeight="1" x14ac:dyDescent="0.25">
      <c r="A186" s="341"/>
      <c r="C186" s="342" t="s">
        <v>72</v>
      </c>
      <c r="D186" s="342"/>
      <c r="E186" s="342"/>
      <c r="F186" s="342"/>
      <c r="G186" s="144"/>
      <c r="R186" s="342" t="s">
        <v>73</v>
      </c>
      <c r="S186" s="342"/>
      <c r="T186" s="342"/>
      <c r="U186" s="342"/>
      <c r="V186" s="342"/>
    </row>
    <row r="187" spans="1:22" ht="24.95" customHeight="1" x14ac:dyDescent="0.25">
      <c r="A187" s="341"/>
      <c r="G187" s="343"/>
      <c r="H187" s="343"/>
      <c r="I187" s="343"/>
      <c r="M187" s="145"/>
      <c r="R187" s="190"/>
      <c r="S187" s="190"/>
      <c r="T187" s="190"/>
      <c r="U187" s="190"/>
      <c r="V187" s="190"/>
    </row>
    <row r="188" spans="1:22" ht="24.95" customHeight="1" x14ac:dyDescent="0.25">
      <c r="A188" s="341"/>
      <c r="C188" s="345">
        <f>'IDENTIFICACIÓN DE RIESGOS.'!I88</f>
        <v>0</v>
      </c>
      <c r="D188" s="345"/>
      <c r="E188" s="345"/>
      <c r="F188" s="345"/>
      <c r="M188" s="145"/>
      <c r="R188" s="346">
        <f>'IDENTIFICACIÓN DE RIESGOS.'!K88</f>
        <v>0</v>
      </c>
      <c r="S188" s="346"/>
      <c r="T188" s="346"/>
      <c r="U188" s="346"/>
      <c r="V188" s="346"/>
    </row>
    <row r="189" spans="1:22" ht="24.95" customHeight="1" x14ac:dyDescent="0.25">
      <c r="A189" s="341"/>
      <c r="C189" s="345"/>
      <c r="D189" s="345"/>
      <c r="E189" s="345"/>
      <c r="F189" s="345"/>
      <c r="M189" s="145"/>
      <c r="R189" s="346"/>
      <c r="S189" s="346"/>
      <c r="T189" s="346"/>
      <c r="U189" s="346"/>
      <c r="V189" s="346"/>
    </row>
    <row r="190" spans="1:22" ht="24.95" customHeight="1" x14ac:dyDescent="0.25">
      <c r="A190" s="341"/>
      <c r="C190" s="345"/>
      <c r="D190" s="345"/>
      <c r="E190" s="345"/>
      <c r="F190" s="345"/>
      <c r="M190" s="145"/>
      <c r="R190" s="346"/>
      <c r="S190" s="346"/>
      <c r="T190" s="346"/>
      <c r="U190" s="346"/>
      <c r="V190" s="346"/>
    </row>
    <row r="191" spans="1:22" ht="24.95" customHeight="1" x14ac:dyDescent="0.25">
      <c r="A191" s="341"/>
      <c r="C191" s="345"/>
      <c r="D191" s="345"/>
      <c r="E191" s="345"/>
      <c r="F191" s="345"/>
      <c r="R191" s="346"/>
      <c r="S191" s="346"/>
      <c r="T191" s="346"/>
      <c r="U191" s="346"/>
      <c r="V191" s="346"/>
    </row>
    <row r="192" spans="1:22" ht="24.95" customHeight="1" x14ac:dyDescent="0.25">
      <c r="A192" s="341"/>
      <c r="C192" s="345"/>
      <c r="D192" s="345"/>
      <c r="E192" s="345"/>
      <c r="F192" s="345"/>
      <c r="R192" s="346"/>
      <c r="S192" s="346"/>
      <c r="T192" s="346"/>
      <c r="U192" s="346"/>
      <c r="V192" s="346"/>
    </row>
    <row r="193" spans="1:22" ht="24.95" customHeight="1" x14ac:dyDescent="0.25">
      <c r="A193" s="341"/>
      <c r="C193" s="345"/>
      <c r="D193" s="345"/>
      <c r="E193" s="345"/>
      <c r="F193" s="345"/>
      <c r="R193" s="346"/>
      <c r="S193" s="346"/>
      <c r="T193" s="346"/>
      <c r="U193" s="346"/>
      <c r="V193" s="346"/>
    </row>
    <row r="194" spans="1:22" ht="24.95" customHeight="1" x14ac:dyDescent="0.25">
      <c r="A194" s="341"/>
      <c r="C194" s="345"/>
      <c r="D194" s="345"/>
      <c r="E194" s="345"/>
      <c r="F194" s="345"/>
      <c r="R194" s="346"/>
      <c r="S194" s="346"/>
      <c r="T194" s="346"/>
      <c r="U194" s="346"/>
      <c r="V194" s="346"/>
    </row>
    <row r="195" spans="1:22" ht="24.95" customHeight="1" x14ac:dyDescent="0.25">
      <c r="A195" s="341"/>
      <c r="C195" s="345"/>
      <c r="D195" s="345"/>
      <c r="E195" s="345"/>
      <c r="F195" s="345"/>
      <c r="K195" s="347" t="str">
        <f>'IDENTIFICACIÓN DE RIESGOS.'!H88</f>
        <v>Riesgo 9</v>
      </c>
      <c r="L195" s="347"/>
      <c r="M195" s="347"/>
      <c r="R195" s="346"/>
      <c r="S195" s="346"/>
      <c r="T195" s="346"/>
      <c r="U195" s="346"/>
      <c r="V195" s="346"/>
    </row>
    <row r="196" spans="1:22" ht="24.95" customHeight="1" x14ac:dyDescent="0.25">
      <c r="A196" s="341"/>
      <c r="C196" s="345"/>
      <c r="D196" s="345"/>
      <c r="E196" s="345"/>
      <c r="F196" s="345"/>
      <c r="K196" s="347"/>
      <c r="L196" s="347"/>
      <c r="M196" s="347"/>
      <c r="R196" s="346"/>
      <c r="S196" s="346"/>
      <c r="T196" s="346"/>
      <c r="U196" s="346"/>
      <c r="V196" s="346"/>
    </row>
    <row r="197" spans="1:22" ht="24.95" customHeight="1" x14ac:dyDescent="0.25">
      <c r="A197" s="341"/>
      <c r="C197" s="345"/>
      <c r="D197" s="345"/>
      <c r="E197" s="345"/>
      <c r="F197" s="345"/>
      <c r="K197" s="347"/>
      <c r="L197" s="347"/>
      <c r="M197" s="347"/>
      <c r="R197" s="346"/>
      <c r="S197" s="346"/>
      <c r="T197" s="346"/>
      <c r="U197" s="346"/>
      <c r="V197" s="346"/>
    </row>
    <row r="198" spans="1:22" ht="24.95" customHeight="1" x14ac:dyDescent="0.25">
      <c r="A198" s="341"/>
      <c r="C198" s="345"/>
      <c r="D198" s="345"/>
      <c r="E198" s="345"/>
      <c r="F198" s="345"/>
      <c r="K198" s="347"/>
      <c r="L198" s="347"/>
      <c r="M198" s="347"/>
      <c r="R198" s="346"/>
      <c r="S198" s="346"/>
      <c r="T198" s="346"/>
      <c r="U198" s="346"/>
      <c r="V198" s="346"/>
    </row>
    <row r="199" spans="1:22" ht="24.95" customHeight="1" x14ac:dyDescent="0.25">
      <c r="A199" s="341"/>
      <c r="C199" s="345"/>
      <c r="D199" s="345"/>
      <c r="E199" s="345"/>
      <c r="F199" s="345"/>
      <c r="K199" s="146"/>
      <c r="L199" s="146"/>
      <c r="M199" s="146"/>
      <c r="R199" s="346"/>
      <c r="S199" s="346"/>
      <c r="T199" s="346"/>
      <c r="U199" s="346"/>
      <c r="V199" s="346"/>
    </row>
    <row r="200" spans="1:22" ht="24.95" customHeight="1" x14ac:dyDescent="0.25">
      <c r="A200" s="341"/>
      <c r="C200" s="345"/>
      <c r="D200" s="345"/>
      <c r="E200" s="345"/>
      <c r="F200" s="345"/>
      <c r="K200" s="146"/>
      <c r="L200" s="146"/>
      <c r="M200" s="146"/>
      <c r="R200" s="346"/>
      <c r="S200" s="346"/>
      <c r="T200" s="346"/>
      <c r="U200" s="346"/>
      <c r="V200" s="346"/>
    </row>
    <row r="201" spans="1:22" ht="24.95" customHeight="1" x14ac:dyDescent="0.25">
      <c r="A201" s="341"/>
      <c r="C201" s="345"/>
      <c r="D201" s="345"/>
      <c r="E201" s="345"/>
      <c r="F201" s="345"/>
      <c r="R201" s="346"/>
      <c r="S201" s="346"/>
      <c r="T201" s="346"/>
      <c r="U201" s="346"/>
      <c r="V201" s="346"/>
    </row>
    <row r="202" spans="1:22" ht="24.95" customHeight="1" x14ac:dyDescent="0.25">
      <c r="A202" s="341"/>
      <c r="C202" s="345"/>
      <c r="D202" s="345"/>
      <c r="E202" s="345"/>
      <c r="F202" s="345"/>
      <c r="R202" s="346"/>
      <c r="S202" s="346"/>
      <c r="T202" s="346"/>
      <c r="U202" s="346"/>
      <c r="V202" s="346"/>
    </row>
    <row r="203" spans="1:22" ht="24.95" customHeight="1" x14ac:dyDescent="0.25">
      <c r="A203" s="341"/>
      <c r="C203" s="345"/>
      <c r="D203" s="345"/>
      <c r="E203" s="345"/>
      <c r="F203" s="345"/>
      <c r="R203" s="346"/>
      <c r="S203" s="346"/>
      <c r="T203" s="346"/>
      <c r="U203" s="346"/>
      <c r="V203" s="346"/>
    </row>
    <row r="204" spans="1:22" ht="24.95" customHeight="1" x14ac:dyDescent="0.25">
      <c r="A204" s="341"/>
      <c r="C204" s="345"/>
      <c r="D204" s="345"/>
      <c r="E204" s="345"/>
      <c r="F204" s="345"/>
      <c r="R204" s="346"/>
      <c r="S204" s="346"/>
      <c r="T204" s="346"/>
      <c r="U204" s="346"/>
      <c r="V204" s="346"/>
    </row>
    <row r="205" spans="1:22" ht="24.95" customHeight="1" x14ac:dyDescent="0.25">
      <c r="A205" s="341"/>
      <c r="C205" s="345"/>
      <c r="D205" s="345"/>
      <c r="E205" s="345"/>
      <c r="F205" s="345"/>
      <c r="R205" s="346"/>
      <c r="S205" s="346"/>
      <c r="T205" s="346"/>
      <c r="U205" s="346"/>
      <c r="V205" s="346"/>
    </row>
    <row r="206" spans="1:22" ht="24.95" customHeight="1" x14ac:dyDescent="0.25">
      <c r="A206" s="341"/>
      <c r="C206" s="345"/>
      <c r="D206" s="345"/>
      <c r="E206" s="345"/>
      <c r="F206" s="345"/>
      <c r="R206" s="190"/>
      <c r="S206" s="190"/>
      <c r="T206" s="190"/>
      <c r="U206" s="190"/>
      <c r="V206" s="190"/>
    </row>
    <row r="207" spans="1:22" ht="24.95" customHeight="1" x14ac:dyDescent="0.25">
      <c r="A207" s="147"/>
      <c r="R207" s="190"/>
      <c r="S207" s="190"/>
      <c r="T207" s="190"/>
      <c r="U207" s="190"/>
      <c r="V207" s="190"/>
    </row>
    <row r="208" spans="1:22" ht="24.95" customHeight="1" x14ac:dyDescent="0.25">
      <c r="A208" s="341" t="s">
        <v>82</v>
      </c>
      <c r="R208" s="190"/>
      <c r="S208" s="190"/>
      <c r="T208" s="190"/>
      <c r="U208" s="190"/>
      <c r="V208" s="190"/>
    </row>
    <row r="209" spans="1:22" ht="24.95" customHeight="1" x14ac:dyDescent="0.25">
      <c r="A209" s="341"/>
      <c r="C209" s="342" t="s">
        <v>72</v>
      </c>
      <c r="D209" s="342"/>
      <c r="E209" s="342"/>
      <c r="F209" s="342"/>
      <c r="G209" s="144"/>
      <c r="R209" s="342" t="s">
        <v>73</v>
      </c>
      <c r="S209" s="342"/>
      <c r="T209" s="342"/>
      <c r="U209" s="342"/>
      <c r="V209" s="342"/>
    </row>
    <row r="210" spans="1:22" ht="24.95" customHeight="1" x14ac:dyDescent="0.25">
      <c r="A210" s="341"/>
      <c r="D210" s="343"/>
      <c r="E210" s="343"/>
      <c r="F210" s="343"/>
      <c r="G210" s="343"/>
      <c r="H210" s="343"/>
      <c r="I210" s="343"/>
      <c r="M210" s="145"/>
      <c r="R210" s="344"/>
      <c r="S210" s="344"/>
      <c r="T210" s="344"/>
      <c r="U210" s="344"/>
      <c r="V210" s="344"/>
    </row>
    <row r="211" spans="1:22" ht="24.95" customHeight="1" x14ac:dyDescent="0.25">
      <c r="A211" s="341"/>
      <c r="C211" s="345">
        <f>'IDENTIFICACIÓN DE RIESGOS.'!I98</f>
        <v>0</v>
      </c>
      <c r="D211" s="345"/>
      <c r="E211" s="345"/>
      <c r="F211" s="345"/>
      <c r="M211" s="145"/>
      <c r="R211" s="346">
        <f>'IDENTIFICACIÓN DE RIESGOS.'!K98</f>
        <v>0</v>
      </c>
      <c r="S211" s="346"/>
      <c r="T211" s="346"/>
      <c r="U211" s="346"/>
      <c r="V211" s="346"/>
    </row>
    <row r="212" spans="1:22" ht="24.95" customHeight="1" x14ac:dyDescent="0.25">
      <c r="A212" s="341"/>
      <c r="C212" s="345"/>
      <c r="D212" s="345"/>
      <c r="E212" s="345"/>
      <c r="F212" s="345"/>
      <c r="M212" s="145"/>
      <c r="R212" s="346"/>
      <c r="S212" s="346"/>
      <c r="T212" s="346"/>
      <c r="U212" s="346"/>
      <c r="V212" s="346"/>
    </row>
    <row r="213" spans="1:22" ht="24.95" customHeight="1" x14ac:dyDescent="0.25">
      <c r="A213" s="341"/>
      <c r="C213" s="345"/>
      <c r="D213" s="345"/>
      <c r="E213" s="345"/>
      <c r="F213" s="345"/>
      <c r="M213" s="145"/>
      <c r="R213" s="346"/>
      <c r="S213" s="346"/>
      <c r="T213" s="346"/>
      <c r="U213" s="346"/>
      <c r="V213" s="346"/>
    </row>
    <row r="214" spans="1:22" ht="24.95" customHeight="1" x14ac:dyDescent="0.25">
      <c r="A214" s="341"/>
      <c r="C214" s="345"/>
      <c r="D214" s="345"/>
      <c r="E214" s="345"/>
      <c r="F214" s="345"/>
      <c r="M214" s="145"/>
      <c r="R214" s="346"/>
      <c r="S214" s="346"/>
      <c r="T214" s="346"/>
      <c r="U214" s="346"/>
      <c r="V214" s="346"/>
    </row>
    <row r="215" spans="1:22" ht="24.95" customHeight="1" x14ac:dyDescent="0.25">
      <c r="A215" s="341"/>
      <c r="C215" s="345"/>
      <c r="D215" s="345"/>
      <c r="E215" s="345"/>
      <c r="F215" s="345"/>
      <c r="M215" s="145"/>
      <c r="R215" s="346"/>
      <c r="S215" s="346"/>
      <c r="T215" s="346"/>
      <c r="U215" s="346"/>
      <c r="V215" s="346"/>
    </row>
    <row r="216" spans="1:22" ht="24.95" customHeight="1" x14ac:dyDescent="0.25">
      <c r="A216" s="341"/>
      <c r="C216" s="345"/>
      <c r="D216" s="345"/>
      <c r="E216" s="345"/>
      <c r="F216" s="345"/>
      <c r="M216" s="145"/>
      <c r="N216" s="148"/>
      <c r="O216" s="148"/>
      <c r="P216" s="148"/>
      <c r="R216" s="346"/>
      <c r="S216" s="346"/>
      <c r="T216" s="346"/>
      <c r="U216" s="346"/>
      <c r="V216" s="346"/>
    </row>
    <row r="217" spans="1:22" ht="24.95" customHeight="1" x14ac:dyDescent="0.25">
      <c r="A217" s="341"/>
      <c r="C217" s="345"/>
      <c r="D217" s="345"/>
      <c r="E217" s="345"/>
      <c r="F217" s="345"/>
      <c r="M217" s="145"/>
      <c r="N217" s="148"/>
      <c r="O217" s="148"/>
      <c r="P217" s="148"/>
      <c r="R217" s="346"/>
      <c r="S217" s="346"/>
      <c r="T217" s="346"/>
      <c r="U217" s="346"/>
      <c r="V217" s="346"/>
    </row>
    <row r="218" spans="1:22" ht="24.95" customHeight="1" x14ac:dyDescent="0.25">
      <c r="A218" s="341"/>
      <c r="C218" s="345"/>
      <c r="D218" s="345"/>
      <c r="E218" s="345"/>
      <c r="F218" s="345"/>
      <c r="K218" s="347" t="str">
        <f>'IDENTIFICACIÓN DE RIESGOS.'!H98</f>
        <v>Riesgo 10</v>
      </c>
      <c r="L218" s="347"/>
      <c r="M218" s="347"/>
      <c r="R218" s="346"/>
      <c r="S218" s="346"/>
      <c r="T218" s="346"/>
      <c r="U218" s="346"/>
      <c r="V218" s="346"/>
    </row>
    <row r="219" spans="1:22" ht="24.95" customHeight="1" x14ac:dyDescent="0.25">
      <c r="A219" s="341"/>
      <c r="C219" s="345"/>
      <c r="D219" s="345"/>
      <c r="E219" s="345"/>
      <c r="F219" s="345"/>
      <c r="K219" s="347"/>
      <c r="L219" s="347"/>
      <c r="M219" s="347"/>
      <c r="R219" s="346"/>
      <c r="S219" s="346"/>
      <c r="T219" s="346"/>
      <c r="U219" s="346"/>
      <c r="V219" s="346"/>
    </row>
    <row r="220" spans="1:22" ht="24.95" customHeight="1" x14ac:dyDescent="0.25">
      <c r="A220" s="341"/>
      <c r="C220" s="345"/>
      <c r="D220" s="345"/>
      <c r="E220" s="345"/>
      <c r="F220" s="345"/>
      <c r="K220" s="347"/>
      <c r="L220" s="347"/>
      <c r="M220" s="347"/>
      <c r="R220" s="346"/>
      <c r="S220" s="346"/>
      <c r="T220" s="346"/>
      <c r="U220" s="346"/>
      <c r="V220" s="346"/>
    </row>
    <row r="221" spans="1:22" ht="24.95" customHeight="1" x14ac:dyDescent="0.25">
      <c r="A221" s="341"/>
      <c r="C221" s="345"/>
      <c r="D221" s="345"/>
      <c r="E221" s="345"/>
      <c r="F221" s="345"/>
      <c r="K221" s="347"/>
      <c r="L221" s="347"/>
      <c r="M221" s="347"/>
      <c r="R221" s="346"/>
      <c r="S221" s="346"/>
      <c r="T221" s="346"/>
      <c r="U221" s="346"/>
      <c r="V221" s="346"/>
    </row>
    <row r="222" spans="1:22" ht="24.95" customHeight="1" x14ac:dyDescent="0.25">
      <c r="A222" s="341"/>
      <c r="C222" s="345"/>
      <c r="D222" s="345"/>
      <c r="E222" s="345"/>
      <c r="F222" s="345"/>
      <c r="R222" s="346"/>
      <c r="S222" s="346"/>
      <c r="T222" s="346"/>
      <c r="U222" s="346"/>
      <c r="V222" s="346"/>
    </row>
    <row r="223" spans="1:22" ht="24.95" customHeight="1" x14ac:dyDescent="0.25">
      <c r="A223" s="341"/>
      <c r="C223" s="345"/>
      <c r="D223" s="345"/>
      <c r="E223" s="345"/>
      <c r="F223" s="345"/>
      <c r="R223" s="346"/>
      <c r="S223" s="346"/>
      <c r="T223" s="346"/>
      <c r="U223" s="346"/>
      <c r="V223" s="346"/>
    </row>
    <row r="224" spans="1:22" ht="24.95" customHeight="1" x14ac:dyDescent="0.25">
      <c r="A224" s="341"/>
      <c r="C224" s="345"/>
      <c r="D224" s="345"/>
      <c r="E224" s="345"/>
      <c r="F224" s="345"/>
      <c r="R224" s="346"/>
      <c r="S224" s="346"/>
      <c r="T224" s="346"/>
      <c r="U224" s="346"/>
      <c r="V224" s="346"/>
    </row>
    <row r="225" spans="1:22" ht="24.95" customHeight="1" x14ac:dyDescent="0.25">
      <c r="A225" s="341"/>
      <c r="C225" s="345"/>
      <c r="D225" s="345"/>
      <c r="E225" s="345"/>
      <c r="F225" s="345"/>
      <c r="R225" s="346"/>
      <c r="S225" s="346"/>
      <c r="T225" s="346"/>
      <c r="U225" s="346"/>
      <c r="V225" s="346"/>
    </row>
    <row r="226" spans="1:22" ht="24.95" customHeight="1" x14ac:dyDescent="0.25">
      <c r="A226" s="341"/>
      <c r="C226" s="345"/>
      <c r="D226" s="345"/>
      <c r="E226" s="345"/>
      <c r="F226" s="345"/>
      <c r="R226" s="346"/>
      <c r="S226" s="346"/>
      <c r="T226" s="346"/>
      <c r="U226" s="346"/>
      <c r="V226" s="346"/>
    </row>
    <row r="227" spans="1:22" ht="24.95" customHeight="1" x14ac:dyDescent="0.25">
      <c r="A227" s="341"/>
      <c r="C227" s="345"/>
      <c r="D227" s="345"/>
      <c r="E227" s="345"/>
      <c r="F227" s="345"/>
      <c r="R227" s="346"/>
      <c r="S227" s="346"/>
      <c r="T227" s="346"/>
      <c r="U227" s="346"/>
      <c r="V227" s="346"/>
    </row>
    <row r="228" spans="1:22" ht="24.95" customHeight="1" x14ac:dyDescent="0.25">
      <c r="A228" s="341"/>
      <c r="C228" s="345"/>
      <c r="D228" s="345"/>
      <c r="E228" s="345"/>
      <c r="F228" s="345"/>
      <c r="R228" s="346"/>
      <c r="S228" s="346"/>
      <c r="T228" s="346"/>
      <c r="U228" s="346"/>
      <c r="V228" s="346"/>
    </row>
    <row r="229" spans="1:22" ht="24.95" customHeight="1" x14ac:dyDescent="0.25">
      <c r="A229" s="341"/>
      <c r="C229" s="345"/>
      <c r="D229" s="345"/>
      <c r="E229" s="345"/>
      <c r="F229" s="345"/>
      <c r="R229" s="346"/>
      <c r="S229" s="346"/>
      <c r="T229" s="346"/>
      <c r="U229" s="346"/>
      <c r="V229" s="346"/>
    </row>
    <row r="230" spans="1:22" ht="24.95" customHeight="1" x14ac:dyDescent="0.25">
      <c r="A230" s="147"/>
      <c r="R230" s="190"/>
      <c r="S230" s="190"/>
      <c r="T230" s="190"/>
      <c r="U230" s="190"/>
      <c r="V230" s="190"/>
    </row>
  </sheetData>
  <mergeCells count="80">
    <mergeCell ref="A1:A22"/>
    <mergeCell ref="A24:A45"/>
    <mergeCell ref="C27:F45"/>
    <mergeCell ref="R27:V45"/>
    <mergeCell ref="R4:V21"/>
    <mergeCell ref="K34:M37"/>
    <mergeCell ref="K11:M14"/>
    <mergeCell ref="C2:F2"/>
    <mergeCell ref="C25:F25"/>
    <mergeCell ref="R25:V25"/>
    <mergeCell ref="C4:F22"/>
    <mergeCell ref="R26:V26"/>
    <mergeCell ref="G3:I3"/>
    <mergeCell ref="D26:F26"/>
    <mergeCell ref="G26:I26"/>
    <mergeCell ref="R2:V2"/>
    <mergeCell ref="A47:A68"/>
    <mergeCell ref="C48:F48"/>
    <mergeCell ref="R48:V48"/>
    <mergeCell ref="G49:I49"/>
    <mergeCell ref="C50:F68"/>
    <mergeCell ref="R50:V67"/>
    <mergeCell ref="K57:M60"/>
    <mergeCell ref="A70:A91"/>
    <mergeCell ref="C71:F71"/>
    <mergeCell ref="R71:V71"/>
    <mergeCell ref="D72:F72"/>
    <mergeCell ref="G72:I72"/>
    <mergeCell ref="R72:V72"/>
    <mergeCell ref="C73:F91"/>
    <mergeCell ref="R73:V91"/>
    <mergeCell ref="K80:M83"/>
    <mergeCell ref="A93:A114"/>
    <mergeCell ref="C94:F94"/>
    <mergeCell ref="R94:V94"/>
    <mergeCell ref="G95:I95"/>
    <mergeCell ref="C96:F114"/>
    <mergeCell ref="R96:V113"/>
    <mergeCell ref="K103:M106"/>
    <mergeCell ref="A116:A137"/>
    <mergeCell ref="C117:F117"/>
    <mergeCell ref="R117:V117"/>
    <mergeCell ref="D118:F118"/>
    <mergeCell ref="G118:I118"/>
    <mergeCell ref="R118:V118"/>
    <mergeCell ref="C119:F137"/>
    <mergeCell ref="R119:V137"/>
    <mergeCell ref="K126:M129"/>
    <mergeCell ref="A139:A160"/>
    <mergeCell ref="C140:F140"/>
    <mergeCell ref="R140:V140"/>
    <mergeCell ref="G141:I141"/>
    <mergeCell ref="C142:F160"/>
    <mergeCell ref="R142:V159"/>
    <mergeCell ref="K149:M152"/>
    <mergeCell ref="A162:A183"/>
    <mergeCell ref="C163:F163"/>
    <mergeCell ref="R163:V163"/>
    <mergeCell ref="D164:F164"/>
    <mergeCell ref="G164:I164"/>
    <mergeCell ref="R164:V164"/>
    <mergeCell ref="C165:F183"/>
    <mergeCell ref="R165:V183"/>
    <mergeCell ref="K172:M175"/>
    <mergeCell ref="A185:A206"/>
    <mergeCell ref="C186:F186"/>
    <mergeCell ref="R186:V186"/>
    <mergeCell ref="G187:I187"/>
    <mergeCell ref="C188:F206"/>
    <mergeCell ref="R188:V205"/>
    <mergeCell ref="K195:M198"/>
    <mergeCell ref="A208:A229"/>
    <mergeCell ref="C209:F209"/>
    <mergeCell ref="R209:V209"/>
    <mergeCell ref="D210:F210"/>
    <mergeCell ref="G210:I210"/>
    <mergeCell ref="R210:V210"/>
    <mergeCell ref="C211:F229"/>
    <mergeCell ref="R211:V229"/>
    <mergeCell ref="K218:M22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BT142"/>
  <sheetViews>
    <sheetView showGridLines="0" zoomScale="40" zoomScaleNormal="40" workbookViewId="0">
      <pane xSplit="3" ySplit="8" topLeftCell="T99" activePane="bottomRight" state="frozen"/>
      <selection pane="topRight" activeCell="D1" sqref="D1"/>
      <selection pane="bottomLeft" activeCell="A9" sqref="A9"/>
      <selection pane="bottomRight" activeCell="AX101" sqref="AX101"/>
    </sheetView>
  </sheetViews>
  <sheetFormatPr baseColWidth="10" defaultColWidth="11.42578125" defaultRowHeight="39.950000000000003" customHeight="1" x14ac:dyDescent="0.25"/>
  <cols>
    <col min="1" max="1" width="4.5703125" style="100" customWidth="1"/>
    <col min="2" max="2" width="31.140625" style="101" customWidth="1"/>
    <col min="3" max="3" width="28.5703125" style="101" customWidth="1"/>
    <col min="4" max="4" width="78" style="153" customWidth="1"/>
    <col min="5" max="5" width="58.42578125" style="101" customWidth="1"/>
    <col min="6" max="6" width="51.5703125" style="101" customWidth="1"/>
    <col min="7" max="8" width="49.5703125" style="101" customWidth="1"/>
    <col min="9" max="9" width="35" style="153" customWidth="1"/>
    <col min="10" max="11" width="49.5703125" style="101" customWidth="1"/>
    <col min="12" max="12" width="37.140625" style="101" customWidth="1"/>
    <col min="13" max="13" width="34.5703125" style="101" customWidth="1"/>
    <col min="14" max="14" width="35.140625" style="101" customWidth="1"/>
    <col min="15" max="15" width="6.7109375" style="101" hidden="1" customWidth="1"/>
    <col min="16" max="16" width="13.28515625" style="101" hidden="1" customWidth="1"/>
    <col min="17" max="17" width="29.5703125" style="101" customWidth="1"/>
    <col min="18" max="18" width="33.42578125" style="101" bestFit="1" customWidth="1"/>
    <col min="19" max="19" width="48.7109375" style="101" customWidth="1"/>
    <col min="20" max="20" width="75.7109375" style="101" customWidth="1"/>
    <col min="21" max="21" width="53.7109375" style="101" customWidth="1"/>
    <col min="22" max="22" width="27.5703125" style="101" customWidth="1"/>
    <col min="23" max="23" width="28.7109375" style="101" customWidth="1"/>
    <col min="24" max="24" width="75.5703125" style="101" customWidth="1"/>
    <col min="25" max="25" width="24.7109375" style="101" customWidth="1"/>
    <col min="26" max="26" width="25.42578125" style="101" customWidth="1"/>
    <col min="27" max="27" width="19.5703125" style="101" customWidth="1"/>
    <col min="28" max="29" width="24.7109375" style="101" customWidth="1"/>
    <col min="30" max="30" width="35.42578125" style="101" customWidth="1"/>
    <col min="31" max="31" width="19.28515625" style="101" customWidth="1"/>
    <col min="32" max="33" width="26.140625" style="101" customWidth="1"/>
    <col min="34" max="34" width="35.42578125" style="101" customWidth="1"/>
    <col min="35" max="35" width="34.85546875" style="101" customWidth="1"/>
    <col min="36" max="36" width="28.7109375" style="101" customWidth="1"/>
    <col min="37" max="47" width="40.7109375" style="101" customWidth="1"/>
    <col min="48" max="48" width="70.5703125" style="101" customWidth="1"/>
    <col min="49" max="49" width="96" style="101" customWidth="1"/>
    <col min="50" max="50" width="106.5703125" style="101" customWidth="1"/>
    <col min="51" max="59" width="30.7109375" style="101" customWidth="1"/>
    <col min="60" max="60" width="40.140625" style="102" customWidth="1"/>
    <col min="61" max="61" width="72.28515625" style="101" customWidth="1"/>
    <col min="62" max="62" width="26.140625" style="101" customWidth="1"/>
    <col min="63" max="63" width="25.42578125" style="101" customWidth="1"/>
    <col min="64" max="64" width="23" style="101" customWidth="1"/>
    <col min="65" max="70" width="19.7109375" style="101" customWidth="1"/>
    <col min="71" max="71" width="22.28515625" style="101" customWidth="1"/>
    <col min="72" max="72" width="11.42578125" style="101"/>
    <col min="73" max="73" width="91" style="101" bestFit="1" customWidth="1"/>
    <col min="74" max="74" width="21.7109375" style="101" customWidth="1"/>
    <col min="75" max="75" width="91" style="101" bestFit="1" customWidth="1"/>
    <col min="76" max="76" width="23.5703125" style="101" customWidth="1"/>
    <col min="77" max="77" width="91" style="101" bestFit="1" customWidth="1"/>
    <col min="78" max="78" width="22.28515625" style="101" customWidth="1"/>
    <col min="79" max="79" width="91" style="101" bestFit="1" customWidth="1"/>
    <col min="80" max="80" width="21.42578125" style="101" customWidth="1"/>
    <col min="81" max="81" width="77.5703125" style="101" bestFit="1" customWidth="1"/>
    <col min="82" max="82" width="19.7109375" style="101" customWidth="1"/>
    <col min="83" max="83" width="77.5703125" style="101" bestFit="1" customWidth="1"/>
    <col min="84" max="84" width="22.85546875" style="101" customWidth="1"/>
    <col min="85" max="85" width="77.5703125" style="101" bestFit="1" customWidth="1"/>
    <col min="86" max="86" width="22.28515625" style="101" customWidth="1"/>
    <col min="87" max="16384" width="11.42578125" style="101"/>
  </cols>
  <sheetData>
    <row r="1" spans="1:71" ht="39.75" customHeight="1" x14ac:dyDescent="0.25">
      <c r="B1" s="405"/>
      <c r="C1" s="405"/>
      <c r="D1" s="405"/>
      <c r="E1" s="405" t="s">
        <v>83</v>
      </c>
      <c r="F1" s="405"/>
      <c r="G1" s="405"/>
      <c r="H1" s="405"/>
      <c r="I1" s="405"/>
      <c r="J1" s="405"/>
      <c r="K1" s="405"/>
      <c r="L1" s="405"/>
      <c r="M1" s="405"/>
      <c r="N1" s="405"/>
      <c r="O1" s="405"/>
      <c r="P1" s="405"/>
      <c r="Q1" s="405"/>
      <c r="R1" s="405"/>
      <c r="S1" s="405"/>
      <c r="T1" s="405"/>
      <c r="U1" s="405"/>
      <c r="V1" s="405"/>
      <c r="W1" s="405"/>
      <c r="X1" s="405"/>
      <c r="Y1" s="405"/>
      <c r="Z1" s="405"/>
      <c r="AA1" s="406" t="s">
        <v>84</v>
      </c>
      <c r="AB1" s="406"/>
    </row>
    <row r="2" spans="1:71" ht="21" customHeight="1" x14ac:dyDescent="0.25">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6" t="s">
        <v>2</v>
      </c>
      <c r="AB2" s="406"/>
    </row>
    <row r="3" spans="1:71" ht="39.950000000000003" customHeight="1" x14ac:dyDescent="0.25">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6"/>
      <c r="AB3" s="406"/>
    </row>
    <row r="4" spans="1:71" ht="15" customHeight="1" x14ac:dyDescent="0.25">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6" t="s">
        <v>85</v>
      </c>
      <c r="AB4" s="406"/>
    </row>
    <row r="5" spans="1:71" ht="39.950000000000003" customHeight="1" x14ac:dyDescent="0.25">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406"/>
      <c r="AB5" s="406"/>
    </row>
    <row r="6" spans="1:71" ht="18.75" customHeight="1" x14ac:dyDescent="0.25">
      <c r="A6" s="103"/>
      <c r="B6" s="407" t="s">
        <v>86</v>
      </c>
      <c r="C6" s="408" t="s">
        <v>87</v>
      </c>
      <c r="D6" s="409"/>
      <c r="E6" s="409"/>
      <c r="F6" s="409"/>
      <c r="G6" s="409"/>
      <c r="H6" s="409"/>
      <c r="I6" s="409"/>
      <c r="J6" s="409"/>
      <c r="K6" s="409"/>
      <c r="L6" s="409"/>
      <c r="M6" s="409"/>
      <c r="N6" s="409"/>
      <c r="O6" s="409"/>
      <c r="P6" s="409"/>
      <c r="Q6" s="410"/>
      <c r="R6" s="414" t="s">
        <v>88</v>
      </c>
      <c r="S6" s="415"/>
      <c r="T6" s="415"/>
      <c r="U6" s="415"/>
      <c r="V6" s="415"/>
      <c r="W6" s="415"/>
      <c r="X6" s="415"/>
      <c r="Y6" s="416"/>
      <c r="Z6" s="414" t="s">
        <v>89</v>
      </c>
      <c r="AA6" s="400"/>
      <c r="AB6" s="400"/>
      <c r="AC6" s="403"/>
      <c r="AD6" s="399" t="s">
        <v>90</v>
      </c>
      <c r="AE6" s="400"/>
      <c r="AF6" s="400"/>
      <c r="AG6" s="403"/>
      <c r="AH6" s="424" t="s">
        <v>91</v>
      </c>
      <c r="AI6" s="424" t="s">
        <v>92</v>
      </c>
      <c r="AJ6" s="399" t="s">
        <v>93</v>
      </c>
      <c r="AK6" s="400"/>
      <c r="AL6" s="400"/>
      <c r="AM6" s="399" t="s">
        <v>94</v>
      </c>
      <c r="AN6" s="400"/>
      <c r="AO6" s="400"/>
      <c r="AP6" s="400"/>
      <c r="AQ6" s="400"/>
      <c r="AR6" s="400"/>
      <c r="AS6" s="400"/>
      <c r="AT6" s="400"/>
      <c r="AU6" s="400"/>
      <c r="AV6" s="400"/>
      <c r="AW6" s="400"/>
      <c r="AX6" s="403"/>
      <c r="AY6" s="104"/>
      <c r="AZ6" s="104"/>
      <c r="BA6" s="104"/>
      <c r="BB6" s="104"/>
      <c r="BC6" s="104"/>
      <c r="BD6" s="104"/>
      <c r="BE6" s="104"/>
      <c r="BF6" s="104"/>
      <c r="BG6" s="104"/>
      <c r="BH6" s="417" t="s">
        <v>95</v>
      </c>
      <c r="BI6" s="422"/>
      <c r="BJ6" s="422"/>
      <c r="BK6" s="422"/>
      <c r="BL6" s="422"/>
      <c r="BM6" s="422"/>
      <c r="BN6" s="422"/>
      <c r="BO6" s="422"/>
      <c r="BP6" s="422"/>
      <c r="BQ6" s="422"/>
      <c r="BR6" s="422"/>
      <c r="BS6" s="418"/>
    </row>
    <row r="7" spans="1:71" ht="27.75" customHeight="1" x14ac:dyDescent="0.25">
      <c r="A7" s="103"/>
      <c r="B7" s="407"/>
      <c r="C7" s="411"/>
      <c r="D7" s="412"/>
      <c r="E7" s="412"/>
      <c r="F7" s="412"/>
      <c r="G7" s="412"/>
      <c r="H7" s="412"/>
      <c r="I7" s="412"/>
      <c r="J7" s="412"/>
      <c r="K7" s="412"/>
      <c r="L7" s="412"/>
      <c r="M7" s="412"/>
      <c r="N7" s="412"/>
      <c r="O7" s="412"/>
      <c r="P7" s="412"/>
      <c r="Q7" s="413"/>
      <c r="R7" s="401"/>
      <c r="S7" s="402"/>
      <c r="T7" s="402"/>
      <c r="U7" s="402"/>
      <c r="V7" s="402"/>
      <c r="W7" s="402"/>
      <c r="X7" s="402"/>
      <c r="Y7" s="404"/>
      <c r="Z7" s="401"/>
      <c r="AA7" s="402"/>
      <c r="AB7" s="402"/>
      <c r="AC7" s="404"/>
      <c r="AD7" s="414"/>
      <c r="AE7" s="415"/>
      <c r="AF7" s="415"/>
      <c r="AG7" s="416"/>
      <c r="AH7" s="425"/>
      <c r="AI7" s="425"/>
      <c r="AJ7" s="401"/>
      <c r="AK7" s="402"/>
      <c r="AL7" s="402"/>
      <c r="AM7" s="401"/>
      <c r="AN7" s="402"/>
      <c r="AO7" s="402"/>
      <c r="AP7" s="402"/>
      <c r="AQ7" s="402"/>
      <c r="AR7" s="402"/>
      <c r="AS7" s="402"/>
      <c r="AT7" s="402"/>
      <c r="AU7" s="402"/>
      <c r="AV7" s="402"/>
      <c r="AW7" s="402"/>
      <c r="AX7" s="404"/>
      <c r="AY7" s="104"/>
      <c r="AZ7" s="104"/>
      <c r="BA7" s="104"/>
      <c r="BB7" s="104"/>
      <c r="BC7" s="104"/>
      <c r="BD7" s="104"/>
      <c r="BE7" s="104"/>
      <c r="BF7" s="104"/>
      <c r="BG7" s="104"/>
      <c r="BH7" s="396" t="s">
        <v>96</v>
      </c>
      <c r="BI7" s="396" t="s">
        <v>97</v>
      </c>
      <c r="BJ7" s="396" t="s">
        <v>98</v>
      </c>
      <c r="BK7" s="396" t="s">
        <v>99</v>
      </c>
      <c r="BL7" s="396" t="s">
        <v>100</v>
      </c>
      <c r="BM7" s="396" t="s">
        <v>101</v>
      </c>
      <c r="BN7" s="396" t="s">
        <v>102</v>
      </c>
      <c r="BO7" s="396" t="s">
        <v>103</v>
      </c>
      <c r="BP7" s="396" t="s">
        <v>104</v>
      </c>
      <c r="BQ7" s="396" t="s">
        <v>105</v>
      </c>
      <c r="BR7" s="396" t="s">
        <v>106</v>
      </c>
      <c r="BS7" s="396" t="s">
        <v>107</v>
      </c>
    </row>
    <row r="8" spans="1:71" ht="42" customHeight="1" x14ac:dyDescent="0.25">
      <c r="A8" s="103"/>
      <c r="B8" s="407"/>
      <c r="C8" s="212" t="s">
        <v>108</v>
      </c>
      <c r="D8" s="213" t="s">
        <v>109</v>
      </c>
      <c r="E8" s="212" t="s">
        <v>110</v>
      </c>
      <c r="F8" s="213" t="s">
        <v>111</v>
      </c>
      <c r="G8" s="213" t="s">
        <v>112</v>
      </c>
      <c r="H8" s="213" t="s">
        <v>113</v>
      </c>
      <c r="I8" s="213" t="s">
        <v>114</v>
      </c>
      <c r="J8" s="213" t="s">
        <v>115</v>
      </c>
      <c r="K8" s="213" t="s">
        <v>116</v>
      </c>
      <c r="L8" s="213" t="s">
        <v>117</v>
      </c>
      <c r="M8" s="213" t="s">
        <v>118</v>
      </c>
      <c r="N8" s="213" t="s">
        <v>119</v>
      </c>
      <c r="O8" s="213" t="s">
        <v>120</v>
      </c>
      <c r="P8" s="213" t="s">
        <v>121</v>
      </c>
      <c r="Q8" s="213" t="s">
        <v>122</v>
      </c>
      <c r="R8" s="417" t="s">
        <v>123</v>
      </c>
      <c r="S8" s="418"/>
      <c r="T8" s="214" t="s">
        <v>124</v>
      </c>
      <c r="U8" s="214" t="s">
        <v>125</v>
      </c>
      <c r="V8" s="214" t="s">
        <v>126</v>
      </c>
      <c r="W8" s="214" t="s">
        <v>127</v>
      </c>
      <c r="X8" s="214" t="s">
        <v>128</v>
      </c>
      <c r="Y8" s="214" t="s">
        <v>129</v>
      </c>
      <c r="Z8" s="214" t="s">
        <v>130</v>
      </c>
      <c r="AA8" s="214" t="s">
        <v>131</v>
      </c>
      <c r="AB8" s="214" t="s">
        <v>132</v>
      </c>
      <c r="AC8" s="214" t="s">
        <v>133</v>
      </c>
      <c r="AD8" s="214" t="s">
        <v>134</v>
      </c>
      <c r="AE8" s="214" t="s">
        <v>135</v>
      </c>
      <c r="AF8" s="214" t="s">
        <v>136</v>
      </c>
      <c r="AG8" s="214" t="s">
        <v>137</v>
      </c>
      <c r="AH8" s="426"/>
      <c r="AI8" s="426"/>
      <c r="AJ8" s="214" t="s">
        <v>126</v>
      </c>
      <c r="AK8" s="214" t="s">
        <v>138</v>
      </c>
      <c r="AL8" s="214" t="s">
        <v>127</v>
      </c>
      <c r="AM8" s="214" t="s">
        <v>139</v>
      </c>
      <c r="AN8" s="214" t="s">
        <v>140</v>
      </c>
      <c r="AO8" s="214" t="s">
        <v>141</v>
      </c>
      <c r="AP8" s="214" t="s">
        <v>142</v>
      </c>
      <c r="AQ8" s="214" t="s">
        <v>143</v>
      </c>
      <c r="AR8" s="214" t="s">
        <v>144</v>
      </c>
      <c r="AS8" s="214" t="s">
        <v>145</v>
      </c>
      <c r="AT8" s="214" t="s">
        <v>146</v>
      </c>
      <c r="AU8" s="214" t="s">
        <v>147</v>
      </c>
      <c r="AV8" s="214" t="s">
        <v>148</v>
      </c>
      <c r="AW8" s="214" t="s">
        <v>149</v>
      </c>
      <c r="AX8" s="214" t="s">
        <v>150</v>
      </c>
      <c r="AY8" s="104"/>
      <c r="AZ8" s="104"/>
      <c r="BA8" s="104"/>
      <c r="BB8" s="104"/>
      <c r="BC8" s="104"/>
      <c r="BD8" s="104"/>
      <c r="BE8" s="104"/>
      <c r="BF8" s="104"/>
      <c r="BG8" s="104"/>
      <c r="BH8" s="396"/>
      <c r="BI8" s="396"/>
      <c r="BJ8" s="396"/>
      <c r="BK8" s="396"/>
      <c r="BL8" s="396"/>
      <c r="BM8" s="396"/>
      <c r="BN8" s="396"/>
      <c r="BO8" s="396"/>
      <c r="BP8" s="396"/>
      <c r="BQ8" s="396"/>
      <c r="BR8" s="396"/>
      <c r="BS8" s="396"/>
    </row>
    <row r="9" spans="1:71" ht="263.45" customHeight="1" x14ac:dyDescent="0.25">
      <c r="A9" s="103"/>
      <c r="B9" s="379" t="str">
        <f>'IDENTIFICACIÓN DE RIESGOS.'!$B$7</f>
        <v xml:space="preserve">GESTIÓN DE RECURSOS FÍSICOS </v>
      </c>
      <c r="C9" s="379">
        <v>1</v>
      </c>
      <c r="D9" s="391" t="str">
        <f>'IDENTIFICACIÓN DE RIESGOS.'!H8</f>
        <v>Recibir bienes mediante la aprobación de los documentos de entrega, sin el cumplimiento de las especificaciones técnicas solicitadas, para beneficiar a un tercero.</v>
      </c>
      <c r="E9" s="385" t="str">
        <f>CONCATENATE("El ", 'IDENTIFICACIÓN DE RIESGOS.'!$I$8, , "    puede generar ", D9, " ocasionando ", 'IDENTIFICACIÓN DE RIESGOS.'!$K$8)</f>
        <v xml:space="preserve">El Incumplimiento de los lineamientos procedimentales para la recepción del bien por parte del personal autorizado.
Inadecuada revisión del cumplimiento de especificaciones de los bienes adquiridos.
    puede generar Recibir bienes mediante la aprobación de los documentos de entrega, sin el cumplimiento de las especificaciones técnicas solicitadas, para beneficiar a un tercero. ocasionando Incumplimiento de las necesidades requeridas por la Entidad.
Sanciones disciplinarias a los encargados del proceso.
Costos adicionales para la Entidad en términos de almacenamiento, seguros, mantenimiento y espacio físico.
</v>
      </c>
      <c r="F9" s="387" t="s">
        <v>151</v>
      </c>
      <c r="G9" s="360" t="str">
        <f>'IDENTIFICACIÓN DE RIESGOS.'!I8</f>
        <v xml:space="preserve">Incumplimiento de los lineamientos procedimentales para la recepción del bien por parte del personal autorizado.
Inadecuada revisión del cumplimiento de especificaciones de los bienes adquiridos.
</v>
      </c>
      <c r="H9" s="360" t="str">
        <f>'IDENTIFICACIÓN DE RIESGOS.'!K8</f>
        <v xml:space="preserve">Incumplimiento de las necesidades requeridas por la Entidad.
Sanciones disciplinarias a los encargados del proceso.
Costos adicionales para la Entidad en términos de almacenamiento, seguros, mantenimiento y espacio físico.
</v>
      </c>
      <c r="I9" s="382" t="s">
        <v>46</v>
      </c>
      <c r="J9" s="382" t="s">
        <v>46</v>
      </c>
      <c r="K9" s="382" t="s">
        <v>46</v>
      </c>
      <c r="L9" s="382" t="s">
        <v>46</v>
      </c>
      <c r="M9" s="382" t="s">
        <v>152</v>
      </c>
      <c r="N9" s="382" t="s">
        <v>153</v>
      </c>
      <c r="O9" s="379">
        <f>VLOOKUP(M9,Tabla1[],2,0)</f>
        <v>4</v>
      </c>
      <c r="P9" s="379">
        <f>VLOOKUP(N9,Tabla2[],2,0)</f>
        <v>4</v>
      </c>
      <c r="Q9" s="361" t="str">
        <f>IF(N9="","",INDEX(TABLA_RIESGOS1,'VALORACIÓN RIESGOS'!P9,'VALORACIÓN RIESGOS'!O9))</f>
        <v>Extrema</v>
      </c>
      <c r="R9" s="394" t="s">
        <v>154</v>
      </c>
      <c r="S9" s="395"/>
      <c r="T9" s="207" t="s">
        <v>155</v>
      </c>
      <c r="U9" s="207" t="s">
        <v>156</v>
      </c>
      <c r="V9" s="215" t="s">
        <v>157</v>
      </c>
      <c r="W9" s="215" t="s">
        <v>158</v>
      </c>
      <c r="X9" s="207" t="s">
        <v>159</v>
      </c>
      <c r="Y9" s="369" t="str">
        <f>DATOS!L180</f>
        <v>Fuerte</v>
      </c>
      <c r="Z9" s="372" t="str">
        <f>DATOS!C300</f>
        <v>Improbable</v>
      </c>
      <c r="AA9" s="372" t="str">
        <f>DATOS!C296</f>
        <v>Mayor</v>
      </c>
      <c r="AB9" s="375" t="str">
        <f>DATOS!C331</f>
        <v>Alta</v>
      </c>
      <c r="AC9" s="419" t="str">
        <f>IF(F9="Corrupción",DATOS!$B$336,IF(AB9=DATOS!$B$144,DATOS!$B$336,IF(AB9=DATOS!$B$143,DATOS!$B$337,IF(AB9=DATOS!$B$142,DATOS!$B$337,IF(AB9=DATOS!$B$141,DATOS!$B$338,"No Aplica")))))</f>
        <v>Reducir / Transferir</v>
      </c>
      <c r="AD9" s="428" t="str">
        <f>IF(AC9="No Aplica","No Aplica",IF(AC9="Asumir","No requiere acciones adicionales","Definir acciones complementarias"))</f>
        <v>Definir acciones complementarias</v>
      </c>
      <c r="AE9" s="429"/>
      <c r="AF9" s="429"/>
      <c r="AG9" s="430"/>
      <c r="AH9" s="340" t="s">
        <v>160</v>
      </c>
      <c r="AI9" s="340" t="s">
        <v>161</v>
      </c>
      <c r="AJ9" s="372" t="s">
        <v>162</v>
      </c>
      <c r="AK9" s="378" t="s">
        <v>163</v>
      </c>
      <c r="AL9" s="378" t="str">
        <f>'IDENTIFICACIÓN DE RIESGOS.'!$F$17</f>
        <v>Subdirector de Servicios Administrativos-Coordinación Grupo de Recursos Fisicos</v>
      </c>
      <c r="AM9" s="216"/>
      <c r="AN9" s="216"/>
      <c r="AO9" s="216"/>
      <c r="AP9" s="216"/>
      <c r="AQ9" s="216"/>
      <c r="AR9" s="216"/>
      <c r="AS9" s="216"/>
      <c r="AT9" s="216"/>
      <c r="AU9" s="216"/>
      <c r="AV9" s="217" t="s">
        <v>164</v>
      </c>
      <c r="AW9" s="218" t="s">
        <v>165</v>
      </c>
      <c r="AX9" s="219" t="s">
        <v>166</v>
      </c>
      <c r="AY9" s="105"/>
      <c r="AZ9" s="105"/>
      <c r="BA9" s="105"/>
      <c r="BB9" s="105"/>
      <c r="BC9" s="105"/>
      <c r="BD9" s="105"/>
      <c r="BE9" s="105"/>
      <c r="BF9" s="105"/>
      <c r="BG9" s="105"/>
      <c r="BH9" s="220" t="s">
        <v>127</v>
      </c>
      <c r="BI9" s="221" t="s">
        <v>167</v>
      </c>
      <c r="BJ9" s="216" t="s">
        <v>168</v>
      </c>
      <c r="BK9" s="216" t="s">
        <v>168</v>
      </c>
      <c r="BL9" s="216"/>
      <c r="BM9" s="216"/>
      <c r="BN9" s="216"/>
      <c r="BO9" s="216"/>
      <c r="BP9" s="216"/>
      <c r="BQ9" s="216"/>
      <c r="BR9" s="216"/>
      <c r="BS9" s="216"/>
    </row>
    <row r="10" spans="1:71" ht="324.60000000000002" customHeight="1" x14ac:dyDescent="0.25">
      <c r="A10" s="103"/>
      <c r="B10" s="380"/>
      <c r="C10" s="380"/>
      <c r="D10" s="392"/>
      <c r="E10" s="386"/>
      <c r="F10" s="388"/>
      <c r="G10" s="359"/>
      <c r="H10" s="359"/>
      <c r="I10" s="383"/>
      <c r="J10" s="383"/>
      <c r="K10" s="383"/>
      <c r="L10" s="383"/>
      <c r="M10" s="383"/>
      <c r="N10" s="383"/>
      <c r="O10" s="380"/>
      <c r="P10" s="380"/>
      <c r="Q10" s="362"/>
      <c r="R10" s="394" t="s">
        <v>169</v>
      </c>
      <c r="S10" s="395"/>
      <c r="T10" s="207" t="s">
        <v>170</v>
      </c>
      <c r="U10" s="207" t="s">
        <v>171</v>
      </c>
      <c r="V10" s="215" t="s">
        <v>157</v>
      </c>
      <c r="W10" s="215" t="s">
        <v>158</v>
      </c>
      <c r="X10" s="207" t="s">
        <v>159</v>
      </c>
      <c r="Y10" s="370"/>
      <c r="Z10" s="373"/>
      <c r="AA10" s="373"/>
      <c r="AB10" s="376"/>
      <c r="AC10" s="420"/>
      <c r="AD10" s="222" t="s">
        <v>172</v>
      </c>
      <c r="AE10" s="222" t="s">
        <v>173</v>
      </c>
      <c r="AF10" s="222" t="s">
        <v>174</v>
      </c>
      <c r="AG10" s="223" t="s">
        <v>175</v>
      </c>
      <c r="AH10" s="340"/>
      <c r="AI10" s="340"/>
      <c r="AJ10" s="373"/>
      <c r="AK10" s="378"/>
      <c r="AL10" s="378"/>
      <c r="AM10" s="216"/>
      <c r="AN10" s="216"/>
      <c r="AO10" s="216"/>
      <c r="AP10" s="216"/>
      <c r="AQ10" s="216"/>
      <c r="AR10" s="216"/>
      <c r="AS10" s="216"/>
      <c r="AT10" s="216"/>
      <c r="AU10" s="216"/>
      <c r="AV10" s="217" t="s">
        <v>176</v>
      </c>
      <c r="AW10" s="218" t="s">
        <v>177</v>
      </c>
      <c r="AX10" s="224" t="s">
        <v>178</v>
      </c>
      <c r="AY10" s="105"/>
      <c r="AZ10" s="105"/>
      <c r="BA10" s="105"/>
      <c r="BB10" s="105"/>
      <c r="BC10" s="105"/>
      <c r="BD10" s="105"/>
      <c r="BE10" s="105"/>
      <c r="BF10" s="105"/>
      <c r="BG10" s="105"/>
      <c r="BH10" s="220" t="s">
        <v>179</v>
      </c>
      <c r="BI10" s="221" t="s">
        <v>180</v>
      </c>
      <c r="BJ10" s="216" t="s">
        <v>181</v>
      </c>
      <c r="BK10" s="216" t="s">
        <v>181</v>
      </c>
      <c r="BL10" s="216"/>
      <c r="BM10" s="216"/>
      <c r="BN10" s="216"/>
      <c r="BO10" s="216"/>
      <c r="BP10" s="216"/>
      <c r="BQ10" s="216"/>
      <c r="BR10" s="216"/>
      <c r="BS10" s="216"/>
    </row>
    <row r="11" spans="1:71" ht="39.950000000000003" customHeight="1" x14ac:dyDescent="0.25">
      <c r="A11" s="103"/>
      <c r="B11" s="380"/>
      <c r="C11" s="380"/>
      <c r="D11" s="392"/>
      <c r="E11" s="386"/>
      <c r="F11" s="388"/>
      <c r="G11" s="359"/>
      <c r="H11" s="359"/>
      <c r="I11" s="383"/>
      <c r="J11" s="383"/>
      <c r="K11" s="383"/>
      <c r="L11" s="383"/>
      <c r="M11" s="383"/>
      <c r="N11" s="383"/>
      <c r="O11" s="380"/>
      <c r="P11" s="380"/>
      <c r="Q11" s="362"/>
      <c r="R11" s="427"/>
      <c r="S11" s="398"/>
      <c r="T11" s="225"/>
      <c r="U11" s="225"/>
      <c r="V11" s="215"/>
      <c r="W11" s="215"/>
      <c r="X11" s="225"/>
      <c r="Y11" s="370"/>
      <c r="Z11" s="373"/>
      <c r="AA11" s="373"/>
      <c r="AB11" s="376"/>
      <c r="AC11" s="420"/>
      <c r="AD11" s="216"/>
      <c r="AE11" s="216"/>
      <c r="AF11" s="216"/>
      <c r="AG11" s="216"/>
      <c r="AH11" s="340"/>
      <c r="AI11" s="340"/>
      <c r="AJ11" s="373"/>
      <c r="AK11" s="378"/>
      <c r="AL11" s="378"/>
      <c r="AM11" s="216"/>
      <c r="AN11" s="216"/>
      <c r="AO11" s="216"/>
      <c r="AP11" s="216"/>
      <c r="AQ11" s="216"/>
      <c r="AR11" s="216"/>
      <c r="AS11" s="216"/>
      <c r="AT11" s="216"/>
      <c r="AU11" s="216"/>
      <c r="AV11" s="216"/>
      <c r="AW11" s="216" t="s">
        <v>182</v>
      </c>
      <c r="AX11" s="216"/>
      <c r="AY11" s="105"/>
      <c r="AZ11" s="105"/>
      <c r="BA11" s="105"/>
      <c r="BB11" s="105"/>
      <c r="BC11" s="105"/>
      <c r="BD11" s="105"/>
      <c r="BE11" s="105"/>
      <c r="BF11" s="105"/>
      <c r="BG11" s="105"/>
      <c r="BH11" s="220" t="s">
        <v>126</v>
      </c>
      <c r="BI11" s="221" t="s">
        <v>183</v>
      </c>
      <c r="BJ11" s="216" t="s">
        <v>184</v>
      </c>
      <c r="BK11" s="216" t="s">
        <v>184</v>
      </c>
      <c r="BL11" s="216"/>
      <c r="BM11" s="216"/>
      <c r="BN11" s="216"/>
      <c r="BO11" s="216"/>
      <c r="BP11" s="216"/>
      <c r="BQ11" s="216"/>
      <c r="BR11" s="216"/>
      <c r="BS11" s="216"/>
    </row>
    <row r="12" spans="1:71" ht="39.950000000000003" customHeight="1" x14ac:dyDescent="0.25">
      <c r="A12" s="103"/>
      <c r="B12" s="380"/>
      <c r="C12" s="380"/>
      <c r="D12" s="392"/>
      <c r="E12" s="386"/>
      <c r="F12" s="388"/>
      <c r="G12" s="359"/>
      <c r="H12" s="359"/>
      <c r="I12" s="383"/>
      <c r="J12" s="383"/>
      <c r="K12" s="383"/>
      <c r="L12" s="383"/>
      <c r="M12" s="383"/>
      <c r="N12" s="383"/>
      <c r="O12" s="380"/>
      <c r="P12" s="380"/>
      <c r="Q12" s="362"/>
      <c r="R12" s="393"/>
      <c r="S12" s="366"/>
      <c r="T12" s="215"/>
      <c r="U12" s="215"/>
      <c r="V12" s="215"/>
      <c r="W12" s="215"/>
      <c r="X12" s="215"/>
      <c r="Y12" s="370"/>
      <c r="Z12" s="373"/>
      <c r="AA12" s="373"/>
      <c r="AB12" s="376"/>
      <c r="AC12" s="420"/>
      <c r="AD12" s="216"/>
      <c r="AE12" s="216"/>
      <c r="AF12" s="216"/>
      <c r="AG12" s="216"/>
      <c r="AH12" s="340"/>
      <c r="AI12" s="340"/>
      <c r="AJ12" s="373"/>
      <c r="AK12" s="378"/>
      <c r="AL12" s="378"/>
      <c r="AM12" s="216"/>
      <c r="AN12" s="216"/>
      <c r="AO12" s="216"/>
      <c r="AP12" s="216"/>
      <c r="AQ12" s="216"/>
      <c r="AR12" s="216"/>
      <c r="AS12" s="216"/>
      <c r="AT12" s="216"/>
      <c r="AU12" s="216"/>
      <c r="AV12" s="216"/>
      <c r="AW12" s="216"/>
      <c r="AX12" s="216"/>
      <c r="AY12" s="105"/>
      <c r="AZ12" s="105"/>
      <c r="BA12" s="105"/>
      <c r="BB12" s="105"/>
      <c r="BC12" s="105"/>
      <c r="BD12" s="105"/>
      <c r="BE12" s="105"/>
      <c r="BF12" s="105"/>
      <c r="BG12" s="105"/>
      <c r="BH12" s="226" t="s">
        <v>185</v>
      </c>
      <c r="BI12" s="221" t="s">
        <v>186</v>
      </c>
      <c r="BJ12" s="216" t="s">
        <v>187</v>
      </c>
      <c r="BK12" s="216" t="s">
        <v>187</v>
      </c>
      <c r="BL12" s="216"/>
      <c r="BM12" s="216"/>
      <c r="BN12" s="216"/>
      <c r="BO12" s="216"/>
      <c r="BP12" s="216"/>
      <c r="BQ12" s="216"/>
      <c r="BR12" s="216"/>
      <c r="BS12" s="216"/>
    </row>
    <row r="13" spans="1:71" ht="39.950000000000003" customHeight="1" x14ac:dyDescent="0.25">
      <c r="A13" s="103"/>
      <c r="B13" s="380"/>
      <c r="C13" s="380"/>
      <c r="D13" s="392"/>
      <c r="E13" s="386"/>
      <c r="F13" s="388"/>
      <c r="G13" s="359"/>
      <c r="H13" s="359"/>
      <c r="I13" s="383"/>
      <c r="J13" s="383"/>
      <c r="K13" s="383"/>
      <c r="L13" s="383"/>
      <c r="M13" s="383"/>
      <c r="N13" s="383"/>
      <c r="O13" s="380"/>
      <c r="P13" s="380"/>
      <c r="Q13" s="362"/>
      <c r="R13" s="393"/>
      <c r="S13" s="366"/>
      <c r="T13" s="215"/>
      <c r="U13" s="215"/>
      <c r="V13" s="215"/>
      <c r="W13" s="215"/>
      <c r="X13" s="215"/>
      <c r="Y13" s="370"/>
      <c r="Z13" s="373"/>
      <c r="AA13" s="373"/>
      <c r="AB13" s="376"/>
      <c r="AC13" s="420"/>
      <c r="AD13" s="216"/>
      <c r="AE13" s="216"/>
      <c r="AF13" s="216"/>
      <c r="AG13" s="216"/>
      <c r="AH13" s="340"/>
      <c r="AI13" s="340"/>
      <c r="AJ13" s="373"/>
      <c r="AK13" s="378"/>
      <c r="AL13" s="378"/>
      <c r="AM13" s="216"/>
      <c r="AN13" s="216"/>
      <c r="AO13" s="216"/>
      <c r="AP13" s="216"/>
      <c r="AQ13" s="216"/>
      <c r="AR13" s="216"/>
      <c r="AS13" s="216" t="s">
        <v>182</v>
      </c>
      <c r="AT13" s="216"/>
      <c r="AU13" s="216"/>
      <c r="AV13" s="216" t="s">
        <v>182</v>
      </c>
      <c r="AW13" s="216"/>
      <c r="AX13" s="216"/>
      <c r="AY13" s="105"/>
      <c r="AZ13" s="105"/>
      <c r="BA13" s="105"/>
      <c r="BB13" s="105"/>
      <c r="BC13" s="105"/>
      <c r="BD13" s="105"/>
      <c r="BE13" s="105"/>
      <c r="BF13" s="105"/>
      <c r="BG13" s="105"/>
      <c r="BH13" s="220" t="s">
        <v>188</v>
      </c>
      <c r="BI13" s="227" t="s">
        <v>189</v>
      </c>
      <c r="BJ13" s="216" t="s">
        <v>190</v>
      </c>
      <c r="BK13" s="216" t="s">
        <v>190</v>
      </c>
      <c r="BL13" s="216"/>
      <c r="BM13" s="216"/>
      <c r="BN13" s="216"/>
      <c r="BO13" s="216"/>
      <c r="BP13" s="216"/>
      <c r="BQ13" s="216"/>
      <c r="BR13" s="216"/>
      <c r="BS13" s="216"/>
    </row>
    <row r="14" spans="1:71" ht="39.950000000000003" customHeight="1" x14ac:dyDescent="0.25">
      <c r="A14" s="103"/>
      <c r="B14" s="380"/>
      <c r="C14" s="380"/>
      <c r="D14" s="392"/>
      <c r="E14" s="386"/>
      <c r="F14" s="388"/>
      <c r="G14" s="359"/>
      <c r="H14" s="359"/>
      <c r="I14" s="383"/>
      <c r="J14" s="383"/>
      <c r="K14" s="383"/>
      <c r="L14" s="383"/>
      <c r="M14" s="383"/>
      <c r="N14" s="383"/>
      <c r="O14" s="380"/>
      <c r="P14" s="380"/>
      <c r="Q14" s="362"/>
      <c r="R14" s="393"/>
      <c r="S14" s="366"/>
      <c r="T14" s="215"/>
      <c r="U14" s="215"/>
      <c r="V14" s="215"/>
      <c r="W14" s="215"/>
      <c r="X14" s="215"/>
      <c r="Y14" s="370"/>
      <c r="Z14" s="373"/>
      <c r="AA14" s="373"/>
      <c r="AB14" s="376"/>
      <c r="AC14" s="420"/>
      <c r="AD14" s="216"/>
      <c r="AE14" s="216"/>
      <c r="AF14" s="216"/>
      <c r="AG14" s="216"/>
      <c r="AH14" s="340"/>
      <c r="AI14" s="340"/>
      <c r="AJ14" s="373"/>
      <c r="AK14" s="378"/>
      <c r="AL14" s="378"/>
      <c r="AM14" s="216"/>
      <c r="AN14" s="216"/>
      <c r="AO14" s="216"/>
      <c r="AP14" s="216"/>
      <c r="AQ14" s="216"/>
      <c r="AR14" s="216"/>
      <c r="AS14" s="216"/>
      <c r="AT14" s="216"/>
      <c r="AU14" s="216"/>
      <c r="AV14" s="216"/>
      <c r="AW14" s="216"/>
      <c r="AX14" s="216"/>
      <c r="AY14" s="105"/>
      <c r="AZ14" s="105"/>
      <c r="BA14" s="105"/>
      <c r="BB14" s="105"/>
      <c r="BC14" s="105"/>
      <c r="BD14" s="105"/>
      <c r="BE14" s="105"/>
      <c r="BF14" s="105"/>
      <c r="BG14" s="105"/>
      <c r="BH14" s="226" t="s">
        <v>191</v>
      </c>
      <c r="BI14" s="216" t="s">
        <v>192</v>
      </c>
      <c r="BJ14" s="216" t="s">
        <v>193</v>
      </c>
      <c r="BK14" s="216" t="s">
        <v>193</v>
      </c>
      <c r="BL14" s="216"/>
      <c r="BM14" s="216"/>
      <c r="BN14" s="216"/>
      <c r="BO14" s="216"/>
      <c r="BP14" s="216"/>
      <c r="BQ14" s="216"/>
      <c r="BR14" s="216"/>
      <c r="BS14" s="216"/>
    </row>
    <row r="15" spans="1:71" ht="39.950000000000003" customHeight="1" x14ac:dyDescent="0.25">
      <c r="A15" s="103"/>
      <c r="B15" s="380"/>
      <c r="C15" s="380"/>
      <c r="D15" s="392"/>
      <c r="E15" s="386"/>
      <c r="F15" s="388"/>
      <c r="G15" s="359"/>
      <c r="H15" s="359"/>
      <c r="I15" s="383"/>
      <c r="J15" s="383"/>
      <c r="K15" s="383"/>
      <c r="L15" s="383"/>
      <c r="M15" s="383"/>
      <c r="N15" s="383"/>
      <c r="O15" s="380"/>
      <c r="P15" s="380"/>
      <c r="Q15" s="362"/>
      <c r="R15" s="393"/>
      <c r="S15" s="366"/>
      <c r="T15" s="215"/>
      <c r="U15" s="215"/>
      <c r="V15" s="215"/>
      <c r="W15" s="215"/>
      <c r="X15" s="215"/>
      <c r="Y15" s="370"/>
      <c r="Z15" s="373"/>
      <c r="AA15" s="373"/>
      <c r="AB15" s="376"/>
      <c r="AC15" s="420"/>
      <c r="AD15" s="216"/>
      <c r="AE15" s="216"/>
      <c r="AF15" s="216"/>
      <c r="AG15" s="216"/>
      <c r="AH15" s="340"/>
      <c r="AI15" s="340"/>
      <c r="AJ15" s="373"/>
      <c r="AK15" s="378"/>
      <c r="AL15" s="378"/>
      <c r="AM15" s="216"/>
      <c r="AN15" s="216"/>
      <c r="AO15" s="216"/>
      <c r="AP15" s="216"/>
      <c r="AQ15" s="216"/>
      <c r="AR15" s="216"/>
      <c r="AS15" s="216"/>
      <c r="AT15" s="216"/>
      <c r="AU15" s="216"/>
      <c r="AV15" s="216"/>
      <c r="AW15" s="216"/>
      <c r="AX15" s="216"/>
      <c r="AY15" s="105"/>
      <c r="AZ15" s="105"/>
      <c r="BA15" s="105"/>
      <c r="BB15" s="105"/>
      <c r="BC15" s="105"/>
      <c r="BD15" s="105"/>
      <c r="BE15" s="105"/>
      <c r="BF15" s="105"/>
      <c r="BG15" s="105"/>
      <c r="BH15" s="226" t="s">
        <v>194</v>
      </c>
      <c r="BI15" s="216" t="s">
        <v>195</v>
      </c>
      <c r="BJ15" s="216" t="s">
        <v>196</v>
      </c>
      <c r="BK15" s="216" t="s">
        <v>196</v>
      </c>
      <c r="BL15" s="216"/>
      <c r="BM15" s="216"/>
      <c r="BN15" s="216"/>
      <c r="BO15" s="216"/>
      <c r="BP15" s="216"/>
      <c r="BQ15" s="216"/>
      <c r="BR15" s="216"/>
      <c r="BS15" s="216"/>
    </row>
    <row r="16" spans="1:71" ht="39.950000000000003" customHeight="1" x14ac:dyDescent="0.25">
      <c r="A16" s="103"/>
      <c r="B16" s="380"/>
      <c r="C16" s="380"/>
      <c r="D16" s="392"/>
      <c r="E16" s="386"/>
      <c r="F16" s="388"/>
      <c r="G16" s="359"/>
      <c r="H16" s="359"/>
      <c r="I16" s="383"/>
      <c r="J16" s="383"/>
      <c r="K16" s="383"/>
      <c r="L16" s="383"/>
      <c r="M16" s="383"/>
      <c r="N16" s="383"/>
      <c r="O16" s="380"/>
      <c r="P16" s="380"/>
      <c r="Q16" s="362"/>
      <c r="R16" s="393"/>
      <c r="S16" s="366"/>
      <c r="T16" s="215"/>
      <c r="U16" s="215"/>
      <c r="V16" s="215"/>
      <c r="W16" s="215"/>
      <c r="X16" s="215"/>
      <c r="Y16" s="370"/>
      <c r="Z16" s="373"/>
      <c r="AA16" s="373"/>
      <c r="AB16" s="376"/>
      <c r="AC16" s="420"/>
      <c r="AD16" s="216"/>
      <c r="AE16" s="216"/>
      <c r="AF16" s="216"/>
      <c r="AG16" s="216"/>
      <c r="AH16" s="340"/>
      <c r="AI16" s="340"/>
      <c r="AJ16" s="373"/>
      <c r="AK16" s="378"/>
      <c r="AL16" s="378"/>
      <c r="AM16" s="216"/>
      <c r="AN16" s="216"/>
      <c r="AO16" s="216"/>
      <c r="AP16" s="216"/>
      <c r="AQ16" s="216"/>
      <c r="AR16" s="216"/>
      <c r="AS16" s="216"/>
      <c r="AT16" s="216"/>
      <c r="AU16" s="216"/>
      <c r="AV16" s="216"/>
      <c r="AW16" s="216"/>
      <c r="AX16" s="216"/>
      <c r="AY16" s="105"/>
      <c r="AZ16" s="105"/>
      <c r="BA16" s="105"/>
      <c r="BB16" s="105"/>
      <c r="BC16" s="105"/>
      <c r="BD16" s="105"/>
      <c r="BE16" s="105"/>
      <c r="BF16" s="105"/>
      <c r="BG16" s="105"/>
      <c r="BH16" s="367" t="s">
        <v>197</v>
      </c>
      <c r="BI16" s="368"/>
      <c r="BJ16" s="228" t="str">
        <f>DATOS!B180</f>
        <v>Fuerte</v>
      </c>
      <c r="BK16" s="228" t="str">
        <f>DATOS!C180</f>
        <v>Fuerte</v>
      </c>
      <c r="BL16" s="228" t="str">
        <f>DATOS!D180</f>
        <v>N/A</v>
      </c>
      <c r="BM16" s="228" t="str">
        <f>DATOS!E180</f>
        <v>N/A</v>
      </c>
      <c r="BN16" s="228" t="str">
        <f>DATOS!F180</f>
        <v>N/A</v>
      </c>
      <c r="BO16" s="228" t="str">
        <f>DATOS!G180</f>
        <v>N/A</v>
      </c>
      <c r="BP16" s="228" t="str">
        <f>DATOS!H180</f>
        <v>N/A</v>
      </c>
      <c r="BQ16" s="228" t="str">
        <f>DATOS!I180</f>
        <v>N/A</v>
      </c>
      <c r="BR16" s="228" t="str">
        <f>DATOS!J180</f>
        <v>N/A</v>
      </c>
      <c r="BS16" s="228" t="str">
        <f>DATOS!K180</f>
        <v>N/A</v>
      </c>
    </row>
    <row r="17" spans="1:72" ht="39.950000000000003" customHeight="1" x14ac:dyDescent="0.25">
      <c r="A17" s="103"/>
      <c r="B17" s="380"/>
      <c r="C17" s="380"/>
      <c r="D17" s="392"/>
      <c r="E17" s="386"/>
      <c r="F17" s="388"/>
      <c r="G17" s="359"/>
      <c r="H17" s="359"/>
      <c r="I17" s="383"/>
      <c r="J17" s="383"/>
      <c r="K17" s="383"/>
      <c r="L17" s="383"/>
      <c r="M17" s="383"/>
      <c r="N17" s="383"/>
      <c r="O17" s="380"/>
      <c r="P17" s="380"/>
      <c r="Q17" s="362"/>
      <c r="R17" s="393"/>
      <c r="S17" s="366"/>
      <c r="T17" s="215"/>
      <c r="U17" s="215"/>
      <c r="V17" s="215"/>
      <c r="W17" s="215"/>
      <c r="X17" s="215"/>
      <c r="Y17" s="370"/>
      <c r="Z17" s="373"/>
      <c r="AA17" s="373"/>
      <c r="AB17" s="376"/>
      <c r="AC17" s="420"/>
      <c r="AD17" s="216"/>
      <c r="AE17" s="216"/>
      <c r="AF17" s="216"/>
      <c r="AG17" s="216"/>
      <c r="AH17" s="340"/>
      <c r="AI17" s="340"/>
      <c r="AJ17" s="373"/>
      <c r="AK17" s="378"/>
      <c r="AL17" s="378"/>
      <c r="AM17" s="216"/>
      <c r="AN17" s="216"/>
      <c r="AO17" s="216"/>
      <c r="AP17" s="216"/>
      <c r="AQ17" s="216"/>
      <c r="AR17" s="216"/>
      <c r="AS17" s="216"/>
      <c r="AT17" s="216"/>
      <c r="AU17" s="216"/>
      <c r="AV17" s="216"/>
      <c r="AW17" s="216"/>
      <c r="AX17" s="216"/>
      <c r="AY17" s="105"/>
      <c r="AZ17" s="105"/>
      <c r="BA17" s="105"/>
      <c r="BB17" s="105"/>
      <c r="BC17" s="105"/>
      <c r="BD17" s="105"/>
      <c r="BE17" s="105"/>
      <c r="BF17" s="105"/>
      <c r="BG17" s="105"/>
      <c r="BH17" s="106"/>
      <c r="BI17" s="107"/>
      <c r="BJ17" s="107"/>
      <c r="BK17" s="107"/>
      <c r="BL17" s="107"/>
      <c r="BM17" s="107"/>
      <c r="BN17" s="107"/>
      <c r="BO17" s="107"/>
      <c r="BP17" s="107"/>
      <c r="BQ17" s="107"/>
      <c r="BR17" s="107"/>
      <c r="BS17" s="107"/>
    </row>
    <row r="18" spans="1:72" ht="39.950000000000003" customHeight="1" x14ac:dyDescent="0.25">
      <c r="A18" s="103"/>
      <c r="B18" s="380"/>
      <c r="C18" s="380"/>
      <c r="D18" s="392"/>
      <c r="E18" s="386"/>
      <c r="F18" s="388"/>
      <c r="G18" s="359"/>
      <c r="H18" s="359"/>
      <c r="I18" s="383"/>
      <c r="J18" s="383"/>
      <c r="K18" s="383"/>
      <c r="L18" s="383"/>
      <c r="M18" s="383"/>
      <c r="N18" s="383"/>
      <c r="O18" s="380"/>
      <c r="P18" s="380"/>
      <c r="Q18" s="431"/>
      <c r="R18" s="393"/>
      <c r="S18" s="366"/>
      <c r="T18" s="215"/>
      <c r="U18" s="215"/>
      <c r="V18" s="215"/>
      <c r="W18" s="215"/>
      <c r="X18" s="215"/>
      <c r="Y18" s="371"/>
      <c r="Z18" s="374"/>
      <c r="AA18" s="374"/>
      <c r="AB18" s="377"/>
      <c r="AC18" s="421"/>
      <c r="AD18" s="216"/>
      <c r="AE18" s="216"/>
      <c r="AF18" s="216"/>
      <c r="AG18" s="216"/>
      <c r="AH18" s="340"/>
      <c r="AI18" s="340"/>
      <c r="AJ18" s="374"/>
      <c r="AK18" s="378"/>
      <c r="AL18" s="378"/>
      <c r="AM18" s="216"/>
      <c r="AN18" s="216"/>
      <c r="AO18" s="216"/>
      <c r="AP18" s="216"/>
      <c r="AQ18" s="216"/>
      <c r="AR18" s="216"/>
      <c r="AS18" s="216"/>
      <c r="AT18" s="216"/>
      <c r="AU18" s="216"/>
      <c r="AV18" s="216"/>
      <c r="AW18" s="216"/>
      <c r="AX18" s="216"/>
      <c r="AY18" s="105"/>
      <c r="AZ18" s="105"/>
      <c r="BA18" s="105"/>
      <c r="BB18" s="105"/>
      <c r="BC18" s="105"/>
      <c r="BD18" s="105"/>
      <c r="BE18" s="105"/>
      <c r="BF18" s="105"/>
      <c r="BG18" s="105"/>
      <c r="BH18" s="106"/>
      <c r="BI18" s="191"/>
      <c r="BJ18" s="191"/>
      <c r="BK18" s="191"/>
      <c r="BL18" s="191"/>
      <c r="BM18" s="191"/>
      <c r="BN18" s="191"/>
      <c r="BO18" s="191"/>
      <c r="BP18" s="191"/>
      <c r="BQ18" s="191"/>
      <c r="BR18" s="191"/>
      <c r="BS18" s="191"/>
    </row>
    <row r="19" spans="1:72" ht="39.950000000000003" customHeight="1" x14ac:dyDescent="0.25">
      <c r="A19" s="103"/>
      <c r="B19" s="161"/>
      <c r="C19" s="161"/>
      <c r="D19" s="162"/>
      <c r="E19" s="163"/>
      <c r="F19" s="164"/>
      <c r="G19" s="165"/>
      <c r="H19" s="165"/>
      <c r="I19" s="161"/>
      <c r="J19" s="166"/>
      <c r="K19" s="166"/>
      <c r="L19" s="166"/>
      <c r="M19" s="166"/>
      <c r="N19" s="166"/>
      <c r="O19" s="161"/>
      <c r="P19" s="161"/>
      <c r="Q19" s="108"/>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6"/>
      <c r="BI19" s="107"/>
      <c r="BJ19" s="423"/>
      <c r="BK19" s="423"/>
      <c r="BL19" s="423"/>
      <c r="BM19" s="423"/>
      <c r="BN19" s="423"/>
      <c r="BO19" s="423"/>
      <c r="BP19" s="423"/>
      <c r="BQ19" s="423"/>
      <c r="BR19" s="423"/>
      <c r="BS19" s="423"/>
      <c r="BT19" s="109"/>
    </row>
    <row r="20" spans="1:72" ht="39.950000000000003" customHeight="1" x14ac:dyDescent="0.25">
      <c r="A20" s="103"/>
      <c r="B20" s="110"/>
      <c r="C20" s="110"/>
      <c r="D20" s="149"/>
      <c r="E20" s="107"/>
      <c r="F20" s="111"/>
      <c r="G20" s="112"/>
      <c r="H20" s="112"/>
      <c r="I20" s="110"/>
      <c r="J20" s="113"/>
      <c r="K20" s="113"/>
      <c r="L20" s="113"/>
      <c r="M20" s="113"/>
      <c r="N20" s="113"/>
      <c r="O20" s="110"/>
      <c r="P20" s="110"/>
      <c r="Q20" s="108"/>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6"/>
      <c r="BI20" s="107"/>
      <c r="BJ20" s="423"/>
      <c r="BK20" s="423"/>
      <c r="BL20" s="423"/>
      <c r="BM20" s="423"/>
      <c r="BN20" s="423"/>
      <c r="BO20" s="423"/>
      <c r="BP20" s="423"/>
      <c r="BQ20" s="423"/>
      <c r="BR20" s="423"/>
      <c r="BS20" s="423"/>
      <c r="BT20" s="109"/>
    </row>
    <row r="21" spans="1:72" s="100" customFormat="1" ht="39.950000000000003" customHeight="1" x14ac:dyDescent="0.25">
      <c r="A21" s="103"/>
      <c r="B21" s="114"/>
      <c r="C21" s="114"/>
      <c r="D21" s="150"/>
      <c r="E21" s="115"/>
      <c r="F21" s="116"/>
      <c r="G21" s="117"/>
      <c r="H21" s="117"/>
      <c r="I21" s="114"/>
      <c r="J21" s="118"/>
      <c r="K21" s="118"/>
      <c r="L21" s="118"/>
      <c r="M21" s="118"/>
      <c r="N21" s="118"/>
      <c r="O21" s="114"/>
      <c r="P21" s="114"/>
      <c r="Q21" s="108"/>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20"/>
      <c r="BI21" s="115"/>
      <c r="BJ21" s="121"/>
      <c r="BK21" s="121"/>
      <c r="BL21" s="121"/>
      <c r="BM21" s="121"/>
      <c r="BN21" s="121"/>
      <c r="BO21" s="121"/>
      <c r="BP21" s="121"/>
      <c r="BQ21" s="121"/>
      <c r="BR21" s="121"/>
      <c r="BS21" s="121"/>
      <c r="BT21" s="122"/>
    </row>
    <row r="22" spans="1:72" ht="263.45" customHeight="1" x14ac:dyDescent="0.25">
      <c r="A22" s="103"/>
      <c r="B22" s="379" t="str">
        <f>'IDENTIFICACIÓN DE RIESGOS.'!$B$7</f>
        <v xml:space="preserve">GESTIÓN DE RECURSOS FÍSICOS </v>
      </c>
      <c r="C22" s="379">
        <f>C9+1</f>
        <v>2</v>
      </c>
      <c r="D22" s="391" t="str">
        <f>'IDENTIFICACIÓN DE RIESGOS.'!H18</f>
        <v>Permitir el hurto o robo de los bienes que son propiedad del MVCT o por los cuales debe responder,  para beneficiar a un particular.</v>
      </c>
      <c r="E22" s="385" t="str">
        <f>CONCATENATE("Las ", 'IDENTIFICACIÓN DE RIESGOS.'!$I$18, , "    puede generar ", D22, " ocasionando ", 'IDENTIFICACIÓN DE RIESGOS.'!$K$18)</f>
        <v xml:space="preserve">Las Fallas en los sistemas de seguridad para ingreso y salida de bienes.
Deficiente control de inventarios.    puede generar Permitir el hurto o robo de los bienes que son propiedad del MVCT o por los cuales debe responder,  para beneficiar a un particular. ocasionando Pérdida total de los Bienes.
Apertura de investigaciones disciplinarias.
Afectación al desarrollo de las actividades del MVCT.
Incremento en el presupuesto para adquirir nuevos bienes.
Afectación de las pólizas.
</v>
      </c>
      <c r="F22" s="387" t="s">
        <v>151</v>
      </c>
      <c r="G22" s="360" t="str">
        <f>'IDENTIFICACIÓN DE RIESGOS.'!I18</f>
        <v>Fallas en los sistemas de seguridad para ingreso y salida de bienes.
Deficiente control de inventarios.</v>
      </c>
      <c r="H22" s="360" t="str">
        <f>'IDENTIFICACIÓN DE RIESGOS.'!K18</f>
        <v xml:space="preserve">Pérdida total de los Bienes.
Apertura de investigaciones disciplinarias.
Afectación al desarrollo de las actividades del MVCT.
Incremento en el presupuesto para adquirir nuevos bienes.
Afectación de las pólizas.
</v>
      </c>
      <c r="I22" s="382" t="s">
        <v>46</v>
      </c>
      <c r="J22" s="382" t="s">
        <v>46</v>
      </c>
      <c r="K22" s="382" t="s">
        <v>46</v>
      </c>
      <c r="L22" s="382" t="s">
        <v>46</v>
      </c>
      <c r="M22" s="379" t="s">
        <v>198</v>
      </c>
      <c r="N22" s="379" t="s">
        <v>153</v>
      </c>
      <c r="O22" s="380">
        <f>VLOOKUP(M22,Tabla1[],2,0)</f>
        <v>5</v>
      </c>
      <c r="P22" s="380">
        <f>VLOOKUP(N22,Tabla2[],2,0)</f>
        <v>4</v>
      </c>
      <c r="Q22" s="361" t="str">
        <f>IF(N22="","",INDEX(TABLA_RIESGOS1,'VALORACIÓN RIESGOS'!P22,'VALORACIÓN RIESGOS'!O22))</f>
        <v>Extrema</v>
      </c>
      <c r="R22" s="394" t="s">
        <v>199</v>
      </c>
      <c r="S22" s="395"/>
      <c r="T22" s="207" t="s">
        <v>200</v>
      </c>
      <c r="U22" s="207" t="s">
        <v>201</v>
      </c>
      <c r="V22" s="215" t="s">
        <v>157</v>
      </c>
      <c r="W22" s="215" t="s">
        <v>158</v>
      </c>
      <c r="X22" s="207" t="s">
        <v>202</v>
      </c>
      <c r="Y22" s="369" t="str">
        <f>DATOS!L192</f>
        <v>Moderado</v>
      </c>
      <c r="Z22" s="372" t="str">
        <f>DATOS!D300</f>
        <v>Posible</v>
      </c>
      <c r="AA22" s="372" t="str">
        <f>DATOS!D296</f>
        <v>Catastrófico</v>
      </c>
      <c r="AB22" s="375" t="str">
        <f>DATOS!D331</f>
        <v>Extrema</v>
      </c>
      <c r="AC22" s="372" t="str">
        <f>IF(F22="Corrupción",DATOS!$B$336,IF(AB22=DATOS!$B$144,DATOS!$B$336,IF(AB22=DATOS!$B$143,DATOS!$B$337,IF(AB22=DATOS!$B$142,DATOS!$B$337,IF(AB22=DATOS!$B$141,DATOS!$B$338,"No Aplica")))))</f>
        <v>Evitar / Transferir</v>
      </c>
      <c r="AD22" s="428" t="str">
        <f>IF(AC22="No Aplica","No Aplica",IF(AC22="Asumir","No requiere acciones adicionales","Definir acciones complementarias"))</f>
        <v>Definir acciones complementarias</v>
      </c>
      <c r="AE22" s="429"/>
      <c r="AF22" s="429"/>
      <c r="AG22" s="430"/>
      <c r="AH22" s="340" t="s">
        <v>160</v>
      </c>
      <c r="AI22" s="340" t="s">
        <v>203</v>
      </c>
      <c r="AJ22" s="372" t="s">
        <v>204</v>
      </c>
      <c r="AK22" s="378" t="s">
        <v>163</v>
      </c>
      <c r="AL22" s="378" t="str">
        <f>'IDENTIFICACIÓN DE RIESGOS.'!$F$17</f>
        <v>Subdirector de Servicios Administrativos-Coordinación Grupo de Recursos Fisicos</v>
      </c>
      <c r="AM22" s="216"/>
      <c r="AN22" s="216"/>
      <c r="AO22" s="216"/>
      <c r="AP22" s="216"/>
      <c r="AQ22" s="216"/>
      <c r="AR22" s="216"/>
      <c r="AS22" s="216"/>
      <c r="AT22" s="216"/>
      <c r="AU22" s="216"/>
      <c r="AV22" s="216" t="s">
        <v>205</v>
      </c>
      <c r="AW22" s="216" t="s">
        <v>206</v>
      </c>
      <c r="AX22" s="229" t="s">
        <v>207</v>
      </c>
      <c r="AY22" s="105"/>
      <c r="AZ22" s="105"/>
      <c r="BA22" s="105"/>
      <c r="BB22" s="105"/>
      <c r="BC22" s="105"/>
      <c r="BD22" s="105"/>
      <c r="BE22" s="105"/>
      <c r="BF22" s="105"/>
      <c r="BG22" s="105"/>
      <c r="BH22" s="220" t="s">
        <v>127</v>
      </c>
      <c r="BI22" s="221" t="s">
        <v>167</v>
      </c>
      <c r="BJ22" s="216" t="s">
        <v>168</v>
      </c>
      <c r="BK22" s="216" t="s">
        <v>168</v>
      </c>
      <c r="BL22" s="216" t="s">
        <v>168</v>
      </c>
      <c r="BM22" s="216"/>
      <c r="BN22" s="216"/>
      <c r="BO22" s="216"/>
      <c r="BP22" s="216"/>
      <c r="BQ22" s="216"/>
      <c r="BR22" s="216"/>
      <c r="BS22" s="216"/>
    </row>
    <row r="23" spans="1:72" ht="211.5" customHeight="1" x14ac:dyDescent="0.25">
      <c r="A23" s="103"/>
      <c r="B23" s="380"/>
      <c r="C23" s="380"/>
      <c r="D23" s="392"/>
      <c r="E23" s="386"/>
      <c r="F23" s="388"/>
      <c r="G23" s="359"/>
      <c r="H23" s="359"/>
      <c r="I23" s="383"/>
      <c r="J23" s="383"/>
      <c r="K23" s="383"/>
      <c r="L23" s="383"/>
      <c r="M23" s="380"/>
      <c r="N23" s="380"/>
      <c r="O23" s="380"/>
      <c r="P23" s="380"/>
      <c r="Q23" s="362"/>
      <c r="R23" s="394" t="s">
        <v>208</v>
      </c>
      <c r="S23" s="395"/>
      <c r="T23" s="207" t="s">
        <v>209</v>
      </c>
      <c r="U23" s="207" t="s">
        <v>210</v>
      </c>
      <c r="V23" s="215" t="s">
        <v>157</v>
      </c>
      <c r="W23" s="215" t="s">
        <v>158</v>
      </c>
      <c r="X23" s="207" t="s">
        <v>211</v>
      </c>
      <c r="Y23" s="370"/>
      <c r="Z23" s="373"/>
      <c r="AA23" s="373"/>
      <c r="AB23" s="376"/>
      <c r="AC23" s="373"/>
      <c r="AD23" s="299" t="s">
        <v>212</v>
      </c>
      <c r="AE23" s="216" t="s">
        <v>213</v>
      </c>
      <c r="AF23" s="216" t="s">
        <v>214</v>
      </c>
      <c r="AG23" s="216" t="s">
        <v>215</v>
      </c>
      <c r="AH23" s="340"/>
      <c r="AI23" s="340"/>
      <c r="AJ23" s="373"/>
      <c r="AK23" s="378"/>
      <c r="AL23" s="378"/>
      <c r="AM23" s="216"/>
      <c r="AN23" s="216"/>
      <c r="AO23" s="216"/>
      <c r="AP23" s="216"/>
      <c r="AQ23" s="216"/>
      <c r="AR23" s="216"/>
      <c r="AS23" s="216"/>
      <c r="AT23" s="216"/>
      <c r="AU23" s="216"/>
      <c r="AV23" s="230" t="s">
        <v>216</v>
      </c>
      <c r="AW23" s="231" t="s">
        <v>217</v>
      </c>
      <c r="AX23" s="229" t="s">
        <v>218</v>
      </c>
      <c r="AY23" s="105"/>
      <c r="AZ23" s="105"/>
      <c r="BA23" s="105"/>
      <c r="BB23" s="105"/>
      <c r="BC23" s="105"/>
      <c r="BD23" s="105"/>
      <c r="BE23" s="105"/>
      <c r="BF23" s="105"/>
      <c r="BG23" s="105"/>
      <c r="BH23" s="220" t="s">
        <v>179</v>
      </c>
      <c r="BI23" s="221" t="s">
        <v>180</v>
      </c>
      <c r="BJ23" s="216" t="s">
        <v>181</v>
      </c>
      <c r="BK23" s="216" t="s">
        <v>181</v>
      </c>
      <c r="BL23" s="216" t="s">
        <v>181</v>
      </c>
      <c r="BM23" s="216"/>
      <c r="BN23" s="216"/>
      <c r="BO23" s="216"/>
      <c r="BP23" s="216"/>
      <c r="BQ23" s="216"/>
      <c r="BR23" s="216"/>
      <c r="BS23" s="216"/>
    </row>
    <row r="24" spans="1:72" ht="171.75" customHeight="1" x14ac:dyDescent="0.25">
      <c r="A24" s="103"/>
      <c r="B24" s="380"/>
      <c r="C24" s="380"/>
      <c r="D24" s="392"/>
      <c r="E24" s="386"/>
      <c r="F24" s="388"/>
      <c r="G24" s="359"/>
      <c r="H24" s="359"/>
      <c r="I24" s="383"/>
      <c r="J24" s="383"/>
      <c r="K24" s="383"/>
      <c r="L24" s="383"/>
      <c r="M24" s="380"/>
      <c r="N24" s="380"/>
      <c r="O24" s="380"/>
      <c r="P24" s="380"/>
      <c r="Q24" s="362"/>
      <c r="R24" s="394" t="s">
        <v>219</v>
      </c>
      <c r="S24" s="395"/>
      <c r="T24" s="207" t="s">
        <v>220</v>
      </c>
      <c r="U24" s="207" t="s">
        <v>221</v>
      </c>
      <c r="V24" s="215" t="s">
        <v>44</v>
      </c>
      <c r="W24" s="215" t="s">
        <v>158</v>
      </c>
      <c r="X24" s="207" t="s">
        <v>222</v>
      </c>
      <c r="Y24" s="370"/>
      <c r="Z24" s="373"/>
      <c r="AA24" s="373"/>
      <c r="AB24" s="376"/>
      <c r="AC24" s="373"/>
      <c r="AD24" s="216"/>
      <c r="AE24" s="216"/>
      <c r="AF24" s="216"/>
      <c r="AG24" s="216"/>
      <c r="AH24" s="340"/>
      <c r="AI24" s="340"/>
      <c r="AJ24" s="373"/>
      <c r="AK24" s="378"/>
      <c r="AL24" s="378"/>
      <c r="AM24" s="216"/>
      <c r="AN24" s="216"/>
      <c r="AO24" s="216"/>
      <c r="AP24" s="216"/>
      <c r="AQ24" s="216"/>
      <c r="AR24" s="216"/>
      <c r="AS24" s="216"/>
      <c r="AT24" s="216"/>
      <c r="AU24" s="216"/>
      <c r="AV24" s="216" t="s">
        <v>223</v>
      </c>
      <c r="AW24" s="232" t="s">
        <v>224</v>
      </c>
      <c r="AX24" s="216" t="s">
        <v>225</v>
      </c>
      <c r="AY24" s="105"/>
      <c r="AZ24" s="105"/>
      <c r="BA24" s="105"/>
      <c r="BB24" s="105"/>
      <c r="BC24" s="105"/>
      <c r="BD24" s="105"/>
      <c r="BE24" s="105"/>
      <c r="BF24" s="105"/>
      <c r="BG24" s="105"/>
      <c r="BH24" s="220" t="s">
        <v>126</v>
      </c>
      <c r="BI24" s="221" t="s">
        <v>183</v>
      </c>
      <c r="BJ24" s="216" t="s">
        <v>184</v>
      </c>
      <c r="BK24" s="216" t="s">
        <v>184</v>
      </c>
      <c r="BL24" s="216" t="s">
        <v>184</v>
      </c>
      <c r="BM24" s="216"/>
      <c r="BN24" s="216"/>
      <c r="BO24" s="216"/>
      <c r="BP24" s="216"/>
      <c r="BQ24" s="216"/>
      <c r="BR24" s="216"/>
      <c r="BS24" s="216"/>
    </row>
    <row r="25" spans="1:72" ht="42.75" customHeight="1" x14ac:dyDescent="0.25">
      <c r="A25" s="103"/>
      <c r="B25" s="380"/>
      <c r="C25" s="380"/>
      <c r="D25" s="392"/>
      <c r="E25" s="386"/>
      <c r="F25" s="388"/>
      <c r="G25" s="359"/>
      <c r="H25" s="359"/>
      <c r="I25" s="383"/>
      <c r="J25" s="383"/>
      <c r="K25" s="383"/>
      <c r="L25" s="383"/>
      <c r="M25" s="380"/>
      <c r="N25" s="380"/>
      <c r="O25" s="380"/>
      <c r="P25" s="380"/>
      <c r="Q25" s="362"/>
      <c r="R25" s="394"/>
      <c r="S25" s="395"/>
      <c r="T25" s="207"/>
      <c r="U25" s="207"/>
      <c r="V25" s="215"/>
      <c r="W25" s="215"/>
      <c r="X25" s="225"/>
      <c r="Y25" s="370"/>
      <c r="Z25" s="373"/>
      <c r="AA25" s="373"/>
      <c r="AB25" s="376"/>
      <c r="AC25" s="373"/>
      <c r="AD25" s="216"/>
      <c r="AE25" s="216"/>
      <c r="AF25" s="216"/>
      <c r="AG25" s="216"/>
      <c r="AH25" s="340"/>
      <c r="AI25" s="340"/>
      <c r="AJ25" s="373"/>
      <c r="AK25" s="378"/>
      <c r="AL25" s="378"/>
      <c r="AM25" s="216"/>
      <c r="AN25" s="216"/>
      <c r="AO25" s="216"/>
      <c r="AP25" s="216"/>
      <c r="AQ25" s="216"/>
      <c r="AR25" s="216"/>
      <c r="AS25" s="216"/>
      <c r="AT25" s="216"/>
      <c r="AU25" s="216"/>
      <c r="AV25" s="216"/>
      <c r="AW25" s="216"/>
      <c r="AX25" s="216"/>
      <c r="AY25" s="105"/>
      <c r="AZ25" s="105"/>
      <c r="BA25" s="105"/>
      <c r="BB25" s="105"/>
      <c r="BC25" s="105"/>
      <c r="BD25" s="105"/>
      <c r="BE25" s="105"/>
      <c r="BF25" s="105"/>
      <c r="BG25" s="105"/>
      <c r="BH25" s="226" t="s">
        <v>185</v>
      </c>
      <c r="BI25" s="221" t="s">
        <v>186</v>
      </c>
      <c r="BJ25" s="216" t="s">
        <v>187</v>
      </c>
      <c r="BK25" s="216" t="s">
        <v>226</v>
      </c>
      <c r="BL25" s="216" t="s">
        <v>187</v>
      </c>
      <c r="BM25" s="216"/>
      <c r="BN25" s="216"/>
      <c r="BO25" s="216"/>
      <c r="BP25" s="216"/>
      <c r="BQ25" s="216"/>
      <c r="BR25" s="216"/>
      <c r="BS25" s="216"/>
    </row>
    <row r="26" spans="1:72" ht="39.950000000000003" customHeight="1" x14ac:dyDescent="0.25">
      <c r="A26" s="103"/>
      <c r="B26" s="380"/>
      <c r="C26" s="380"/>
      <c r="D26" s="392"/>
      <c r="E26" s="386"/>
      <c r="F26" s="388"/>
      <c r="G26" s="359"/>
      <c r="H26" s="359"/>
      <c r="I26" s="383"/>
      <c r="J26" s="383"/>
      <c r="K26" s="383"/>
      <c r="L26" s="383"/>
      <c r="M26" s="380"/>
      <c r="N26" s="380"/>
      <c r="O26" s="380"/>
      <c r="P26" s="380"/>
      <c r="Q26" s="362"/>
      <c r="R26" s="397"/>
      <c r="S26" s="398"/>
      <c r="T26" s="225"/>
      <c r="U26" s="225"/>
      <c r="V26" s="215"/>
      <c r="W26" s="215"/>
      <c r="X26" s="225"/>
      <c r="Y26" s="370"/>
      <c r="Z26" s="373"/>
      <c r="AA26" s="373"/>
      <c r="AB26" s="376"/>
      <c r="AC26" s="373"/>
      <c r="AD26" s="216"/>
      <c r="AE26" s="216"/>
      <c r="AF26" s="216"/>
      <c r="AG26" s="216"/>
      <c r="AH26" s="340"/>
      <c r="AI26" s="340"/>
      <c r="AJ26" s="373"/>
      <c r="AK26" s="378"/>
      <c r="AL26" s="378"/>
      <c r="AM26" s="216"/>
      <c r="AN26" s="216"/>
      <c r="AO26" s="216"/>
      <c r="AP26" s="216"/>
      <c r="AQ26" s="216"/>
      <c r="AR26" s="216"/>
      <c r="AS26" s="216"/>
      <c r="AT26" s="216"/>
      <c r="AU26" s="216"/>
      <c r="AV26" s="216"/>
      <c r="AW26" s="216"/>
      <c r="AX26" s="216"/>
      <c r="AY26" s="105"/>
      <c r="AZ26" s="105"/>
      <c r="BA26" s="105"/>
      <c r="BB26" s="105"/>
      <c r="BC26" s="105"/>
      <c r="BD26" s="105"/>
      <c r="BE26" s="105"/>
      <c r="BF26" s="105"/>
      <c r="BG26" s="105"/>
      <c r="BH26" s="220" t="s">
        <v>188</v>
      </c>
      <c r="BI26" s="227" t="s">
        <v>189</v>
      </c>
      <c r="BJ26" s="216" t="s">
        <v>190</v>
      </c>
      <c r="BK26" s="216" t="s">
        <v>190</v>
      </c>
      <c r="BL26" s="216" t="s">
        <v>190</v>
      </c>
      <c r="BM26" s="216"/>
      <c r="BN26" s="216"/>
      <c r="BO26" s="216"/>
      <c r="BP26" s="216"/>
      <c r="BQ26" s="216"/>
      <c r="BR26" s="216"/>
      <c r="BS26" s="216"/>
    </row>
    <row r="27" spans="1:72" ht="39.950000000000003" customHeight="1" x14ac:dyDescent="0.25">
      <c r="A27" s="103"/>
      <c r="B27" s="380"/>
      <c r="C27" s="380"/>
      <c r="D27" s="392"/>
      <c r="E27" s="386"/>
      <c r="F27" s="388"/>
      <c r="G27" s="359"/>
      <c r="H27" s="359"/>
      <c r="I27" s="383"/>
      <c r="J27" s="383"/>
      <c r="K27" s="383"/>
      <c r="L27" s="383"/>
      <c r="M27" s="380"/>
      <c r="N27" s="380"/>
      <c r="O27" s="380"/>
      <c r="P27" s="380"/>
      <c r="Q27" s="362"/>
      <c r="R27" s="397"/>
      <c r="S27" s="398"/>
      <c r="T27" s="225"/>
      <c r="U27" s="225"/>
      <c r="V27" s="215"/>
      <c r="W27" s="215"/>
      <c r="X27" s="225"/>
      <c r="Y27" s="370"/>
      <c r="Z27" s="373"/>
      <c r="AA27" s="373"/>
      <c r="AB27" s="376"/>
      <c r="AC27" s="373"/>
      <c r="AD27" s="216"/>
      <c r="AE27" s="216"/>
      <c r="AF27" s="216"/>
      <c r="AG27" s="216"/>
      <c r="AH27" s="340"/>
      <c r="AI27" s="340"/>
      <c r="AJ27" s="373"/>
      <c r="AK27" s="378"/>
      <c r="AL27" s="378"/>
      <c r="AM27" s="216"/>
      <c r="AN27" s="216"/>
      <c r="AO27" s="216"/>
      <c r="AP27" s="216"/>
      <c r="AQ27" s="216"/>
      <c r="AR27" s="216"/>
      <c r="AS27" s="216"/>
      <c r="AT27" s="216"/>
      <c r="AU27" s="216"/>
      <c r="AV27" s="216"/>
      <c r="AW27" s="216"/>
      <c r="AX27" s="216"/>
      <c r="AY27" s="105"/>
      <c r="AZ27" s="105"/>
      <c r="BA27" s="105"/>
      <c r="BB27" s="105"/>
      <c r="BC27" s="105"/>
      <c r="BD27" s="105"/>
      <c r="BE27" s="105"/>
      <c r="BF27" s="105"/>
      <c r="BG27" s="105"/>
      <c r="BH27" s="226" t="s">
        <v>191</v>
      </c>
      <c r="BI27" s="216" t="s">
        <v>192</v>
      </c>
      <c r="BJ27" s="216" t="s">
        <v>193</v>
      </c>
      <c r="BK27" s="216" t="s">
        <v>193</v>
      </c>
      <c r="BL27" s="216" t="s">
        <v>227</v>
      </c>
      <c r="BM27" s="216"/>
      <c r="BN27" s="216"/>
      <c r="BO27" s="216"/>
      <c r="BP27" s="216"/>
      <c r="BQ27" s="216"/>
      <c r="BR27" s="216"/>
      <c r="BS27" s="216"/>
    </row>
    <row r="28" spans="1:72" ht="39.950000000000003" customHeight="1" x14ac:dyDescent="0.25">
      <c r="A28" s="103"/>
      <c r="B28" s="380"/>
      <c r="C28" s="380"/>
      <c r="D28" s="392"/>
      <c r="E28" s="386"/>
      <c r="F28" s="388"/>
      <c r="G28" s="359"/>
      <c r="H28" s="359"/>
      <c r="I28" s="383"/>
      <c r="J28" s="383"/>
      <c r="K28" s="383"/>
      <c r="L28" s="383"/>
      <c r="M28" s="380"/>
      <c r="N28" s="380"/>
      <c r="O28" s="380"/>
      <c r="P28" s="380"/>
      <c r="Q28" s="362"/>
      <c r="R28" s="365"/>
      <c r="S28" s="366"/>
      <c r="T28" s="215"/>
      <c r="U28" s="215"/>
      <c r="V28" s="215"/>
      <c r="W28" s="215"/>
      <c r="X28" s="225"/>
      <c r="Y28" s="370"/>
      <c r="Z28" s="373"/>
      <c r="AA28" s="373"/>
      <c r="AB28" s="376"/>
      <c r="AC28" s="373"/>
      <c r="AD28" s="216"/>
      <c r="AE28" s="216"/>
      <c r="AF28" s="216"/>
      <c r="AG28" s="216"/>
      <c r="AH28" s="340"/>
      <c r="AI28" s="340"/>
      <c r="AJ28" s="373"/>
      <c r="AK28" s="378"/>
      <c r="AL28" s="378"/>
      <c r="AM28" s="216"/>
      <c r="AN28" s="216"/>
      <c r="AO28" s="216"/>
      <c r="AP28" s="216"/>
      <c r="AQ28" s="216"/>
      <c r="AR28" s="216"/>
      <c r="AS28" s="216"/>
      <c r="AT28" s="216"/>
      <c r="AU28" s="216"/>
      <c r="AV28" s="216"/>
      <c r="AW28" s="216"/>
      <c r="AX28" s="216"/>
      <c r="AY28" s="105"/>
      <c r="AZ28" s="105"/>
      <c r="BA28" s="105"/>
      <c r="BB28" s="105"/>
      <c r="BC28" s="105"/>
      <c r="BD28" s="105"/>
      <c r="BE28" s="105"/>
      <c r="BF28" s="105"/>
      <c r="BG28" s="105"/>
      <c r="BH28" s="226" t="s">
        <v>194</v>
      </c>
      <c r="BI28" s="216" t="s">
        <v>195</v>
      </c>
      <c r="BJ28" s="216" t="s">
        <v>228</v>
      </c>
      <c r="BK28" s="216" t="s">
        <v>196</v>
      </c>
      <c r="BL28" s="216" t="s">
        <v>227</v>
      </c>
      <c r="BM28" s="216"/>
      <c r="BN28" s="216"/>
      <c r="BO28" s="216"/>
      <c r="BP28" s="216"/>
      <c r="BQ28" s="216"/>
      <c r="BR28" s="216"/>
      <c r="BS28" s="216"/>
    </row>
    <row r="29" spans="1:72" ht="39.950000000000003" customHeight="1" x14ac:dyDescent="0.25">
      <c r="A29" s="103"/>
      <c r="B29" s="380"/>
      <c r="C29" s="380"/>
      <c r="D29" s="392"/>
      <c r="E29" s="386"/>
      <c r="F29" s="388"/>
      <c r="G29" s="359"/>
      <c r="H29" s="359"/>
      <c r="I29" s="383"/>
      <c r="J29" s="383"/>
      <c r="K29" s="383"/>
      <c r="L29" s="383"/>
      <c r="M29" s="380"/>
      <c r="N29" s="380"/>
      <c r="O29" s="380"/>
      <c r="P29" s="380"/>
      <c r="Q29" s="362"/>
      <c r="R29" s="365"/>
      <c r="S29" s="366"/>
      <c r="T29" s="215"/>
      <c r="U29" s="215"/>
      <c r="V29" s="215"/>
      <c r="W29" s="215"/>
      <c r="X29" s="225"/>
      <c r="Y29" s="370"/>
      <c r="Z29" s="373"/>
      <c r="AA29" s="373"/>
      <c r="AB29" s="376"/>
      <c r="AC29" s="373"/>
      <c r="AD29" s="216"/>
      <c r="AE29" s="216"/>
      <c r="AF29" s="216"/>
      <c r="AG29" s="216"/>
      <c r="AH29" s="340"/>
      <c r="AI29" s="340"/>
      <c r="AJ29" s="373"/>
      <c r="AK29" s="378"/>
      <c r="AL29" s="378"/>
      <c r="AM29" s="216"/>
      <c r="AN29" s="216"/>
      <c r="AO29" s="216"/>
      <c r="AP29" s="216"/>
      <c r="AQ29" s="216"/>
      <c r="AR29" s="216"/>
      <c r="AS29" s="216"/>
      <c r="AT29" s="216"/>
      <c r="AU29" s="216"/>
      <c r="AV29" s="216"/>
      <c r="AW29" s="216"/>
      <c r="AX29" s="216"/>
      <c r="AY29" s="105"/>
      <c r="AZ29" s="105"/>
      <c r="BA29" s="105"/>
      <c r="BB29" s="105"/>
      <c r="BC29" s="105"/>
      <c r="BD29" s="105"/>
      <c r="BE29" s="105"/>
      <c r="BF29" s="105"/>
      <c r="BG29" s="105"/>
      <c r="BH29" s="367" t="s">
        <v>197</v>
      </c>
      <c r="BI29" s="368"/>
      <c r="BJ29" s="228" t="str">
        <f>DATOS!B192</f>
        <v>Fuerte</v>
      </c>
      <c r="BK29" s="228" t="str">
        <f>DATOS!C192</f>
        <v>Fuerte</v>
      </c>
      <c r="BL29" s="228" t="str">
        <f>DATOS!D192</f>
        <v>Débil</v>
      </c>
      <c r="BM29" s="228" t="str">
        <f>DATOS!E192</f>
        <v>N/A</v>
      </c>
      <c r="BN29" s="228" t="str">
        <f>DATOS!F192</f>
        <v>N/A</v>
      </c>
      <c r="BO29" s="228" t="str">
        <f>DATOS!G192</f>
        <v>N/A</v>
      </c>
      <c r="BP29" s="228" t="str">
        <f>DATOS!H192</f>
        <v>N/A</v>
      </c>
      <c r="BQ29" s="228" t="str">
        <f>DATOS!I192</f>
        <v>N/A</v>
      </c>
      <c r="BR29" s="228" t="str">
        <f>DATOS!J192</f>
        <v>N/A</v>
      </c>
      <c r="BS29" s="228" t="str">
        <f>DATOS!K192</f>
        <v>N/A</v>
      </c>
    </row>
    <row r="30" spans="1:72" ht="39.950000000000003" customHeight="1" x14ac:dyDescent="0.25">
      <c r="A30" s="103"/>
      <c r="B30" s="380"/>
      <c r="C30" s="380"/>
      <c r="D30" s="392"/>
      <c r="E30" s="386"/>
      <c r="F30" s="388"/>
      <c r="G30" s="359"/>
      <c r="H30" s="359"/>
      <c r="I30" s="383"/>
      <c r="J30" s="383"/>
      <c r="K30" s="383"/>
      <c r="L30" s="383"/>
      <c r="M30" s="380"/>
      <c r="N30" s="380"/>
      <c r="O30" s="380"/>
      <c r="P30" s="380"/>
      <c r="Q30" s="362"/>
      <c r="R30" s="365"/>
      <c r="S30" s="366"/>
      <c r="T30" s="215"/>
      <c r="U30" s="215"/>
      <c r="V30" s="215"/>
      <c r="W30" s="215"/>
      <c r="X30" s="215"/>
      <c r="Y30" s="370"/>
      <c r="Z30" s="373"/>
      <c r="AA30" s="373"/>
      <c r="AB30" s="376"/>
      <c r="AC30" s="373"/>
      <c r="AD30" s="216"/>
      <c r="AE30" s="216"/>
      <c r="AF30" s="216"/>
      <c r="AG30" s="216"/>
      <c r="AH30" s="340"/>
      <c r="AI30" s="340"/>
      <c r="AJ30" s="373"/>
      <c r="AK30" s="378"/>
      <c r="AL30" s="378"/>
      <c r="AM30" s="216"/>
      <c r="AN30" s="216"/>
      <c r="AO30" s="216"/>
      <c r="AP30" s="216"/>
      <c r="AQ30" s="216"/>
      <c r="AR30" s="216"/>
      <c r="AS30" s="216"/>
      <c r="AT30" s="216"/>
      <c r="AU30" s="216"/>
      <c r="AV30" s="216"/>
      <c r="AW30" s="216"/>
      <c r="AX30" s="216"/>
      <c r="AY30" s="105"/>
      <c r="AZ30" s="105"/>
      <c r="BA30" s="105"/>
      <c r="BB30" s="105"/>
      <c r="BC30" s="105"/>
      <c r="BD30" s="105"/>
      <c r="BE30" s="105"/>
      <c r="BF30" s="105"/>
      <c r="BG30" s="105"/>
      <c r="BH30" s="106"/>
      <c r="BI30" s="191"/>
      <c r="BJ30" s="191"/>
      <c r="BK30" s="191"/>
      <c r="BL30" s="191"/>
      <c r="BM30" s="191"/>
      <c r="BN30" s="191"/>
      <c r="BO30" s="191"/>
      <c r="BP30" s="191"/>
      <c r="BQ30" s="191"/>
      <c r="BR30" s="191"/>
      <c r="BS30" s="191"/>
    </row>
    <row r="31" spans="1:72" ht="39.950000000000003" customHeight="1" x14ac:dyDescent="0.25">
      <c r="A31" s="103"/>
      <c r="B31" s="380"/>
      <c r="C31" s="380"/>
      <c r="D31" s="392"/>
      <c r="E31" s="386"/>
      <c r="F31" s="388"/>
      <c r="G31" s="359"/>
      <c r="H31" s="359"/>
      <c r="I31" s="383"/>
      <c r="J31" s="383"/>
      <c r="K31" s="383"/>
      <c r="L31" s="383"/>
      <c r="M31" s="380"/>
      <c r="N31" s="380"/>
      <c r="O31" s="380"/>
      <c r="P31" s="380"/>
      <c r="Q31" s="362"/>
      <c r="R31" s="365"/>
      <c r="S31" s="366"/>
      <c r="T31" s="215"/>
      <c r="U31" s="215"/>
      <c r="V31" s="215"/>
      <c r="W31" s="215"/>
      <c r="X31" s="215"/>
      <c r="Y31" s="371"/>
      <c r="Z31" s="374"/>
      <c r="AA31" s="374"/>
      <c r="AB31" s="377"/>
      <c r="AC31" s="374"/>
      <c r="AD31" s="216"/>
      <c r="AE31" s="216"/>
      <c r="AF31" s="216"/>
      <c r="AG31" s="216"/>
      <c r="AH31" s="340"/>
      <c r="AI31" s="340"/>
      <c r="AJ31" s="374"/>
      <c r="AK31" s="378"/>
      <c r="AL31" s="378"/>
      <c r="AM31" s="216"/>
      <c r="AN31" s="216"/>
      <c r="AO31" s="216"/>
      <c r="AP31" s="216"/>
      <c r="AQ31" s="216"/>
      <c r="AR31" s="216"/>
      <c r="AS31" s="216"/>
      <c r="AT31" s="216"/>
      <c r="AU31" s="216"/>
      <c r="AV31" s="216"/>
      <c r="AW31" s="216"/>
      <c r="AX31" s="216"/>
      <c r="AY31" s="105"/>
      <c r="AZ31" s="105"/>
      <c r="BA31" s="105"/>
      <c r="BB31" s="105"/>
      <c r="BC31" s="105"/>
      <c r="BD31" s="105"/>
      <c r="BE31" s="105"/>
      <c r="BF31" s="105"/>
      <c r="BG31" s="105"/>
      <c r="BH31" s="106"/>
      <c r="BI31" s="107"/>
      <c r="BJ31" s="423"/>
      <c r="BK31" s="423"/>
      <c r="BL31" s="423"/>
      <c r="BM31" s="423"/>
      <c r="BN31" s="423"/>
      <c r="BO31" s="423"/>
      <c r="BP31" s="423"/>
      <c r="BQ31" s="423"/>
      <c r="BR31" s="423"/>
      <c r="BS31" s="423"/>
      <c r="BT31" s="109"/>
    </row>
    <row r="32" spans="1:72" ht="39.950000000000003" customHeight="1" x14ac:dyDescent="0.25">
      <c r="A32" s="103"/>
      <c r="B32" s="161"/>
      <c r="C32" s="161"/>
      <c r="D32" s="162"/>
      <c r="E32" s="167"/>
      <c r="F32" s="164"/>
      <c r="G32" s="165"/>
      <c r="H32" s="165"/>
      <c r="I32" s="161"/>
      <c r="J32" s="165"/>
      <c r="K32" s="165"/>
      <c r="L32" s="165"/>
      <c r="M32" s="161"/>
      <c r="N32" s="161"/>
      <c r="O32" s="161"/>
      <c r="P32" s="161"/>
      <c r="Q32" s="168"/>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6"/>
      <c r="BI32" s="107"/>
      <c r="BJ32" s="423"/>
      <c r="BK32" s="423"/>
      <c r="BL32" s="423"/>
      <c r="BM32" s="423"/>
      <c r="BN32" s="423"/>
      <c r="BO32" s="423"/>
      <c r="BP32" s="423"/>
      <c r="BQ32" s="423"/>
      <c r="BR32" s="423"/>
      <c r="BS32" s="423"/>
      <c r="BT32" s="109"/>
    </row>
    <row r="33" spans="1:72" ht="39.950000000000003" customHeight="1" x14ac:dyDescent="0.25">
      <c r="A33" s="103"/>
      <c r="B33" s="110"/>
      <c r="C33" s="110"/>
      <c r="D33" s="149"/>
      <c r="E33" s="105"/>
      <c r="F33" s="111"/>
      <c r="G33" s="112"/>
      <c r="H33" s="112"/>
      <c r="I33" s="110"/>
      <c r="J33" s="112"/>
      <c r="K33" s="112"/>
      <c r="L33" s="112"/>
      <c r="M33" s="110"/>
      <c r="N33" s="110"/>
      <c r="O33" s="110"/>
      <c r="P33" s="110"/>
      <c r="Q33" s="108"/>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6"/>
      <c r="BI33" s="107"/>
      <c r="BJ33" s="191"/>
      <c r="BK33" s="191"/>
      <c r="BL33" s="191"/>
      <c r="BM33" s="191"/>
      <c r="BN33" s="191"/>
      <c r="BO33" s="191"/>
      <c r="BP33" s="191"/>
      <c r="BQ33" s="191"/>
      <c r="BR33" s="191"/>
      <c r="BS33" s="191"/>
      <c r="BT33" s="109"/>
    </row>
    <row r="34" spans="1:72" s="100" customFormat="1" ht="39.950000000000003" customHeight="1" x14ac:dyDescent="0.25">
      <c r="A34" s="103"/>
      <c r="B34" s="114"/>
      <c r="C34" s="114"/>
      <c r="D34" s="150"/>
      <c r="E34" s="123"/>
      <c r="F34" s="116"/>
      <c r="G34" s="117"/>
      <c r="H34" s="117"/>
      <c r="I34" s="114"/>
      <c r="J34" s="117"/>
      <c r="K34" s="117"/>
      <c r="L34" s="117"/>
      <c r="M34" s="114"/>
      <c r="N34" s="114"/>
      <c r="O34" s="114"/>
      <c r="P34" s="114"/>
      <c r="Q34" s="124"/>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02"/>
      <c r="BI34" s="101"/>
      <c r="BJ34" s="101"/>
      <c r="BK34" s="101"/>
      <c r="BL34" s="101"/>
      <c r="BM34" s="101"/>
      <c r="BN34" s="101"/>
      <c r="BO34" s="101"/>
      <c r="BP34" s="101"/>
      <c r="BQ34" s="101"/>
      <c r="BR34" s="101"/>
      <c r="BS34" s="101"/>
      <c r="BT34" s="122"/>
    </row>
    <row r="35" spans="1:72" ht="87.75" customHeight="1" x14ac:dyDescent="0.25">
      <c r="B35" s="379" t="str">
        <f>'IDENTIFICACIÓN DE RIESGOS.'!$B$7</f>
        <v xml:space="preserve">GESTIÓN DE RECURSOS FÍSICOS </v>
      </c>
      <c r="C35" s="379">
        <f>C22+1</f>
        <v>3</v>
      </c>
      <c r="D35" s="391" t="str">
        <f>'IDENTIFICACIÓN DE RIESGOS.'!H28</f>
        <v>Manejo inadecuado, pérdida o robo de los recursos financieros de las cajas menores del MVCT y FONVIVIENDA, para beneficio de un particular.</v>
      </c>
      <c r="E35" s="385" t="str">
        <f>CONCATENATE("La ", 'IDENTIFICACIÓN DE RIESGOS.'!$I$28, , "    puede generar ", D35, " ocasionando ", 'IDENTIFICACIÓN DE RIESGOS.'!$K$28)</f>
        <v xml:space="preserve">La Aprobación de adquisiciones por caja menor sin verificación de existencia en el almacén (Gastos Generales)
Falta de seguimiento permanente del dinero depositado en las cajas menores (Todas las Cajas)
    puede generar Manejo inadecuado, pérdida o robo de los recursos financieros de las cajas menores del MVCT y FONVIVIENDA, para beneficio de un particular. ocasionando Sanciones disciplinarias y legales a los encargados del proceso.
Costos adicionales para la Entidad en términos de compra de elementos que existen y están disponibles en la entidad.
Reprocesos en las actividades.
</v>
      </c>
      <c r="F35" s="387" t="s">
        <v>229</v>
      </c>
      <c r="G35" s="360" t="str">
        <f>'IDENTIFICACIÓN DE RIESGOS.'!I28</f>
        <v xml:space="preserve">Aprobación de adquisiciones por caja menor sin verificación de existencia en el almacén (Gastos Generales)
Falta de seguimiento permanente del dinero depositado en las cajas menores (Todas las Cajas)
</v>
      </c>
      <c r="H35" s="360" t="str">
        <f>'IDENTIFICACIÓN DE RIESGOS.'!K28</f>
        <v xml:space="preserve">Sanciones disciplinarias y legales a los encargados del proceso.
Costos adicionales para la Entidad en términos de compra de elementos que existen y están disponibles en la entidad.
Reprocesos en las actividades.
</v>
      </c>
      <c r="I35" s="382" t="s">
        <v>46</v>
      </c>
      <c r="J35" s="360" t="s">
        <v>46</v>
      </c>
      <c r="K35" s="360" t="s">
        <v>46</v>
      </c>
      <c r="L35" s="360" t="s">
        <v>46</v>
      </c>
      <c r="M35" s="379" t="s">
        <v>198</v>
      </c>
      <c r="N35" s="379" t="s">
        <v>230</v>
      </c>
      <c r="O35" s="384">
        <f>VLOOKUP(M35,Tabla1[],2,0)</f>
        <v>5</v>
      </c>
      <c r="P35" s="363">
        <f>VLOOKUP(N35,Tabla2[],2,0)</f>
        <v>1</v>
      </c>
      <c r="Q35" s="361" t="str">
        <f>IF(N35="","",INDEX(TABLA_RIESGOS1,'VALORACIÓN RIESGOS'!P35,'VALORACIÓN RIESGOS'!O35))</f>
        <v>Extrema</v>
      </c>
      <c r="R35" s="394" t="s">
        <v>231</v>
      </c>
      <c r="S35" s="395"/>
      <c r="T35" s="207" t="s">
        <v>232</v>
      </c>
      <c r="U35" s="207" t="s">
        <v>233</v>
      </c>
      <c r="V35" s="215" t="s">
        <v>157</v>
      </c>
      <c r="W35" s="215" t="s">
        <v>158</v>
      </c>
      <c r="X35" s="207" t="s">
        <v>234</v>
      </c>
      <c r="Y35" s="369" t="str">
        <f>DATOS!L204</f>
        <v>Débil</v>
      </c>
      <c r="Z35" s="372" t="str">
        <f>DATOS!E300</f>
        <v>Rara Vez</v>
      </c>
      <c r="AA35" s="372" t="str">
        <f>DATOS!E296</f>
        <v>Catastrófico</v>
      </c>
      <c r="AB35" s="375" t="str">
        <f>DATOS!E331</f>
        <v>Extrema</v>
      </c>
      <c r="AC35" s="372" t="str">
        <f>IF(F35="Corrupción",DATOS!$B$336,IF(AB35=DATOS!$B$144,DATOS!$B$336,IF(AB35=DATOS!$B$143,DATOS!$B$337,IF(AB35=DATOS!$B$142,DATOS!$B$337,IF(AB35=DATOS!$B$141,DATOS!$B$338,"No Aplica")))))</f>
        <v>Evitar / Transferir</v>
      </c>
      <c r="AD35" s="428" t="str">
        <f>IF(AC35="No Aplica","No Aplica",IF(AC35="Asumir","No requiere acciones adicionales","Definir acciones complementarias"))</f>
        <v>Definir acciones complementarias</v>
      </c>
      <c r="AE35" s="429"/>
      <c r="AF35" s="429"/>
      <c r="AG35" s="430"/>
      <c r="AH35" s="340" t="s">
        <v>160</v>
      </c>
      <c r="AI35" s="340" t="s">
        <v>235</v>
      </c>
      <c r="AJ35" s="372" t="s">
        <v>204</v>
      </c>
      <c r="AK35" s="378" t="s">
        <v>163</v>
      </c>
      <c r="AL35" s="378" t="str">
        <f>'IDENTIFICACIÓN DE RIESGOS.'!$F$17</f>
        <v>Subdirector de Servicios Administrativos-Coordinación Grupo de Recursos Fisicos</v>
      </c>
      <c r="AM35" s="216"/>
      <c r="AN35" s="216"/>
      <c r="AO35" s="216"/>
      <c r="AP35" s="216"/>
      <c r="AQ35" s="216"/>
      <c r="AR35" s="216"/>
      <c r="AS35" s="216"/>
      <c r="AT35" s="216"/>
      <c r="AU35" s="216"/>
      <c r="AV35" s="216" t="s">
        <v>236</v>
      </c>
      <c r="AW35" s="232" t="s">
        <v>237</v>
      </c>
      <c r="AX35" s="216" t="s">
        <v>238</v>
      </c>
      <c r="BH35" s="220" t="s">
        <v>127</v>
      </c>
      <c r="BI35" s="221" t="s">
        <v>167</v>
      </c>
      <c r="BJ35" s="216" t="s">
        <v>168</v>
      </c>
      <c r="BK35" s="216" t="s">
        <v>168</v>
      </c>
      <c r="BL35" s="216"/>
      <c r="BM35" s="216"/>
      <c r="BN35" s="216"/>
      <c r="BO35" s="216"/>
      <c r="BP35" s="216"/>
      <c r="BQ35" s="216"/>
      <c r="BR35" s="216"/>
      <c r="BS35" s="216"/>
      <c r="BT35" s="109"/>
    </row>
    <row r="36" spans="1:72" ht="409.6" customHeight="1" x14ac:dyDescent="0.25">
      <c r="B36" s="380"/>
      <c r="C36" s="380"/>
      <c r="D36" s="392"/>
      <c r="E36" s="386"/>
      <c r="F36" s="388"/>
      <c r="G36" s="359"/>
      <c r="H36" s="359"/>
      <c r="I36" s="383"/>
      <c r="J36" s="359"/>
      <c r="K36" s="359"/>
      <c r="L36" s="359"/>
      <c r="M36" s="380"/>
      <c r="N36" s="380"/>
      <c r="O36" s="381"/>
      <c r="P36" s="364"/>
      <c r="Q36" s="362"/>
      <c r="R36" s="394" t="s">
        <v>239</v>
      </c>
      <c r="S36" s="395"/>
      <c r="T36" s="207" t="s">
        <v>240</v>
      </c>
      <c r="U36" s="207" t="s">
        <v>241</v>
      </c>
      <c r="V36" s="215" t="s">
        <v>157</v>
      </c>
      <c r="W36" s="215" t="s">
        <v>242</v>
      </c>
      <c r="X36" s="207" t="s">
        <v>243</v>
      </c>
      <c r="Y36" s="370"/>
      <c r="Z36" s="373"/>
      <c r="AA36" s="373"/>
      <c r="AB36" s="376"/>
      <c r="AC36" s="373"/>
      <c r="AD36" s="216" t="s">
        <v>244</v>
      </c>
      <c r="AE36" s="216" t="s">
        <v>245</v>
      </c>
      <c r="AF36" s="216" t="s">
        <v>246</v>
      </c>
      <c r="AG36" s="216"/>
      <c r="AH36" s="340"/>
      <c r="AI36" s="340"/>
      <c r="AJ36" s="373"/>
      <c r="AK36" s="378"/>
      <c r="AL36" s="378"/>
      <c r="AM36" s="216"/>
      <c r="AN36" s="216"/>
      <c r="AO36" s="216"/>
      <c r="AP36" s="216"/>
      <c r="AQ36" s="216"/>
      <c r="AR36" s="216"/>
      <c r="AS36" s="216"/>
      <c r="AT36" s="216"/>
      <c r="AU36" s="216"/>
      <c r="AV36" s="216" t="s">
        <v>247</v>
      </c>
      <c r="AW36" s="232" t="s">
        <v>248</v>
      </c>
      <c r="AX36" s="216" t="s">
        <v>249</v>
      </c>
      <c r="BH36" s="220" t="s">
        <v>179</v>
      </c>
      <c r="BI36" s="221" t="s">
        <v>180</v>
      </c>
      <c r="BJ36" s="216" t="s">
        <v>181</v>
      </c>
      <c r="BK36" s="216" t="s">
        <v>250</v>
      </c>
      <c r="BL36" s="216"/>
      <c r="BM36" s="216"/>
      <c r="BN36" s="216"/>
      <c r="BO36" s="216"/>
      <c r="BP36" s="216"/>
      <c r="BQ36" s="216"/>
      <c r="BR36" s="216"/>
      <c r="BS36" s="216"/>
    </row>
    <row r="37" spans="1:72" ht="39.950000000000003" customHeight="1" x14ac:dyDescent="0.25">
      <c r="B37" s="380"/>
      <c r="C37" s="380"/>
      <c r="D37" s="392"/>
      <c r="E37" s="386"/>
      <c r="F37" s="388"/>
      <c r="G37" s="359"/>
      <c r="H37" s="359"/>
      <c r="I37" s="383"/>
      <c r="J37" s="359"/>
      <c r="K37" s="359"/>
      <c r="L37" s="359"/>
      <c r="M37" s="380"/>
      <c r="N37" s="380"/>
      <c r="O37" s="381"/>
      <c r="P37" s="364"/>
      <c r="Q37" s="362"/>
      <c r="R37" s="397"/>
      <c r="S37" s="398"/>
      <c r="T37" s="225"/>
      <c r="U37" s="225"/>
      <c r="V37" s="215"/>
      <c r="W37" s="215"/>
      <c r="X37" s="215"/>
      <c r="Y37" s="370"/>
      <c r="Z37" s="373"/>
      <c r="AA37" s="373"/>
      <c r="AB37" s="376"/>
      <c r="AC37" s="373"/>
      <c r="AD37" s="216"/>
      <c r="AE37" s="216"/>
      <c r="AF37" s="216"/>
      <c r="AG37" s="216"/>
      <c r="AH37" s="340"/>
      <c r="AI37" s="340"/>
      <c r="AJ37" s="373"/>
      <c r="AK37" s="378"/>
      <c r="AL37" s="378"/>
      <c r="AM37" s="216"/>
      <c r="AN37" s="216"/>
      <c r="AO37" s="216"/>
      <c r="AP37" s="216"/>
      <c r="AQ37" s="216"/>
      <c r="AR37" s="216"/>
      <c r="AS37" s="216"/>
      <c r="AT37" s="216"/>
      <c r="AU37" s="216"/>
      <c r="AV37" s="216"/>
      <c r="AW37" s="216"/>
      <c r="AX37" s="216"/>
      <c r="BH37" s="220" t="s">
        <v>126</v>
      </c>
      <c r="BI37" s="221" t="s">
        <v>183</v>
      </c>
      <c r="BJ37" s="216" t="s">
        <v>184</v>
      </c>
      <c r="BK37" s="216" t="s">
        <v>184</v>
      </c>
      <c r="BL37" s="216"/>
      <c r="BM37" s="216"/>
      <c r="BN37" s="216"/>
      <c r="BO37" s="216"/>
      <c r="BP37" s="216"/>
      <c r="BQ37" s="216"/>
      <c r="BR37" s="216"/>
      <c r="BS37" s="216"/>
    </row>
    <row r="38" spans="1:72" ht="39.950000000000003" customHeight="1" x14ac:dyDescent="0.25">
      <c r="B38" s="380"/>
      <c r="C38" s="380"/>
      <c r="D38" s="392"/>
      <c r="E38" s="386"/>
      <c r="F38" s="388"/>
      <c r="G38" s="359"/>
      <c r="H38" s="359"/>
      <c r="I38" s="383"/>
      <c r="J38" s="359"/>
      <c r="K38" s="359"/>
      <c r="L38" s="359"/>
      <c r="M38" s="380"/>
      <c r="N38" s="380"/>
      <c r="O38" s="381"/>
      <c r="P38" s="364"/>
      <c r="Q38" s="362"/>
      <c r="R38" s="365"/>
      <c r="S38" s="366"/>
      <c r="T38" s="215"/>
      <c r="U38" s="215"/>
      <c r="V38" s="215"/>
      <c r="W38" s="215"/>
      <c r="X38" s="215"/>
      <c r="Y38" s="370"/>
      <c r="Z38" s="373"/>
      <c r="AA38" s="373"/>
      <c r="AB38" s="376"/>
      <c r="AC38" s="373"/>
      <c r="AD38" s="216"/>
      <c r="AE38" s="216"/>
      <c r="AF38" s="216"/>
      <c r="AG38" s="216"/>
      <c r="AH38" s="340"/>
      <c r="AI38" s="340"/>
      <c r="AJ38" s="373"/>
      <c r="AK38" s="378"/>
      <c r="AL38" s="378"/>
      <c r="AM38" s="216"/>
      <c r="AN38" s="216"/>
      <c r="AO38" s="216"/>
      <c r="AP38" s="216"/>
      <c r="AQ38" s="216"/>
      <c r="AR38" s="216"/>
      <c r="AS38" s="216"/>
      <c r="AT38" s="216"/>
      <c r="AU38" s="216"/>
      <c r="AV38" s="216"/>
      <c r="AW38" s="216"/>
      <c r="AX38" s="216"/>
      <c r="BH38" s="226" t="s">
        <v>185</v>
      </c>
      <c r="BI38" s="221" t="s">
        <v>186</v>
      </c>
      <c r="BJ38" s="216" t="s">
        <v>187</v>
      </c>
      <c r="BK38" s="216" t="s">
        <v>226</v>
      </c>
      <c r="BL38" s="216"/>
      <c r="BM38" s="216"/>
      <c r="BN38" s="216"/>
      <c r="BO38" s="216"/>
      <c r="BP38" s="216"/>
      <c r="BQ38" s="216"/>
      <c r="BR38" s="216"/>
      <c r="BS38" s="216"/>
    </row>
    <row r="39" spans="1:72" ht="39.950000000000003" customHeight="1" x14ac:dyDescent="0.25">
      <c r="B39" s="380"/>
      <c r="C39" s="380"/>
      <c r="D39" s="392"/>
      <c r="E39" s="386"/>
      <c r="F39" s="388"/>
      <c r="G39" s="359"/>
      <c r="H39" s="359"/>
      <c r="I39" s="383"/>
      <c r="J39" s="359"/>
      <c r="K39" s="359"/>
      <c r="L39" s="359"/>
      <c r="M39" s="380"/>
      <c r="N39" s="380"/>
      <c r="O39" s="381"/>
      <c r="P39" s="364"/>
      <c r="Q39" s="362"/>
      <c r="R39" s="365"/>
      <c r="S39" s="366"/>
      <c r="T39" s="215"/>
      <c r="U39" s="215"/>
      <c r="V39" s="215"/>
      <c r="W39" s="215"/>
      <c r="X39" s="215"/>
      <c r="Y39" s="370"/>
      <c r="Z39" s="373"/>
      <c r="AA39" s="373"/>
      <c r="AB39" s="376"/>
      <c r="AC39" s="373"/>
      <c r="AD39" s="216"/>
      <c r="AE39" s="216"/>
      <c r="AF39" s="216"/>
      <c r="AG39" s="216"/>
      <c r="AH39" s="340"/>
      <c r="AI39" s="340"/>
      <c r="AJ39" s="373"/>
      <c r="AK39" s="378"/>
      <c r="AL39" s="378"/>
      <c r="AM39" s="216"/>
      <c r="AN39" s="216"/>
      <c r="AO39" s="216"/>
      <c r="AP39" s="216"/>
      <c r="AQ39" s="216"/>
      <c r="AR39" s="216"/>
      <c r="AS39" s="216"/>
      <c r="AT39" s="216"/>
      <c r="AU39" s="216"/>
      <c r="AV39" s="216"/>
      <c r="AW39" s="216"/>
      <c r="AX39" s="216"/>
      <c r="BH39" s="220" t="s">
        <v>188</v>
      </c>
      <c r="BI39" s="227" t="s">
        <v>189</v>
      </c>
      <c r="BJ39" s="216" t="s">
        <v>190</v>
      </c>
      <c r="BK39" s="216" t="s">
        <v>190</v>
      </c>
      <c r="BL39" s="216"/>
      <c r="BM39" s="216"/>
      <c r="BN39" s="216"/>
      <c r="BO39" s="216"/>
      <c r="BP39" s="216"/>
      <c r="BQ39" s="216"/>
      <c r="BR39" s="216"/>
      <c r="BS39" s="216"/>
    </row>
    <row r="40" spans="1:72" ht="39.950000000000003" customHeight="1" x14ac:dyDescent="0.25">
      <c r="B40" s="380"/>
      <c r="C40" s="380"/>
      <c r="D40" s="392"/>
      <c r="E40" s="386"/>
      <c r="F40" s="388"/>
      <c r="G40" s="359"/>
      <c r="H40" s="359"/>
      <c r="I40" s="383"/>
      <c r="J40" s="359"/>
      <c r="K40" s="359"/>
      <c r="L40" s="359"/>
      <c r="M40" s="380"/>
      <c r="N40" s="380"/>
      <c r="O40" s="381"/>
      <c r="P40" s="364"/>
      <c r="Q40" s="362"/>
      <c r="R40" s="365"/>
      <c r="S40" s="366"/>
      <c r="T40" s="215"/>
      <c r="U40" s="215"/>
      <c r="V40" s="215"/>
      <c r="W40" s="215"/>
      <c r="X40" s="215"/>
      <c r="Y40" s="370"/>
      <c r="Z40" s="373"/>
      <c r="AA40" s="373"/>
      <c r="AB40" s="376"/>
      <c r="AC40" s="373"/>
      <c r="AD40" s="216"/>
      <c r="AE40" s="216"/>
      <c r="AF40" s="216"/>
      <c r="AG40" s="216"/>
      <c r="AH40" s="340"/>
      <c r="AI40" s="340"/>
      <c r="AJ40" s="373"/>
      <c r="AK40" s="378"/>
      <c r="AL40" s="378"/>
      <c r="AM40" s="216"/>
      <c r="AN40" s="216"/>
      <c r="AO40" s="216"/>
      <c r="AP40" s="216"/>
      <c r="AQ40" s="216"/>
      <c r="AR40" s="216"/>
      <c r="AS40" s="216"/>
      <c r="AT40" s="216"/>
      <c r="AU40" s="216"/>
      <c r="AV40" s="216"/>
      <c r="AW40" s="216"/>
      <c r="AX40" s="216"/>
      <c r="BH40" s="226" t="s">
        <v>191</v>
      </c>
      <c r="BI40" s="216" t="s">
        <v>192</v>
      </c>
      <c r="BJ40" s="216" t="s">
        <v>193</v>
      </c>
      <c r="BK40" s="216" t="s">
        <v>193</v>
      </c>
      <c r="BL40" s="216"/>
      <c r="BM40" s="216"/>
      <c r="BN40" s="216"/>
      <c r="BO40" s="216"/>
      <c r="BP40" s="216"/>
      <c r="BQ40" s="216"/>
      <c r="BR40" s="216"/>
      <c r="BS40" s="216"/>
    </row>
    <row r="41" spans="1:72" ht="39.950000000000003" customHeight="1" x14ac:dyDescent="0.25">
      <c r="B41" s="380"/>
      <c r="C41" s="380"/>
      <c r="D41" s="392"/>
      <c r="E41" s="386"/>
      <c r="F41" s="388"/>
      <c r="G41" s="359"/>
      <c r="H41" s="359"/>
      <c r="I41" s="383"/>
      <c r="J41" s="359"/>
      <c r="K41" s="359"/>
      <c r="L41" s="359"/>
      <c r="M41" s="380"/>
      <c r="N41" s="380"/>
      <c r="O41" s="381"/>
      <c r="P41" s="364"/>
      <c r="Q41" s="362"/>
      <c r="R41" s="365"/>
      <c r="S41" s="366"/>
      <c r="T41" s="215"/>
      <c r="U41" s="215"/>
      <c r="V41" s="215"/>
      <c r="W41" s="215"/>
      <c r="X41" s="215"/>
      <c r="Y41" s="370"/>
      <c r="Z41" s="373"/>
      <c r="AA41" s="373"/>
      <c r="AB41" s="376"/>
      <c r="AC41" s="373"/>
      <c r="AD41" s="216"/>
      <c r="AE41" s="216"/>
      <c r="AF41" s="216"/>
      <c r="AG41" s="216"/>
      <c r="AH41" s="340"/>
      <c r="AI41" s="340"/>
      <c r="AJ41" s="373"/>
      <c r="AK41" s="378"/>
      <c r="AL41" s="378"/>
      <c r="AM41" s="216"/>
      <c r="AN41" s="216"/>
      <c r="AO41" s="216"/>
      <c r="AP41" s="216"/>
      <c r="AQ41" s="216"/>
      <c r="AR41" s="216"/>
      <c r="AS41" s="216"/>
      <c r="AT41" s="216"/>
      <c r="AU41" s="216"/>
      <c r="AV41" s="216"/>
      <c r="AW41" s="216"/>
      <c r="AX41" s="216"/>
      <c r="BH41" s="226" t="s">
        <v>194</v>
      </c>
      <c r="BI41" s="216" t="s">
        <v>195</v>
      </c>
      <c r="BJ41" s="216" t="s">
        <v>227</v>
      </c>
      <c r="BK41" s="216" t="s">
        <v>196</v>
      </c>
      <c r="BL41" s="216"/>
      <c r="BM41" s="216"/>
      <c r="BN41" s="216"/>
      <c r="BO41" s="216"/>
      <c r="BP41" s="216"/>
      <c r="BQ41" s="216"/>
      <c r="BR41" s="216"/>
      <c r="BS41" s="216"/>
    </row>
    <row r="42" spans="1:72" ht="39.950000000000003" customHeight="1" x14ac:dyDescent="0.25">
      <c r="B42" s="380"/>
      <c r="C42" s="380"/>
      <c r="D42" s="392"/>
      <c r="E42" s="386"/>
      <c r="F42" s="388"/>
      <c r="G42" s="359"/>
      <c r="H42" s="359"/>
      <c r="I42" s="383"/>
      <c r="J42" s="359"/>
      <c r="K42" s="359"/>
      <c r="L42" s="359"/>
      <c r="M42" s="380"/>
      <c r="N42" s="380"/>
      <c r="O42" s="381"/>
      <c r="P42" s="364"/>
      <c r="Q42" s="362"/>
      <c r="R42" s="365"/>
      <c r="S42" s="366"/>
      <c r="T42" s="215"/>
      <c r="U42" s="215"/>
      <c r="V42" s="215"/>
      <c r="W42" s="215"/>
      <c r="X42" s="215"/>
      <c r="Y42" s="370"/>
      <c r="Z42" s="373"/>
      <c r="AA42" s="373"/>
      <c r="AB42" s="376"/>
      <c r="AC42" s="373"/>
      <c r="AD42" s="216"/>
      <c r="AE42" s="216"/>
      <c r="AF42" s="216"/>
      <c r="AG42" s="216"/>
      <c r="AH42" s="340"/>
      <c r="AI42" s="340"/>
      <c r="AJ42" s="373"/>
      <c r="AK42" s="378"/>
      <c r="AL42" s="378"/>
      <c r="AM42" s="216"/>
      <c r="AN42" s="216"/>
      <c r="AO42" s="216"/>
      <c r="AP42" s="216"/>
      <c r="AQ42" s="216"/>
      <c r="AR42" s="216"/>
      <c r="AS42" s="216"/>
      <c r="AT42" s="216"/>
      <c r="AU42" s="216"/>
      <c r="AV42" s="216"/>
      <c r="AW42" s="216"/>
      <c r="AX42" s="216"/>
      <c r="BH42" s="367" t="s">
        <v>197</v>
      </c>
      <c r="BI42" s="368"/>
      <c r="BJ42" s="228" t="str">
        <f>DATOS!B204</f>
        <v>Moderado</v>
      </c>
      <c r="BK42" s="228" t="str">
        <f>DATOS!C204</f>
        <v>Débil</v>
      </c>
      <c r="BL42" s="228" t="str">
        <f>DATOS!D204</f>
        <v>N/A</v>
      </c>
      <c r="BM42" s="228" t="str">
        <f>DATOS!E204</f>
        <v>N/A</v>
      </c>
      <c r="BN42" s="228" t="str">
        <f>DATOS!F204</f>
        <v>N/A</v>
      </c>
      <c r="BO42" s="228" t="str">
        <f>DATOS!G204</f>
        <v>N/A</v>
      </c>
      <c r="BP42" s="228" t="str">
        <f>DATOS!H204</f>
        <v>N/A</v>
      </c>
      <c r="BQ42" s="228" t="str">
        <f>DATOS!I204</f>
        <v>N/A</v>
      </c>
      <c r="BR42" s="228" t="str">
        <f>DATOS!J204</f>
        <v>N/A</v>
      </c>
      <c r="BS42" s="228" t="str">
        <f>DATOS!K204</f>
        <v>N/A</v>
      </c>
    </row>
    <row r="43" spans="1:72" ht="39.950000000000003" customHeight="1" x14ac:dyDescent="0.25">
      <c r="B43" s="380"/>
      <c r="C43" s="380"/>
      <c r="D43" s="392"/>
      <c r="E43" s="386"/>
      <c r="F43" s="388"/>
      <c r="G43" s="359"/>
      <c r="H43" s="359"/>
      <c r="I43" s="383"/>
      <c r="J43" s="359"/>
      <c r="K43" s="359"/>
      <c r="L43" s="359"/>
      <c r="M43" s="380"/>
      <c r="N43" s="380"/>
      <c r="O43" s="381"/>
      <c r="P43" s="364"/>
      <c r="Q43" s="362"/>
      <c r="R43" s="365"/>
      <c r="S43" s="366"/>
      <c r="T43" s="215"/>
      <c r="U43" s="215"/>
      <c r="V43" s="215"/>
      <c r="W43" s="215"/>
      <c r="X43" s="215"/>
      <c r="Y43" s="370"/>
      <c r="Z43" s="373"/>
      <c r="AA43" s="373"/>
      <c r="AB43" s="376"/>
      <c r="AC43" s="373"/>
      <c r="AD43" s="216"/>
      <c r="AE43" s="216"/>
      <c r="AF43" s="216"/>
      <c r="AG43" s="216"/>
      <c r="AH43" s="340"/>
      <c r="AI43" s="340"/>
      <c r="AJ43" s="373"/>
      <c r="AK43" s="378"/>
      <c r="AL43" s="378"/>
      <c r="AM43" s="216"/>
      <c r="AN43" s="216"/>
      <c r="AO43" s="216"/>
      <c r="AP43" s="216"/>
      <c r="AQ43" s="216"/>
      <c r="AR43" s="216"/>
      <c r="AS43" s="216"/>
      <c r="AT43" s="216"/>
      <c r="AU43" s="216"/>
      <c r="AV43" s="216"/>
      <c r="AW43" s="216"/>
      <c r="AX43" s="216"/>
    </row>
    <row r="44" spans="1:72" ht="39.950000000000003" customHeight="1" x14ac:dyDescent="0.25">
      <c r="B44" s="380"/>
      <c r="C44" s="380"/>
      <c r="D44" s="392"/>
      <c r="E44" s="386"/>
      <c r="F44" s="388"/>
      <c r="G44" s="359"/>
      <c r="H44" s="359"/>
      <c r="I44" s="383"/>
      <c r="J44" s="359"/>
      <c r="K44" s="359"/>
      <c r="L44" s="359"/>
      <c r="M44" s="380"/>
      <c r="N44" s="380"/>
      <c r="O44" s="381"/>
      <c r="P44" s="364"/>
      <c r="Q44" s="362"/>
      <c r="R44" s="365"/>
      <c r="S44" s="366"/>
      <c r="T44" s="215"/>
      <c r="U44" s="215"/>
      <c r="V44" s="215"/>
      <c r="W44" s="215"/>
      <c r="X44" s="215"/>
      <c r="Y44" s="371"/>
      <c r="Z44" s="374"/>
      <c r="AA44" s="374"/>
      <c r="AB44" s="377"/>
      <c r="AC44" s="374"/>
      <c r="AD44" s="216"/>
      <c r="AE44" s="216"/>
      <c r="AF44" s="216"/>
      <c r="AG44" s="216"/>
      <c r="AH44" s="340"/>
      <c r="AI44" s="340"/>
      <c r="AJ44" s="374"/>
      <c r="AK44" s="378"/>
      <c r="AL44" s="378"/>
      <c r="AM44" s="216"/>
      <c r="AN44" s="216"/>
      <c r="AO44" s="216"/>
      <c r="AP44" s="216"/>
      <c r="AQ44" s="216"/>
      <c r="AR44" s="216"/>
      <c r="AS44" s="216"/>
      <c r="AT44" s="216"/>
      <c r="AU44" s="216"/>
      <c r="AV44" s="216"/>
      <c r="AW44" s="216"/>
      <c r="AX44" s="216"/>
    </row>
    <row r="45" spans="1:72" ht="39.950000000000003" customHeight="1" x14ac:dyDescent="0.25">
      <c r="B45" s="161"/>
      <c r="C45" s="161"/>
      <c r="D45" s="162"/>
      <c r="E45" s="167"/>
      <c r="F45" s="164"/>
      <c r="G45" s="165"/>
      <c r="H45" s="165"/>
      <c r="I45" s="161"/>
      <c r="J45" s="165"/>
      <c r="K45" s="165"/>
      <c r="L45" s="165"/>
      <c r="M45" s="161"/>
      <c r="N45" s="161"/>
      <c r="O45" s="161"/>
      <c r="P45" s="161"/>
      <c r="Q45" s="168"/>
    </row>
    <row r="46" spans="1:72" ht="39.950000000000003" customHeight="1" x14ac:dyDescent="0.25">
      <c r="B46" s="110"/>
      <c r="C46" s="110"/>
      <c r="D46" s="149"/>
      <c r="E46" s="105"/>
      <c r="F46" s="111"/>
      <c r="G46" s="112"/>
      <c r="H46" s="112"/>
      <c r="I46" s="110"/>
      <c r="J46" s="112"/>
      <c r="K46" s="112"/>
      <c r="L46" s="112"/>
      <c r="M46" s="110"/>
      <c r="N46" s="110"/>
      <c r="O46" s="110"/>
      <c r="P46" s="110"/>
      <c r="Q46" s="108"/>
    </row>
    <row r="47" spans="1:72" ht="39.950000000000003" customHeight="1" x14ac:dyDescent="0.25">
      <c r="B47" s="114"/>
      <c r="C47" s="114"/>
      <c r="D47" s="150"/>
      <c r="E47" s="123"/>
      <c r="F47" s="116"/>
      <c r="G47" s="117"/>
      <c r="H47" s="117"/>
      <c r="I47" s="114"/>
      <c r="J47" s="117"/>
      <c r="K47" s="117"/>
      <c r="L47" s="117"/>
      <c r="M47" s="114"/>
      <c r="N47" s="114"/>
      <c r="O47" s="114"/>
      <c r="P47" s="114"/>
      <c r="Q47" s="124"/>
    </row>
    <row r="48" spans="1:72" ht="129.75" customHeight="1" x14ac:dyDescent="0.25">
      <c r="B48" s="379" t="str">
        <f>'IDENTIFICACIÓN DE RIESGOS.'!$B$7</f>
        <v xml:space="preserve">GESTIÓN DE RECURSOS FÍSICOS </v>
      </c>
      <c r="C48" s="379">
        <f>C35+1</f>
        <v>4</v>
      </c>
      <c r="D48" s="391" t="str">
        <f>'IDENTIFICACIÓN DE RIESGOS.'!H38</f>
        <v>Inoportunidad en el suministro de los bienes solicitados por las dependencias, administrados por el Proceso de Gestión de Recursos Físicos</v>
      </c>
      <c r="E48" s="385" t="str">
        <f>CONCATENATE("La ", 'IDENTIFICACIÓN DE RIESGOS.'!$I$38, , "    puede generar ", D48, " ocasionando ", 'IDENTIFICACIÓN DE RIESGOS.'!$K$38)</f>
        <v xml:space="preserve">La Planificación inadecuada del Plan Anual de Adquisiciones.
Modificaciones realizadas al Plan Anual de Adquisiciones.
Incumplimiento en los tiempos establecidos para las solicitudes de bienes.
    puede generar Inoportunidad en el suministro de los bienes solicitados por las dependencias, administrados por el Proceso de Gestión de Recursos Físicos ocasionando Quejas y reclamos del personal.
Afectación en el desarrollo de las actividades del MVCT.
</v>
      </c>
      <c r="F48" s="387" t="s">
        <v>251</v>
      </c>
      <c r="G48" s="360" t="str">
        <f>'IDENTIFICACIÓN DE RIESGOS.'!I38</f>
        <v xml:space="preserve">Planificación inadecuada del Plan Anual de Adquisiciones.
Modificaciones realizadas al Plan Anual de Adquisiciones.
Incumplimiento en los tiempos establecidos para las solicitudes de bienes.
</v>
      </c>
      <c r="H48" s="360" t="str">
        <f>'IDENTIFICACIÓN DE RIESGOS.'!K38</f>
        <v xml:space="preserve">Quejas y reclamos del personal.
Afectación en el desarrollo de las actividades del MVCT.
</v>
      </c>
      <c r="I48" s="382" t="s">
        <v>46</v>
      </c>
      <c r="J48" s="360" t="s">
        <v>46</v>
      </c>
      <c r="K48" s="360" t="s">
        <v>46</v>
      </c>
      <c r="L48" s="360" t="s">
        <v>46</v>
      </c>
      <c r="M48" s="379" t="s">
        <v>252</v>
      </c>
      <c r="N48" s="379" t="s">
        <v>253</v>
      </c>
      <c r="O48" s="384">
        <f>VLOOKUP(M48,Tabla1[],2,0)</f>
        <v>1</v>
      </c>
      <c r="P48" s="363">
        <f>VLOOKUP(N48,Tabla2[],2,0)</f>
        <v>5</v>
      </c>
      <c r="Q48" s="361" t="str">
        <f>IF(N48="","",INDEX(TABLA_RIESGOS1,'VALORACIÓN RIESGOS'!P48,'VALORACIÓN RIESGOS'!O48))</f>
        <v>Alta</v>
      </c>
      <c r="R48" s="394" t="s">
        <v>254</v>
      </c>
      <c r="S48" s="395"/>
      <c r="T48" s="207" t="s">
        <v>255</v>
      </c>
      <c r="U48" s="207" t="s">
        <v>256</v>
      </c>
      <c r="V48" s="215" t="s">
        <v>44</v>
      </c>
      <c r="W48" s="215" t="s">
        <v>257</v>
      </c>
      <c r="X48" s="207" t="s">
        <v>258</v>
      </c>
      <c r="Y48" s="369" t="str">
        <f>DATOS!L216</f>
        <v>Fuerte</v>
      </c>
      <c r="Z48" s="372" t="str">
        <f>DATOS!F300</f>
        <v>Posible</v>
      </c>
      <c r="AA48" s="372" t="str">
        <f>DATOS!F296</f>
        <v>Insignificante</v>
      </c>
      <c r="AB48" s="375" t="str">
        <f>DATOS!F331</f>
        <v>Baja</v>
      </c>
      <c r="AC48" s="372" t="str">
        <f>IF(F48="Corrupción",DATOS!$B$336,IF(AB48=DATOS!$B$144,DATOS!$B$336,IF(AB48=DATOS!$B$143,DATOS!$B$337,IF(AB48=DATOS!$B$142,DATOS!$B$337,IF(AB48=DATOS!$B$141,DATOS!$B$338,"No Aplica")))))</f>
        <v>Asumir</v>
      </c>
      <c r="AD48" s="432" t="str">
        <f>IF(AC48="No Aplica","No Aplica",IF(AC48="Asumir","No requiere acciones adicionales","Definir acciones complementarias"))</f>
        <v>No requiere acciones adicionales</v>
      </c>
      <c r="AE48" s="433"/>
      <c r="AF48" s="433"/>
      <c r="AG48" s="434"/>
      <c r="AH48" s="340" t="s">
        <v>160</v>
      </c>
      <c r="AI48" s="340" t="s">
        <v>259</v>
      </c>
      <c r="AJ48" s="372" t="s">
        <v>204</v>
      </c>
      <c r="AK48" s="378" t="s">
        <v>163</v>
      </c>
      <c r="AL48" s="378" t="str">
        <f>'IDENTIFICACIÓN DE RIESGOS.'!$F$17</f>
        <v>Subdirector de Servicios Administrativos-Coordinación Grupo de Recursos Fisicos</v>
      </c>
      <c r="AM48" s="216"/>
      <c r="AN48" s="216"/>
      <c r="AO48" s="216"/>
      <c r="AP48" s="216"/>
      <c r="AQ48" s="216"/>
      <c r="AR48" s="216"/>
      <c r="AS48" s="216"/>
      <c r="AT48" s="216"/>
      <c r="AU48" s="216"/>
      <c r="AV48" s="216" t="s">
        <v>260</v>
      </c>
      <c r="AW48" s="216" t="s">
        <v>261</v>
      </c>
      <c r="AX48" s="216" t="s">
        <v>262</v>
      </c>
      <c r="BH48" s="220" t="s">
        <v>127</v>
      </c>
      <c r="BI48" s="221" t="s">
        <v>167</v>
      </c>
      <c r="BJ48" s="216" t="s">
        <v>168</v>
      </c>
      <c r="BK48" s="216" t="s">
        <v>168</v>
      </c>
      <c r="BL48" s="216" t="s">
        <v>168</v>
      </c>
      <c r="BM48" s="216"/>
      <c r="BN48" s="216"/>
      <c r="BO48" s="216"/>
      <c r="BP48" s="216"/>
      <c r="BQ48" s="216"/>
      <c r="BR48" s="216"/>
      <c r="BS48" s="216"/>
    </row>
    <row r="49" spans="2:71" ht="224.45" customHeight="1" x14ac:dyDescent="0.25">
      <c r="B49" s="380"/>
      <c r="C49" s="380"/>
      <c r="D49" s="392"/>
      <c r="E49" s="386"/>
      <c r="F49" s="388"/>
      <c r="G49" s="359"/>
      <c r="H49" s="359"/>
      <c r="I49" s="383"/>
      <c r="J49" s="359"/>
      <c r="K49" s="359"/>
      <c r="L49" s="359"/>
      <c r="M49" s="380"/>
      <c r="N49" s="380"/>
      <c r="O49" s="381"/>
      <c r="P49" s="364"/>
      <c r="Q49" s="362"/>
      <c r="R49" s="394" t="s">
        <v>263</v>
      </c>
      <c r="S49" s="395"/>
      <c r="T49" s="207" t="s">
        <v>264</v>
      </c>
      <c r="U49" s="207" t="s">
        <v>265</v>
      </c>
      <c r="V49" s="215" t="s">
        <v>27</v>
      </c>
      <c r="W49" s="215" t="s">
        <v>257</v>
      </c>
      <c r="X49" s="207" t="s">
        <v>266</v>
      </c>
      <c r="Y49" s="370"/>
      <c r="Z49" s="373"/>
      <c r="AA49" s="373"/>
      <c r="AB49" s="376"/>
      <c r="AC49" s="373"/>
      <c r="AD49" s="216"/>
      <c r="AE49" s="216"/>
      <c r="AF49" s="216"/>
      <c r="AG49" s="216"/>
      <c r="AH49" s="340"/>
      <c r="AI49" s="340"/>
      <c r="AJ49" s="373"/>
      <c r="AK49" s="378"/>
      <c r="AL49" s="378"/>
      <c r="AM49" s="216"/>
      <c r="AN49" s="216"/>
      <c r="AO49" s="216"/>
      <c r="AP49" s="216"/>
      <c r="AQ49" s="216"/>
      <c r="AR49" s="216"/>
      <c r="AS49" s="216"/>
      <c r="AT49" s="216"/>
      <c r="AU49" s="216"/>
      <c r="AV49" s="216" t="s">
        <v>267</v>
      </c>
      <c r="AW49" s="232" t="s">
        <v>268</v>
      </c>
      <c r="AX49" s="216" t="s">
        <v>269</v>
      </c>
      <c r="BH49" s="220" t="s">
        <v>179</v>
      </c>
      <c r="BI49" s="221" t="s">
        <v>180</v>
      </c>
      <c r="BJ49" s="216" t="s">
        <v>181</v>
      </c>
      <c r="BK49" s="216" t="s">
        <v>181</v>
      </c>
      <c r="BL49" s="216" t="s">
        <v>181</v>
      </c>
      <c r="BM49" s="216"/>
      <c r="BN49" s="216"/>
      <c r="BO49" s="216"/>
      <c r="BP49" s="216"/>
      <c r="BQ49" s="216"/>
      <c r="BR49" s="216"/>
      <c r="BS49" s="216"/>
    </row>
    <row r="50" spans="2:71" ht="107.25" customHeight="1" x14ac:dyDescent="0.25">
      <c r="B50" s="380"/>
      <c r="C50" s="380"/>
      <c r="D50" s="392"/>
      <c r="E50" s="386"/>
      <c r="F50" s="388"/>
      <c r="G50" s="359"/>
      <c r="H50" s="359"/>
      <c r="I50" s="383"/>
      <c r="J50" s="359"/>
      <c r="K50" s="359"/>
      <c r="L50" s="359"/>
      <c r="M50" s="380"/>
      <c r="N50" s="380"/>
      <c r="O50" s="381"/>
      <c r="P50" s="364"/>
      <c r="Q50" s="362"/>
      <c r="R50" s="394" t="s">
        <v>270</v>
      </c>
      <c r="S50" s="395"/>
      <c r="T50" s="207" t="s">
        <v>271</v>
      </c>
      <c r="U50" s="207" t="s">
        <v>272</v>
      </c>
      <c r="V50" s="215" t="s">
        <v>157</v>
      </c>
      <c r="W50" s="215" t="s">
        <v>158</v>
      </c>
      <c r="X50" s="207" t="s">
        <v>273</v>
      </c>
      <c r="Y50" s="370"/>
      <c r="Z50" s="373"/>
      <c r="AA50" s="373"/>
      <c r="AB50" s="376"/>
      <c r="AC50" s="373"/>
      <c r="AD50" s="216"/>
      <c r="AE50" s="216"/>
      <c r="AF50" s="216"/>
      <c r="AG50" s="216"/>
      <c r="AH50" s="340"/>
      <c r="AI50" s="340"/>
      <c r="AJ50" s="373"/>
      <c r="AK50" s="378"/>
      <c r="AL50" s="378"/>
      <c r="AM50" s="216"/>
      <c r="AN50" s="216"/>
      <c r="AO50" s="216"/>
      <c r="AP50" s="216"/>
      <c r="AQ50" s="216"/>
      <c r="AR50" s="216"/>
      <c r="AS50" s="216"/>
      <c r="AT50" s="216"/>
      <c r="AU50" s="216"/>
      <c r="AV50" s="216" t="s">
        <v>274</v>
      </c>
      <c r="AW50" s="216" t="s">
        <v>275</v>
      </c>
      <c r="AX50" s="216" t="s">
        <v>276</v>
      </c>
      <c r="BH50" s="220" t="s">
        <v>126</v>
      </c>
      <c r="BI50" s="221" t="s">
        <v>183</v>
      </c>
      <c r="BJ50" s="216" t="s">
        <v>184</v>
      </c>
      <c r="BK50" s="216" t="s">
        <v>184</v>
      </c>
      <c r="BL50" s="216" t="s">
        <v>184</v>
      </c>
      <c r="BM50" s="216"/>
      <c r="BN50" s="216"/>
      <c r="BO50" s="216"/>
      <c r="BP50" s="216"/>
      <c r="BQ50" s="216"/>
      <c r="BR50" s="216"/>
      <c r="BS50" s="216"/>
    </row>
    <row r="51" spans="2:71" ht="39.950000000000003" customHeight="1" x14ac:dyDescent="0.25">
      <c r="B51" s="380"/>
      <c r="C51" s="380"/>
      <c r="D51" s="392"/>
      <c r="E51" s="386"/>
      <c r="F51" s="388"/>
      <c r="G51" s="359"/>
      <c r="H51" s="359"/>
      <c r="I51" s="383"/>
      <c r="J51" s="359"/>
      <c r="K51" s="359"/>
      <c r="L51" s="359"/>
      <c r="M51" s="380"/>
      <c r="N51" s="380"/>
      <c r="O51" s="381"/>
      <c r="P51" s="364"/>
      <c r="Q51" s="362"/>
      <c r="R51" s="365"/>
      <c r="S51" s="366"/>
      <c r="T51" s="215"/>
      <c r="U51" s="215"/>
      <c r="V51" s="215"/>
      <c r="W51" s="215"/>
      <c r="X51" s="215"/>
      <c r="Y51" s="370"/>
      <c r="Z51" s="373"/>
      <c r="AA51" s="373"/>
      <c r="AB51" s="376"/>
      <c r="AC51" s="373"/>
      <c r="AD51" s="216"/>
      <c r="AE51" s="216"/>
      <c r="AF51" s="216"/>
      <c r="AG51" s="216"/>
      <c r="AH51" s="340"/>
      <c r="AI51" s="340"/>
      <c r="AJ51" s="373"/>
      <c r="AK51" s="378"/>
      <c r="AL51" s="378"/>
      <c r="AM51" s="216"/>
      <c r="AN51" s="216"/>
      <c r="AO51" s="216"/>
      <c r="AP51" s="216"/>
      <c r="AQ51" s="216"/>
      <c r="AR51" s="216"/>
      <c r="AS51" s="216"/>
      <c r="AT51" s="216"/>
      <c r="AU51" s="216"/>
      <c r="AV51" s="216"/>
      <c r="AW51" s="216"/>
      <c r="AX51" s="216"/>
      <c r="BH51" s="226" t="s">
        <v>185</v>
      </c>
      <c r="BI51" s="221" t="s">
        <v>186</v>
      </c>
      <c r="BJ51" s="216" t="s">
        <v>187</v>
      </c>
      <c r="BK51" s="216" t="s">
        <v>187</v>
      </c>
      <c r="BL51" s="216" t="s">
        <v>187</v>
      </c>
      <c r="BM51" s="216"/>
      <c r="BN51" s="216"/>
      <c r="BO51" s="216"/>
      <c r="BP51" s="216"/>
      <c r="BQ51" s="216"/>
      <c r="BR51" s="216"/>
      <c r="BS51" s="216"/>
    </row>
    <row r="52" spans="2:71" ht="39.950000000000003" customHeight="1" x14ac:dyDescent="0.25">
      <c r="B52" s="380"/>
      <c r="C52" s="380"/>
      <c r="D52" s="392"/>
      <c r="E52" s="386"/>
      <c r="F52" s="388"/>
      <c r="G52" s="359"/>
      <c r="H52" s="359"/>
      <c r="I52" s="383"/>
      <c r="J52" s="359"/>
      <c r="K52" s="359"/>
      <c r="L52" s="359"/>
      <c r="M52" s="380"/>
      <c r="N52" s="380"/>
      <c r="O52" s="381"/>
      <c r="P52" s="364"/>
      <c r="Q52" s="362"/>
      <c r="R52" s="365"/>
      <c r="S52" s="366"/>
      <c r="T52" s="215"/>
      <c r="U52" s="215"/>
      <c r="V52" s="215"/>
      <c r="W52" s="215"/>
      <c r="X52" s="215"/>
      <c r="Y52" s="370"/>
      <c r="Z52" s="373"/>
      <c r="AA52" s="373"/>
      <c r="AB52" s="376"/>
      <c r="AC52" s="373"/>
      <c r="AD52" s="216"/>
      <c r="AE52" s="216"/>
      <c r="AF52" s="216"/>
      <c r="AG52" s="216"/>
      <c r="AH52" s="340"/>
      <c r="AI52" s="340"/>
      <c r="AJ52" s="373"/>
      <c r="AK52" s="378"/>
      <c r="AL52" s="378"/>
      <c r="AM52" s="216"/>
      <c r="AN52" s="216"/>
      <c r="AO52" s="216"/>
      <c r="AP52" s="216"/>
      <c r="AQ52" s="216"/>
      <c r="AR52" s="216"/>
      <c r="AS52" s="216"/>
      <c r="AT52" s="216"/>
      <c r="AU52" s="216"/>
      <c r="AV52" s="216"/>
      <c r="AW52" s="216"/>
      <c r="AX52" s="216"/>
      <c r="BH52" s="220" t="s">
        <v>188</v>
      </c>
      <c r="BI52" s="227" t="s">
        <v>189</v>
      </c>
      <c r="BJ52" s="216" t="s">
        <v>190</v>
      </c>
      <c r="BK52" s="216" t="s">
        <v>190</v>
      </c>
      <c r="BL52" s="216" t="s">
        <v>190</v>
      </c>
      <c r="BM52" s="216"/>
      <c r="BN52" s="216"/>
      <c r="BO52" s="216"/>
      <c r="BP52" s="216"/>
      <c r="BQ52" s="216"/>
      <c r="BR52" s="216"/>
      <c r="BS52" s="216"/>
    </row>
    <row r="53" spans="2:71" ht="39.950000000000003" customHeight="1" x14ac:dyDescent="0.25">
      <c r="B53" s="380"/>
      <c r="C53" s="380"/>
      <c r="D53" s="392"/>
      <c r="E53" s="386"/>
      <c r="F53" s="388"/>
      <c r="G53" s="359"/>
      <c r="H53" s="359"/>
      <c r="I53" s="383"/>
      <c r="J53" s="359"/>
      <c r="K53" s="359"/>
      <c r="L53" s="359"/>
      <c r="M53" s="380"/>
      <c r="N53" s="380"/>
      <c r="O53" s="381"/>
      <c r="P53" s="364"/>
      <c r="Q53" s="362"/>
      <c r="R53" s="365"/>
      <c r="S53" s="366"/>
      <c r="T53" s="215"/>
      <c r="U53" s="215"/>
      <c r="V53" s="215"/>
      <c r="W53" s="215"/>
      <c r="X53" s="215"/>
      <c r="Y53" s="370"/>
      <c r="Z53" s="373"/>
      <c r="AA53" s="373"/>
      <c r="AB53" s="376"/>
      <c r="AC53" s="373"/>
      <c r="AD53" s="216"/>
      <c r="AE53" s="216"/>
      <c r="AF53" s="216"/>
      <c r="AG53" s="216"/>
      <c r="AH53" s="340"/>
      <c r="AI53" s="340"/>
      <c r="AJ53" s="373"/>
      <c r="AK53" s="378"/>
      <c r="AL53" s="378"/>
      <c r="AM53" s="216"/>
      <c r="AN53" s="216"/>
      <c r="AO53" s="216"/>
      <c r="AP53" s="216"/>
      <c r="AQ53" s="216"/>
      <c r="AR53" s="216"/>
      <c r="AS53" s="216"/>
      <c r="AT53" s="216"/>
      <c r="AU53" s="216"/>
      <c r="AV53" s="216"/>
      <c r="AW53" s="216"/>
      <c r="AX53" s="216"/>
      <c r="BH53" s="226" t="s">
        <v>191</v>
      </c>
      <c r="BI53" s="216" t="s">
        <v>192</v>
      </c>
      <c r="BJ53" s="216" t="s">
        <v>193</v>
      </c>
      <c r="BK53" s="216" t="s">
        <v>277</v>
      </c>
      <c r="BL53" s="216" t="s">
        <v>193</v>
      </c>
      <c r="BM53" s="216"/>
      <c r="BN53" s="216"/>
      <c r="BO53" s="216"/>
      <c r="BP53" s="216"/>
      <c r="BQ53" s="216"/>
      <c r="BR53" s="216"/>
      <c r="BS53" s="216"/>
    </row>
    <row r="54" spans="2:71" ht="39.950000000000003" customHeight="1" x14ac:dyDescent="0.25">
      <c r="B54" s="380"/>
      <c r="C54" s="380"/>
      <c r="D54" s="392"/>
      <c r="E54" s="386"/>
      <c r="F54" s="388"/>
      <c r="G54" s="359"/>
      <c r="H54" s="359"/>
      <c r="I54" s="383"/>
      <c r="J54" s="359"/>
      <c r="K54" s="359"/>
      <c r="L54" s="359"/>
      <c r="M54" s="380"/>
      <c r="N54" s="380"/>
      <c r="O54" s="381"/>
      <c r="P54" s="364"/>
      <c r="Q54" s="362"/>
      <c r="R54" s="365"/>
      <c r="S54" s="366"/>
      <c r="T54" s="215"/>
      <c r="U54" s="215"/>
      <c r="V54" s="215"/>
      <c r="W54" s="215"/>
      <c r="X54" s="215"/>
      <c r="Y54" s="370"/>
      <c r="Z54" s="373"/>
      <c r="AA54" s="373"/>
      <c r="AB54" s="376"/>
      <c r="AC54" s="373"/>
      <c r="AD54" s="216"/>
      <c r="AE54" s="216"/>
      <c r="AF54" s="216"/>
      <c r="AG54" s="216"/>
      <c r="AH54" s="340"/>
      <c r="AI54" s="340"/>
      <c r="AJ54" s="373"/>
      <c r="AK54" s="378"/>
      <c r="AL54" s="378"/>
      <c r="AM54" s="216"/>
      <c r="AN54" s="216"/>
      <c r="AO54" s="216"/>
      <c r="AP54" s="216"/>
      <c r="AQ54" s="216"/>
      <c r="AR54" s="216"/>
      <c r="AS54" s="216"/>
      <c r="AT54" s="216"/>
      <c r="AU54" s="216"/>
      <c r="AV54" s="216"/>
      <c r="AW54" s="216"/>
      <c r="AX54" s="216"/>
      <c r="BH54" s="226" t="s">
        <v>194</v>
      </c>
      <c r="BI54" s="216" t="s">
        <v>195</v>
      </c>
      <c r="BJ54" s="216" t="s">
        <v>196</v>
      </c>
      <c r="BK54" s="216" t="s">
        <v>196</v>
      </c>
      <c r="BL54" s="216" t="s">
        <v>196</v>
      </c>
      <c r="BM54" s="216"/>
      <c r="BN54" s="216"/>
      <c r="BO54" s="216"/>
      <c r="BP54" s="216"/>
      <c r="BQ54" s="216"/>
      <c r="BR54" s="216"/>
      <c r="BS54" s="216"/>
    </row>
    <row r="55" spans="2:71" ht="39.950000000000003" customHeight="1" x14ac:dyDescent="0.25">
      <c r="B55" s="380"/>
      <c r="C55" s="380"/>
      <c r="D55" s="392"/>
      <c r="E55" s="386"/>
      <c r="F55" s="388"/>
      <c r="G55" s="359"/>
      <c r="H55" s="359"/>
      <c r="I55" s="383"/>
      <c r="J55" s="359"/>
      <c r="K55" s="359"/>
      <c r="L55" s="359"/>
      <c r="M55" s="380"/>
      <c r="N55" s="380"/>
      <c r="O55" s="381"/>
      <c r="P55" s="364"/>
      <c r="Q55" s="362"/>
      <c r="R55" s="365"/>
      <c r="S55" s="366"/>
      <c r="T55" s="215"/>
      <c r="U55" s="215"/>
      <c r="V55" s="215"/>
      <c r="W55" s="215"/>
      <c r="X55" s="215"/>
      <c r="Y55" s="370"/>
      <c r="Z55" s="373"/>
      <c r="AA55" s="373"/>
      <c r="AB55" s="376"/>
      <c r="AC55" s="373"/>
      <c r="AD55" s="216"/>
      <c r="AE55" s="216"/>
      <c r="AF55" s="216"/>
      <c r="AG55" s="216"/>
      <c r="AH55" s="340"/>
      <c r="AI55" s="340"/>
      <c r="AJ55" s="373"/>
      <c r="AK55" s="378"/>
      <c r="AL55" s="378"/>
      <c r="AM55" s="216"/>
      <c r="AN55" s="216"/>
      <c r="AO55" s="216"/>
      <c r="AP55" s="216"/>
      <c r="AQ55" s="216"/>
      <c r="AR55" s="216"/>
      <c r="AS55" s="216"/>
      <c r="AT55" s="216"/>
      <c r="AU55" s="216"/>
      <c r="AV55" s="216"/>
      <c r="AW55" s="216"/>
      <c r="AX55" s="216"/>
      <c r="BH55" s="367" t="s">
        <v>197</v>
      </c>
      <c r="BI55" s="368"/>
      <c r="BJ55" s="228" t="str">
        <f>DATOS!B216</f>
        <v>Fuerte</v>
      </c>
      <c r="BK55" s="228" t="str">
        <f>DATOS!C216</f>
        <v>Fuerte</v>
      </c>
      <c r="BL55" s="228" t="str">
        <f>DATOS!D216</f>
        <v>Fuerte</v>
      </c>
      <c r="BM55" s="228" t="str">
        <f>DATOS!E216</f>
        <v>N/A</v>
      </c>
      <c r="BN55" s="228" t="str">
        <f>DATOS!F216</f>
        <v>N/A</v>
      </c>
      <c r="BO55" s="228" t="str">
        <f>DATOS!G216</f>
        <v>N/A</v>
      </c>
      <c r="BP55" s="228" t="str">
        <f>DATOS!H216</f>
        <v>N/A</v>
      </c>
      <c r="BQ55" s="228" t="str">
        <f>DATOS!I216</f>
        <v>N/A</v>
      </c>
      <c r="BR55" s="228" t="str">
        <f>DATOS!J216</f>
        <v>N/A</v>
      </c>
      <c r="BS55" s="228" t="str">
        <f>DATOS!K216</f>
        <v>N/A</v>
      </c>
    </row>
    <row r="56" spans="2:71" ht="39.950000000000003" customHeight="1" x14ac:dyDescent="0.25">
      <c r="B56" s="380"/>
      <c r="C56" s="380"/>
      <c r="D56" s="392"/>
      <c r="E56" s="386"/>
      <c r="F56" s="388"/>
      <c r="G56" s="359"/>
      <c r="H56" s="359"/>
      <c r="I56" s="383"/>
      <c r="J56" s="359"/>
      <c r="K56" s="359"/>
      <c r="L56" s="359"/>
      <c r="M56" s="380"/>
      <c r="N56" s="380"/>
      <c r="O56" s="381"/>
      <c r="P56" s="364"/>
      <c r="Q56" s="362"/>
      <c r="R56" s="365"/>
      <c r="S56" s="366"/>
      <c r="T56" s="215"/>
      <c r="U56" s="215"/>
      <c r="V56" s="215"/>
      <c r="W56" s="215"/>
      <c r="X56" s="215"/>
      <c r="Y56" s="370"/>
      <c r="Z56" s="373"/>
      <c r="AA56" s="373"/>
      <c r="AB56" s="376"/>
      <c r="AC56" s="373"/>
      <c r="AD56" s="216"/>
      <c r="AE56" s="216"/>
      <c r="AF56" s="216"/>
      <c r="AG56" s="216"/>
      <c r="AH56" s="340"/>
      <c r="AI56" s="340"/>
      <c r="AJ56" s="373"/>
      <c r="AK56" s="378"/>
      <c r="AL56" s="378"/>
      <c r="AM56" s="216"/>
      <c r="AN56" s="216"/>
      <c r="AO56" s="216"/>
      <c r="AP56" s="216"/>
      <c r="AQ56" s="216"/>
      <c r="AR56" s="216"/>
      <c r="AS56" s="216"/>
      <c r="AT56" s="216"/>
      <c r="AU56" s="216"/>
      <c r="AV56" s="216"/>
      <c r="AW56" s="216"/>
      <c r="AX56" s="216"/>
    </row>
    <row r="57" spans="2:71" ht="39.950000000000003" customHeight="1" x14ac:dyDescent="0.25">
      <c r="B57" s="380"/>
      <c r="C57" s="380"/>
      <c r="D57" s="392"/>
      <c r="E57" s="386"/>
      <c r="F57" s="388"/>
      <c r="G57" s="359"/>
      <c r="H57" s="359"/>
      <c r="I57" s="383"/>
      <c r="J57" s="359"/>
      <c r="K57" s="359"/>
      <c r="L57" s="359"/>
      <c r="M57" s="380"/>
      <c r="N57" s="380"/>
      <c r="O57" s="381"/>
      <c r="P57" s="364"/>
      <c r="Q57" s="362"/>
      <c r="R57" s="365"/>
      <c r="S57" s="366"/>
      <c r="T57" s="215"/>
      <c r="U57" s="215"/>
      <c r="V57" s="215"/>
      <c r="W57" s="215"/>
      <c r="X57" s="215"/>
      <c r="Y57" s="371"/>
      <c r="Z57" s="374"/>
      <c r="AA57" s="374"/>
      <c r="AB57" s="377"/>
      <c r="AC57" s="374"/>
      <c r="AD57" s="216"/>
      <c r="AE57" s="216"/>
      <c r="AF57" s="216"/>
      <c r="AG57" s="216"/>
      <c r="AH57" s="340"/>
      <c r="AI57" s="340"/>
      <c r="AJ57" s="374"/>
      <c r="AK57" s="378"/>
      <c r="AL57" s="378"/>
      <c r="AM57" s="216"/>
      <c r="AN57" s="216"/>
      <c r="AO57" s="216"/>
      <c r="AP57" s="216"/>
      <c r="AQ57" s="216"/>
      <c r="AR57" s="216"/>
      <c r="AS57" s="216"/>
      <c r="AT57" s="216"/>
      <c r="AU57" s="216"/>
      <c r="AV57" s="216"/>
      <c r="AW57" s="216"/>
      <c r="AX57" s="216"/>
    </row>
    <row r="58" spans="2:71" ht="39.950000000000003" customHeight="1" x14ac:dyDescent="0.25">
      <c r="B58" s="161"/>
      <c r="C58" s="161"/>
      <c r="D58" s="162"/>
      <c r="E58" s="167"/>
      <c r="F58" s="164"/>
      <c r="G58" s="165"/>
      <c r="H58" s="165"/>
      <c r="I58" s="161"/>
      <c r="J58" s="165"/>
      <c r="K58" s="165"/>
      <c r="L58" s="165"/>
      <c r="M58" s="161"/>
      <c r="N58" s="161"/>
      <c r="O58" s="161"/>
      <c r="P58" s="161"/>
      <c r="Q58" s="168"/>
    </row>
    <row r="59" spans="2:71" ht="39.950000000000003" customHeight="1" x14ac:dyDescent="0.25">
      <c r="B59" s="110"/>
      <c r="C59" s="110"/>
      <c r="D59" s="149"/>
      <c r="E59" s="105"/>
      <c r="F59" s="111"/>
      <c r="G59" s="112"/>
      <c r="H59" s="112"/>
      <c r="I59" s="110"/>
      <c r="J59" s="112"/>
      <c r="K59" s="112"/>
      <c r="L59" s="112"/>
      <c r="M59" s="110"/>
      <c r="N59" s="110"/>
      <c r="O59" s="110"/>
      <c r="P59" s="110"/>
      <c r="Q59" s="108"/>
    </row>
    <row r="60" spans="2:71" ht="39.950000000000003" customHeight="1" x14ac:dyDescent="0.25">
      <c r="B60" s="114"/>
      <c r="C60" s="114"/>
      <c r="D60" s="150"/>
      <c r="E60" s="123"/>
      <c r="F60" s="116"/>
      <c r="G60" s="117"/>
      <c r="H60" s="117"/>
      <c r="I60" s="114"/>
      <c r="J60" s="117"/>
      <c r="K60" s="117"/>
      <c r="L60" s="117"/>
      <c r="M60" s="114"/>
      <c r="N60" s="114"/>
      <c r="O60" s="114"/>
      <c r="P60" s="114"/>
      <c r="Q60" s="124"/>
    </row>
    <row r="61" spans="2:71" ht="262.14999999999998" customHeight="1" x14ac:dyDescent="0.25">
      <c r="B61" s="379" t="str">
        <f>'IDENTIFICACIÓN DE RIESGOS.'!$B$7</f>
        <v xml:space="preserve">GESTIÓN DE RECURSOS FÍSICOS </v>
      </c>
      <c r="C61" s="379">
        <f>C48+1</f>
        <v>5</v>
      </c>
      <c r="D61" s="391" t="str">
        <f>'IDENTIFICACIÓN DE RIESGOS.'!H48</f>
        <v>Solicitud extemporánea del pago de las obligaciones a cargo del Grupo de Recursos Físicos.</v>
      </c>
      <c r="E61" s="385" t="str">
        <f>CONCATENATE("La ", 'IDENTIFICACIÓN DE RIESGOS.'!$I$48, , "    puede generar ", D61, " ocasionando ", 'IDENTIFICACIÓN DE RIESGOS.'!$K$48)</f>
        <v xml:space="preserve">La Planificación inadecuada al Plan Anual de Compras del Grupo de Recursos Físicos.
Falta de seguimiento a las fechas de recepción de las obligaciones.
Falta de seguimiento al pago de las obligaciones.    puede generar Solicitud extemporánea del pago de las obligaciones a cargo del Grupo de Recursos Físicos. ocasionando Sanciones y pago de intereses de mora por el no pago de las obligaciones.
Suspensión del servicio público.
Apertura de procesos disciplinarios por el pago de intereses moratorios.
Afectación al desarrollo de las actividades del MVCT.
</v>
      </c>
      <c r="F61" s="387" t="s">
        <v>251</v>
      </c>
      <c r="G61" s="360" t="str">
        <f>'IDENTIFICACIÓN DE RIESGOS.'!I48</f>
        <v>Planificación inadecuada al Plan Anual de Compras del Grupo de Recursos Físicos.
Falta de seguimiento a las fechas de recepción de las obligaciones.
Falta de seguimiento al pago de las obligaciones.</v>
      </c>
      <c r="H61" s="360" t="str">
        <f>'IDENTIFICACIÓN DE RIESGOS.'!K48</f>
        <v xml:space="preserve">Sanciones y pago de intereses de mora por el no pago de las obligaciones.
Suspensión del servicio público.
Apertura de procesos disciplinarios por el pago de intereses moratorios.
Afectación al desarrollo de las actividades del MVCT.
</v>
      </c>
      <c r="I61" s="382" t="s">
        <v>46</v>
      </c>
      <c r="J61" s="382" t="s">
        <v>46</v>
      </c>
      <c r="K61" s="382" t="s">
        <v>46</v>
      </c>
      <c r="L61" s="382" t="s">
        <v>46</v>
      </c>
      <c r="M61" s="379" t="s">
        <v>278</v>
      </c>
      <c r="N61" s="379" t="s">
        <v>279</v>
      </c>
      <c r="O61" s="384">
        <f>VLOOKUP(M61,Tabla1[],2,0)</f>
        <v>3</v>
      </c>
      <c r="P61" s="363">
        <f>VLOOKUP(N61,Tabla2[],2,0)</f>
        <v>2</v>
      </c>
      <c r="Q61" s="361" t="str">
        <f>IF(N61="","",INDEX(TABLA_RIESGOS1,'VALORACIÓN RIESGOS'!P61,'VALORACIÓN RIESGOS'!O61))</f>
        <v>Moderada</v>
      </c>
      <c r="R61" s="394" t="s">
        <v>280</v>
      </c>
      <c r="S61" s="395"/>
      <c r="T61" s="207" t="s">
        <v>281</v>
      </c>
      <c r="U61" s="207" t="s">
        <v>282</v>
      </c>
      <c r="V61" s="215" t="s">
        <v>27</v>
      </c>
      <c r="W61" s="215" t="s">
        <v>283</v>
      </c>
      <c r="X61" s="207" t="s">
        <v>284</v>
      </c>
      <c r="Y61" s="369" t="str">
        <f>DATOS!L228</f>
        <v>Moderado</v>
      </c>
      <c r="Z61" s="372" t="str">
        <f>DATOS!G300</f>
        <v>Rara Vez</v>
      </c>
      <c r="AA61" s="372" t="str">
        <f>DATOS!G296</f>
        <v>Menor</v>
      </c>
      <c r="AB61" s="375" t="str">
        <f>DATOS!G331</f>
        <v>Baja</v>
      </c>
      <c r="AC61" s="372" t="str">
        <f>IF(F61="Corrupción",DATOS!$B$336,IF(AB61=DATOS!$B$144,DATOS!$B$336,IF(AB61=DATOS!$B$143,DATOS!$B$337,IF(AB61=DATOS!$B$142,DATOS!$B$337,IF(AB61=DATOS!$B$141,DATOS!$B$338,"No Aplica")))))</f>
        <v>Asumir</v>
      </c>
      <c r="AD61" s="428" t="str">
        <f>IF(AC61="No Aplica","No Aplica",IF(AC61="Asumir","No requiere acciones adicionales","Definir acciones complementarias"))</f>
        <v>No requiere acciones adicionales</v>
      </c>
      <c r="AE61" s="429"/>
      <c r="AF61" s="429"/>
      <c r="AG61" s="430"/>
      <c r="AH61" s="340" t="s">
        <v>160</v>
      </c>
      <c r="AI61" s="340" t="s">
        <v>285</v>
      </c>
      <c r="AJ61" s="372" t="s">
        <v>204</v>
      </c>
      <c r="AK61" s="378" t="s">
        <v>163</v>
      </c>
      <c r="AL61" s="378" t="str">
        <f>'IDENTIFICACIÓN DE RIESGOS.'!$F$17</f>
        <v>Subdirector de Servicios Administrativos-Coordinación Grupo de Recursos Fisicos</v>
      </c>
      <c r="AM61" s="216"/>
      <c r="AN61" s="216"/>
      <c r="AO61" s="216"/>
      <c r="AP61" s="216"/>
      <c r="AQ61" s="216"/>
      <c r="AR61" s="216"/>
      <c r="AS61" s="216"/>
      <c r="AT61" s="216"/>
      <c r="AU61" s="216"/>
      <c r="AV61" s="216" t="s">
        <v>286</v>
      </c>
      <c r="AW61" s="232" t="s">
        <v>287</v>
      </c>
      <c r="AX61" s="216" t="s">
        <v>288</v>
      </c>
      <c r="BH61" s="220" t="s">
        <v>127</v>
      </c>
      <c r="BI61" s="221" t="s">
        <v>167</v>
      </c>
      <c r="BJ61" s="216" t="s">
        <v>168</v>
      </c>
      <c r="BK61" s="216" t="s">
        <v>168</v>
      </c>
      <c r="BL61" s="216" t="s">
        <v>168</v>
      </c>
      <c r="BM61" s="216" t="s">
        <v>168</v>
      </c>
      <c r="BN61" s="216"/>
      <c r="BO61" s="216"/>
      <c r="BP61" s="216"/>
      <c r="BQ61" s="216"/>
      <c r="BR61" s="216"/>
      <c r="BS61" s="216"/>
    </row>
    <row r="62" spans="2:71" ht="375.6" customHeight="1" x14ac:dyDescent="0.25">
      <c r="B62" s="380"/>
      <c r="C62" s="380"/>
      <c r="D62" s="392"/>
      <c r="E62" s="386"/>
      <c r="F62" s="388"/>
      <c r="G62" s="359"/>
      <c r="H62" s="359"/>
      <c r="I62" s="383"/>
      <c r="J62" s="383"/>
      <c r="K62" s="383"/>
      <c r="L62" s="383"/>
      <c r="M62" s="380"/>
      <c r="N62" s="380"/>
      <c r="O62" s="381"/>
      <c r="P62" s="364"/>
      <c r="Q62" s="362"/>
      <c r="R62" s="394" t="s">
        <v>289</v>
      </c>
      <c r="S62" s="395"/>
      <c r="T62" s="207" t="s">
        <v>290</v>
      </c>
      <c r="U62" s="207" t="s">
        <v>291</v>
      </c>
      <c r="V62" s="215" t="s">
        <v>157</v>
      </c>
      <c r="W62" s="215" t="s">
        <v>283</v>
      </c>
      <c r="X62" s="207" t="s">
        <v>292</v>
      </c>
      <c r="Y62" s="370"/>
      <c r="Z62" s="373"/>
      <c r="AA62" s="373"/>
      <c r="AB62" s="376"/>
      <c r="AC62" s="373"/>
      <c r="AD62" s="216" t="s">
        <v>293</v>
      </c>
      <c r="AE62" s="216" t="s">
        <v>294</v>
      </c>
      <c r="AF62" s="216" t="s">
        <v>295</v>
      </c>
      <c r="AG62" s="232" t="s">
        <v>296</v>
      </c>
      <c r="AH62" s="340"/>
      <c r="AI62" s="340"/>
      <c r="AJ62" s="373"/>
      <c r="AK62" s="378"/>
      <c r="AL62" s="378"/>
      <c r="AM62" s="216"/>
      <c r="AN62" s="216"/>
      <c r="AO62" s="216"/>
      <c r="AP62" s="216"/>
      <c r="AQ62" s="216"/>
      <c r="AR62" s="216"/>
      <c r="AS62" s="216"/>
      <c r="AT62" s="216"/>
      <c r="AU62" s="216"/>
      <c r="AV62" s="216" t="s">
        <v>297</v>
      </c>
      <c r="AW62" s="232" t="s">
        <v>298</v>
      </c>
      <c r="AX62" s="216" t="s">
        <v>299</v>
      </c>
      <c r="BH62" s="220" t="s">
        <v>179</v>
      </c>
      <c r="BI62" s="221" t="s">
        <v>180</v>
      </c>
      <c r="BJ62" s="216" t="s">
        <v>181</v>
      </c>
      <c r="BK62" s="216" t="s">
        <v>250</v>
      </c>
      <c r="BL62" s="216" t="s">
        <v>181</v>
      </c>
      <c r="BM62" s="216" t="s">
        <v>250</v>
      </c>
      <c r="BN62" s="216"/>
      <c r="BO62" s="216"/>
      <c r="BP62" s="216"/>
      <c r="BQ62" s="216"/>
      <c r="BR62" s="216"/>
      <c r="BS62" s="216"/>
    </row>
    <row r="63" spans="2:71" ht="311.45" customHeight="1" x14ac:dyDescent="0.25">
      <c r="B63" s="380"/>
      <c r="C63" s="380"/>
      <c r="D63" s="392"/>
      <c r="E63" s="386"/>
      <c r="F63" s="388"/>
      <c r="G63" s="359"/>
      <c r="H63" s="359"/>
      <c r="I63" s="383"/>
      <c r="J63" s="383"/>
      <c r="K63" s="383"/>
      <c r="L63" s="383"/>
      <c r="M63" s="380"/>
      <c r="N63" s="380"/>
      <c r="O63" s="381"/>
      <c r="P63" s="364"/>
      <c r="Q63" s="362"/>
      <c r="R63" s="394" t="s">
        <v>300</v>
      </c>
      <c r="S63" s="395"/>
      <c r="T63" s="207" t="s">
        <v>301</v>
      </c>
      <c r="U63" s="207" t="s">
        <v>302</v>
      </c>
      <c r="V63" s="215" t="s">
        <v>157</v>
      </c>
      <c r="W63" s="215" t="s">
        <v>158</v>
      </c>
      <c r="X63" s="207" t="s">
        <v>303</v>
      </c>
      <c r="Y63" s="370"/>
      <c r="Z63" s="373"/>
      <c r="AA63" s="373"/>
      <c r="AB63" s="376"/>
      <c r="AC63" s="373"/>
      <c r="AD63" s="216"/>
      <c r="AE63" s="216"/>
      <c r="AF63" s="216"/>
      <c r="AG63" s="216"/>
      <c r="AH63" s="340"/>
      <c r="AI63" s="340"/>
      <c r="AJ63" s="373"/>
      <c r="AK63" s="378"/>
      <c r="AL63" s="378"/>
      <c r="AM63" s="216"/>
      <c r="AN63" s="216"/>
      <c r="AO63" s="216"/>
      <c r="AP63" s="216"/>
      <c r="AQ63" s="216"/>
      <c r="AR63" s="216"/>
      <c r="AS63" s="216"/>
      <c r="AT63" s="216"/>
      <c r="AU63" s="216"/>
      <c r="AV63" s="232" t="s">
        <v>304</v>
      </c>
      <c r="AW63" s="232" t="s">
        <v>305</v>
      </c>
      <c r="AX63" s="216" t="s">
        <v>306</v>
      </c>
      <c r="BH63" s="220" t="s">
        <v>126</v>
      </c>
      <c r="BI63" s="221" t="s">
        <v>183</v>
      </c>
      <c r="BJ63" s="216" t="s">
        <v>184</v>
      </c>
      <c r="BK63" s="216" t="s">
        <v>184</v>
      </c>
      <c r="BL63" s="216" t="s">
        <v>184</v>
      </c>
      <c r="BM63" s="216" t="s">
        <v>184</v>
      </c>
      <c r="BN63" s="216"/>
      <c r="BO63" s="216"/>
      <c r="BP63" s="216"/>
      <c r="BQ63" s="216"/>
      <c r="BR63" s="216"/>
      <c r="BS63" s="216"/>
    </row>
    <row r="64" spans="2:71" ht="218.45" customHeight="1" x14ac:dyDescent="0.25">
      <c r="B64" s="380"/>
      <c r="C64" s="380"/>
      <c r="D64" s="392"/>
      <c r="E64" s="386"/>
      <c r="F64" s="388"/>
      <c r="G64" s="359"/>
      <c r="H64" s="359"/>
      <c r="I64" s="383"/>
      <c r="J64" s="383"/>
      <c r="K64" s="383"/>
      <c r="L64" s="383"/>
      <c r="M64" s="380"/>
      <c r="N64" s="380"/>
      <c r="O64" s="381"/>
      <c r="P64" s="364"/>
      <c r="Q64" s="362"/>
      <c r="R64" s="394" t="s">
        <v>307</v>
      </c>
      <c r="S64" s="395"/>
      <c r="T64" s="207" t="s">
        <v>308</v>
      </c>
      <c r="U64" s="207" t="s">
        <v>309</v>
      </c>
      <c r="V64" s="215" t="s">
        <v>157</v>
      </c>
      <c r="W64" s="215" t="s">
        <v>283</v>
      </c>
      <c r="X64" s="207" t="s">
        <v>310</v>
      </c>
      <c r="Y64" s="370"/>
      <c r="Z64" s="373"/>
      <c r="AA64" s="373"/>
      <c r="AB64" s="376"/>
      <c r="AC64" s="373"/>
      <c r="AD64" s="216"/>
      <c r="AE64" s="216"/>
      <c r="AF64" s="216"/>
      <c r="AG64" s="216"/>
      <c r="AH64" s="340"/>
      <c r="AI64" s="340"/>
      <c r="AJ64" s="373"/>
      <c r="AK64" s="378"/>
      <c r="AL64" s="378"/>
      <c r="AM64" s="216"/>
      <c r="AN64" s="216"/>
      <c r="AO64" s="216"/>
      <c r="AP64" s="216"/>
      <c r="AQ64" s="216"/>
      <c r="AR64" s="216"/>
      <c r="AS64" s="216"/>
      <c r="AT64" s="216"/>
      <c r="AU64" s="216"/>
      <c r="AV64" s="216" t="s">
        <v>311</v>
      </c>
      <c r="AW64" s="232" t="s">
        <v>312</v>
      </c>
      <c r="AX64" s="216" t="s">
        <v>313</v>
      </c>
      <c r="BH64" s="226" t="s">
        <v>185</v>
      </c>
      <c r="BI64" s="221" t="s">
        <v>186</v>
      </c>
      <c r="BJ64" s="216" t="s">
        <v>187</v>
      </c>
      <c r="BK64" s="216" t="s">
        <v>187</v>
      </c>
      <c r="BL64" s="216" t="s">
        <v>187</v>
      </c>
      <c r="BM64" s="216" t="s">
        <v>314</v>
      </c>
      <c r="BN64" s="216"/>
      <c r="BO64" s="216"/>
      <c r="BP64" s="216"/>
      <c r="BQ64" s="216"/>
      <c r="BR64" s="216"/>
      <c r="BS64" s="216"/>
    </row>
    <row r="65" spans="2:71" ht="39.950000000000003" customHeight="1" x14ac:dyDescent="0.25">
      <c r="B65" s="380"/>
      <c r="C65" s="380"/>
      <c r="D65" s="392"/>
      <c r="E65" s="386"/>
      <c r="F65" s="388"/>
      <c r="G65" s="359"/>
      <c r="H65" s="359"/>
      <c r="I65" s="383"/>
      <c r="J65" s="383"/>
      <c r="K65" s="383"/>
      <c r="L65" s="383"/>
      <c r="M65" s="380"/>
      <c r="N65" s="380"/>
      <c r="O65" s="381"/>
      <c r="P65" s="364"/>
      <c r="Q65" s="362"/>
      <c r="R65" s="365"/>
      <c r="S65" s="366"/>
      <c r="T65" s="215"/>
      <c r="U65" s="215"/>
      <c r="V65" s="215"/>
      <c r="W65" s="215"/>
      <c r="X65" s="215"/>
      <c r="Y65" s="370"/>
      <c r="Z65" s="373"/>
      <c r="AA65" s="373"/>
      <c r="AB65" s="376"/>
      <c r="AC65" s="373"/>
      <c r="AD65" s="216"/>
      <c r="AE65" s="216"/>
      <c r="AF65" s="216"/>
      <c r="AG65" s="216"/>
      <c r="AH65" s="340"/>
      <c r="AI65" s="340"/>
      <c r="AJ65" s="373"/>
      <c r="AK65" s="378"/>
      <c r="AL65" s="378"/>
      <c r="AM65" s="216"/>
      <c r="AN65" s="216"/>
      <c r="AO65" s="216"/>
      <c r="AP65" s="216"/>
      <c r="AQ65" s="216"/>
      <c r="AR65" s="216"/>
      <c r="AS65" s="216"/>
      <c r="AT65" s="216"/>
      <c r="AU65" s="216"/>
      <c r="AV65" s="216"/>
      <c r="AW65" s="216"/>
      <c r="AX65" s="216"/>
      <c r="BH65" s="220" t="s">
        <v>188</v>
      </c>
      <c r="BI65" s="227" t="s">
        <v>189</v>
      </c>
      <c r="BJ65" s="216" t="s">
        <v>190</v>
      </c>
      <c r="BK65" s="216" t="s">
        <v>190</v>
      </c>
      <c r="BL65" s="216" t="s">
        <v>190</v>
      </c>
      <c r="BM65" s="216" t="s">
        <v>190</v>
      </c>
      <c r="BN65" s="216"/>
      <c r="BO65" s="216"/>
      <c r="BP65" s="216"/>
      <c r="BQ65" s="216"/>
      <c r="BR65" s="216"/>
      <c r="BS65" s="216"/>
    </row>
    <row r="66" spans="2:71" ht="39.950000000000003" customHeight="1" x14ac:dyDescent="0.25">
      <c r="B66" s="380"/>
      <c r="C66" s="380"/>
      <c r="D66" s="392"/>
      <c r="E66" s="386"/>
      <c r="F66" s="388"/>
      <c r="G66" s="359"/>
      <c r="H66" s="359"/>
      <c r="I66" s="383"/>
      <c r="J66" s="383"/>
      <c r="K66" s="383"/>
      <c r="L66" s="383"/>
      <c r="M66" s="380"/>
      <c r="N66" s="380"/>
      <c r="O66" s="381"/>
      <c r="P66" s="364"/>
      <c r="Q66" s="362"/>
      <c r="R66" s="365"/>
      <c r="S66" s="366"/>
      <c r="T66" s="215"/>
      <c r="U66" s="215"/>
      <c r="V66" s="215"/>
      <c r="W66" s="215"/>
      <c r="X66" s="215"/>
      <c r="Y66" s="370"/>
      <c r="Z66" s="373"/>
      <c r="AA66" s="373"/>
      <c r="AB66" s="376"/>
      <c r="AC66" s="373"/>
      <c r="AD66" s="216"/>
      <c r="AE66" s="216"/>
      <c r="AF66" s="216"/>
      <c r="AG66" s="216"/>
      <c r="AH66" s="340"/>
      <c r="AI66" s="340"/>
      <c r="AJ66" s="373"/>
      <c r="AK66" s="378"/>
      <c r="AL66" s="378"/>
      <c r="AM66" s="216"/>
      <c r="AN66" s="216"/>
      <c r="AO66" s="216"/>
      <c r="AP66" s="216"/>
      <c r="AQ66" s="216"/>
      <c r="AR66" s="216"/>
      <c r="AS66" s="216"/>
      <c r="AT66" s="216"/>
      <c r="AU66" s="216"/>
      <c r="AV66" s="216"/>
      <c r="AW66" s="216"/>
      <c r="AX66" s="216"/>
      <c r="BH66" s="226" t="s">
        <v>191</v>
      </c>
      <c r="BI66" s="216" t="s">
        <v>192</v>
      </c>
      <c r="BJ66" s="216" t="s">
        <v>277</v>
      </c>
      <c r="BK66" s="216" t="s">
        <v>193</v>
      </c>
      <c r="BL66" s="216" t="s">
        <v>193</v>
      </c>
      <c r="BM66" s="216" t="s">
        <v>277</v>
      </c>
      <c r="BN66" s="216"/>
      <c r="BO66" s="216"/>
      <c r="BP66" s="216"/>
      <c r="BQ66" s="216"/>
      <c r="BR66" s="216"/>
      <c r="BS66" s="216"/>
    </row>
    <row r="67" spans="2:71" ht="39.950000000000003" customHeight="1" x14ac:dyDescent="0.25">
      <c r="B67" s="380"/>
      <c r="C67" s="380"/>
      <c r="D67" s="392"/>
      <c r="E67" s="386"/>
      <c r="F67" s="388"/>
      <c r="G67" s="359"/>
      <c r="H67" s="359"/>
      <c r="I67" s="383"/>
      <c r="J67" s="383"/>
      <c r="K67" s="383"/>
      <c r="L67" s="383"/>
      <c r="M67" s="380"/>
      <c r="N67" s="380"/>
      <c r="O67" s="381"/>
      <c r="P67" s="364"/>
      <c r="Q67" s="362"/>
      <c r="R67" s="365"/>
      <c r="S67" s="366"/>
      <c r="T67" s="215"/>
      <c r="U67" s="215"/>
      <c r="V67" s="215"/>
      <c r="W67" s="215"/>
      <c r="X67" s="215"/>
      <c r="Y67" s="370"/>
      <c r="Z67" s="373"/>
      <c r="AA67" s="373"/>
      <c r="AB67" s="376"/>
      <c r="AC67" s="373"/>
      <c r="AD67" s="216"/>
      <c r="AE67" s="216"/>
      <c r="AF67" s="216"/>
      <c r="AG67" s="216"/>
      <c r="AH67" s="340"/>
      <c r="AI67" s="340"/>
      <c r="AJ67" s="373"/>
      <c r="AK67" s="378"/>
      <c r="AL67" s="378"/>
      <c r="AM67" s="216"/>
      <c r="AN67" s="216"/>
      <c r="AO67" s="216"/>
      <c r="AP67" s="216"/>
      <c r="AQ67" s="216"/>
      <c r="AR67" s="216"/>
      <c r="AS67" s="216"/>
      <c r="AT67" s="216"/>
      <c r="AU67" s="216"/>
      <c r="AV67" s="216"/>
      <c r="AW67" s="216"/>
      <c r="AX67" s="216"/>
      <c r="BH67" s="226" t="s">
        <v>194</v>
      </c>
      <c r="BI67" s="216" t="s">
        <v>195</v>
      </c>
      <c r="BJ67" s="216" t="s">
        <v>196</v>
      </c>
      <c r="BK67" s="216" t="s">
        <v>196</v>
      </c>
      <c r="BL67" s="216" t="s">
        <v>196</v>
      </c>
      <c r="BM67" s="216" t="s">
        <v>228</v>
      </c>
      <c r="BN67" s="216"/>
      <c r="BO67" s="216"/>
      <c r="BP67" s="216"/>
      <c r="BQ67" s="216"/>
      <c r="BR67" s="216"/>
      <c r="BS67" s="216"/>
    </row>
    <row r="68" spans="2:71" ht="39.950000000000003" customHeight="1" x14ac:dyDescent="0.25">
      <c r="B68" s="380"/>
      <c r="C68" s="380"/>
      <c r="D68" s="392"/>
      <c r="E68" s="386"/>
      <c r="F68" s="388"/>
      <c r="G68" s="359"/>
      <c r="H68" s="359"/>
      <c r="I68" s="383"/>
      <c r="J68" s="383"/>
      <c r="K68" s="383"/>
      <c r="L68" s="383"/>
      <c r="M68" s="380"/>
      <c r="N68" s="380"/>
      <c r="O68" s="381"/>
      <c r="P68" s="364"/>
      <c r="Q68" s="362"/>
      <c r="R68" s="365"/>
      <c r="S68" s="366"/>
      <c r="T68" s="215"/>
      <c r="U68" s="215"/>
      <c r="V68" s="215"/>
      <c r="W68" s="215"/>
      <c r="X68" s="215"/>
      <c r="Y68" s="370"/>
      <c r="Z68" s="373"/>
      <c r="AA68" s="373"/>
      <c r="AB68" s="376"/>
      <c r="AC68" s="373"/>
      <c r="AD68" s="216"/>
      <c r="AE68" s="216"/>
      <c r="AF68" s="216"/>
      <c r="AG68" s="216"/>
      <c r="AH68" s="340"/>
      <c r="AI68" s="340"/>
      <c r="AJ68" s="373"/>
      <c r="AK68" s="378"/>
      <c r="AL68" s="378"/>
      <c r="AM68" s="216"/>
      <c r="AN68" s="216"/>
      <c r="AO68" s="216"/>
      <c r="AP68" s="216"/>
      <c r="AQ68" s="216"/>
      <c r="AR68" s="216"/>
      <c r="AS68" s="216"/>
      <c r="AT68" s="216"/>
      <c r="AU68" s="216"/>
      <c r="AV68" s="216"/>
      <c r="AW68" s="216"/>
      <c r="AX68" s="216"/>
      <c r="BH68" s="367" t="s">
        <v>197</v>
      </c>
      <c r="BI68" s="368"/>
      <c r="BJ68" s="228" t="str">
        <f>DATOS!B228</f>
        <v>Fuerte</v>
      </c>
      <c r="BK68" s="228" t="str">
        <f>DATOS!C228</f>
        <v>Débil</v>
      </c>
      <c r="BL68" s="228" t="str">
        <f>DATOS!D228</f>
        <v>Fuerte</v>
      </c>
      <c r="BM68" s="228" t="str">
        <f>DATOS!E228</f>
        <v>Débil</v>
      </c>
      <c r="BN68" s="228" t="str">
        <f>DATOS!F228</f>
        <v>N/A</v>
      </c>
      <c r="BO68" s="228" t="str">
        <f>DATOS!G228</f>
        <v>N/A</v>
      </c>
      <c r="BP68" s="228" t="str">
        <f>DATOS!H228</f>
        <v>N/A</v>
      </c>
      <c r="BQ68" s="228" t="str">
        <f>DATOS!I228</f>
        <v>N/A</v>
      </c>
      <c r="BR68" s="228" t="str">
        <f>DATOS!J228</f>
        <v>N/A</v>
      </c>
      <c r="BS68" s="228" t="str">
        <f>DATOS!K228</f>
        <v>N/A</v>
      </c>
    </row>
    <row r="69" spans="2:71" ht="39.950000000000003" customHeight="1" x14ac:dyDescent="0.25">
      <c r="B69" s="380"/>
      <c r="C69" s="380"/>
      <c r="D69" s="392"/>
      <c r="E69" s="386"/>
      <c r="F69" s="388"/>
      <c r="G69" s="359"/>
      <c r="H69" s="359"/>
      <c r="I69" s="383"/>
      <c r="J69" s="383"/>
      <c r="K69" s="383"/>
      <c r="L69" s="383"/>
      <c r="M69" s="380"/>
      <c r="N69" s="380"/>
      <c r="O69" s="381"/>
      <c r="P69" s="364"/>
      <c r="Q69" s="362"/>
      <c r="R69" s="365"/>
      <c r="S69" s="366"/>
      <c r="T69" s="215"/>
      <c r="U69" s="215"/>
      <c r="V69" s="215"/>
      <c r="W69" s="215"/>
      <c r="X69" s="215"/>
      <c r="Y69" s="370"/>
      <c r="Z69" s="373"/>
      <c r="AA69" s="373"/>
      <c r="AB69" s="376"/>
      <c r="AC69" s="373"/>
      <c r="AD69" s="216"/>
      <c r="AE69" s="216"/>
      <c r="AF69" s="216"/>
      <c r="AG69" s="216"/>
      <c r="AH69" s="340"/>
      <c r="AI69" s="340"/>
      <c r="AJ69" s="373"/>
      <c r="AK69" s="378"/>
      <c r="AL69" s="378"/>
      <c r="AM69" s="216"/>
      <c r="AN69" s="216"/>
      <c r="AO69" s="216"/>
      <c r="AP69" s="216"/>
      <c r="AQ69" s="216"/>
      <c r="AR69" s="216"/>
      <c r="AS69" s="216"/>
      <c r="AT69" s="216"/>
      <c r="AU69" s="216"/>
      <c r="AV69" s="216"/>
      <c r="AW69" s="216"/>
      <c r="AX69" s="216"/>
    </row>
    <row r="70" spans="2:71" ht="39.950000000000003" customHeight="1" x14ac:dyDescent="0.25">
      <c r="B70" s="380"/>
      <c r="C70" s="380"/>
      <c r="D70" s="392"/>
      <c r="E70" s="386"/>
      <c r="F70" s="388"/>
      <c r="G70" s="359"/>
      <c r="H70" s="359"/>
      <c r="I70" s="383"/>
      <c r="J70" s="383"/>
      <c r="K70" s="383"/>
      <c r="L70" s="383"/>
      <c r="M70" s="380"/>
      <c r="N70" s="380"/>
      <c r="O70" s="381"/>
      <c r="P70" s="364"/>
      <c r="Q70" s="362"/>
      <c r="R70" s="365"/>
      <c r="S70" s="366"/>
      <c r="T70" s="215"/>
      <c r="U70" s="215"/>
      <c r="V70" s="215"/>
      <c r="W70" s="215"/>
      <c r="X70" s="215"/>
      <c r="Y70" s="371"/>
      <c r="Z70" s="374"/>
      <c r="AA70" s="374"/>
      <c r="AB70" s="377"/>
      <c r="AC70" s="374"/>
      <c r="AD70" s="216"/>
      <c r="AE70" s="216"/>
      <c r="AF70" s="216"/>
      <c r="AG70" s="216"/>
      <c r="AH70" s="340"/>
      <c r="AI70" s="340"/>
      <c r="AJ70" s="374"/>
      <c r="AK70" s="378"/>
      <c r="AL70" s="378"/>
      <c r="AM70" s="216"/>
      <c r="AN70" s="216"/>
      <c r="AO70" s="216"/>
      <c r="AP70" s="216"/>
      <c r="AQ70" s="216"/>
      <c r="AR70" s="216"/>
      <c r="AS70" s="216"/>
      <c r="AT70" s="216"/>
      <c r="AU70" s="216"/>
      <c r="AV70" s="216"/>
      <c r="AW70" s="216"/>
      <c r="AX70" s="216"/>
    </row>
    <row r="71" spans="2:71" ht="39.950000000000003" customHeight="1" x14ac:dyDescent="0.25">
      <c r="B71" s="161"/>
      <c r="C71" s="161"/>
      <c r="D71" s="162"/>
      <c r="E71" s="167"/>
      <c r="F71" s="164"/>
      <c r="G71" s="165"/>
      <c r="H71" s="165"/>
      <c r="I71" s="161"/>
      <c r="J71" s="165"/>
      <c r="K71" s="165"/>
      <c r="L71" s="165"/>
      <c r="M71" s="161"/>
      <c r="N71" s="161"/>
      <c r="O71" s="161"/>
      <c r="P71" s="161"/>
      <c r="Q71" s="168"/>
    </row>
    <row r="72" spans="2:71" ht="39.950000000000003" customHeight="1" x14ac:dyDescent="0.25">
      <c r="B72" s="110"/>
      <c r="C72" s="110"/>
      <c r="D72" s="149"/>
      <c r="E72" s="105"/>
      <c r="F72" s="111"/>
      <c r="G72" s="112"/>
      <c r="H72" s="112"/>
      <c r="I72" s="110"/>
      <c r="J72" s="112"/>
      <c r="K72" s="112"/>
      <c r="L72" s="112"/>
      <c r="M72" s="110"/>
      <c r="N72" s="110"/>
      <c r="O72" s="110"/>
      <c r="P72" s="110"/>
      <c r="Q72" s="108"/>
    </row>
    <row r="73" spans="2:71" ht="39.950000000000003" customHeight="1" x14ac:dyDescent="0.25">
      <c r="B73" s="114"/>
      <c r="C73" s="114"/>
      <c r="D73" s="150"/>
      <c r="E73" s="123"/>
      <c r="F73" s="116"/>
      <c r="G73" s="117"/>
      <c r="H73" s="117"/>
      <c r="I73" s="114"/>
      <c r="J73" s="117"/>
      <c r="K73" s="117"/>
      <c r="L73" s="117"/>
      <c r="M73" s="114"/>
      <c r="N73" s="114"/>
      <c r="O73" s="114"/>
      <c r="P73" s="114"/>
      <c r="Q73" s="124"/>
    </row>
    <row r="74" spans="2:71" ht="193.9" customHeight="1" x14ac:dyDescent="0.25">
      <c r="B74" s="379" t="str">
        <f>'IDENTIFICACIÓN DE RIESGOS.'!$B$7</f>
        <v xml:space="preserve">GESTIÓN DE RECURSOS FÍSICOS </v>
      </c>
      <c r="C74" s="379">
        <f>C61+1</f>
        <v>6</v>
      </c>
      <c r="D74" s="391" t="str">
        <f>'IDENTIFICACIÓN DE RIESGOS.'!H58</f>
        <v>Inadecuada gestión del trámite de comisiones o autorización de desplazamiento y permanencia.</v>
      </c>
      <c r="E74" s="385" t="str">
        <f>CONCATENATE("La ", 'IDENTIFICACIÓN DE RIESGOS.'!$I$58, , "    puede generar ", D74, " ocasionando ", 'IDENTIFICACIÓN DE RIESGOS.'!$K$58)</f>
        <v xml:space="preserve">La Falta de verificación documental durante el trámite.
    puede generar Inadecuada gestión del trámite de comisiones o autorización de desplazamiento y permanencia. ocasionando Reprocesos en el procedimiento.
Pago errado de comisiones.
</v>
      </c>
      <c r="F74" s="387" t="s">
        <v>315</v>
      </c>
      <c r="G74" s="360" t="str">
        <f>'IDENTIFICACIÓN DE RIESGOS.'!I58</f>
        <v xml:space="preserve">Falta de verificación documental durante el trámite.
</v>
      </c>
      <c r="H74" s="360" t="str">
        <f>'IDENTIFICACIÓN DE RIESGOS.'!K58</f>
        <v xml:space="preserve">Reprocesos en el procedimiento.
Pago errado de comisiones.
</v>
      </c>
      <c r="I74" s="382" t="s">
        <v>46</v>
      </c>
      <c r="J74" s="389" t="s">
        <v>46</v>
      </c>
      <c r="K74" s="389" t="s">
        <v>46</v>
      </c>
      <c r="L74" s="389" t="s">
        <v>46</v>
      </c>
      <c r="M74" s="379" t="s">
        <v>252</v>
      </c>
      <c r="N74" s="379" t="s">
        <v>230</v>
      </c>
      <c r="O74" s="384">
        <f>VLOOKUP(M74,Tabla1[],2,0)</f>
        <v>1</v>
      </c>
      <c r="P74" s="363">
        <f>VLOOKUP(N74,Tabla2[],2,0)</f>
        <v>1</v>
      </c>
      <c r="Q74" s="361" t="str">
        <f>IF(N74="","",INDEX(TABLA_RIESGOS1,'VALORACIÓN RIESGOS'!P74,'VALORACIÓN RIESGOS'!O74))</f>
        <v>Baja</v>
      </c>
      <c r="R74" s="394" t="s">
        <v>316</v>
      </c>
      <c r="S74" s="395"/>
      <c r="T74" s="207" t="s">
        <v>317</v>
      </c>
      <c r="U74" s="207" t="s">
        <v>318</v>
      </c>
      <c r="V74" s="215" t="s">
        <v>157</v>
      </c>
      <c r="W74" s="215" t="s">
        <v>242</v>
      </c>
      <c r="X74" s="207" t="s">
        <v>319</v>
      </c>
      <c r="Y74" s="369" t="str">
        <f>DATOS!L240</f>
        <v>Fuerte</v>
      </c>
      <c r="Z74" s="372" t="str">
        <f>DATOS!H300</f>
        <v>Rara Vez</v>
      </c>
      <c r="AA74" s="372" t="str">
        <f>DATOS!H296</f>
        <v>Insignificante</v>
      </c>
      <c r="AB74" s="375" t="str">
        <f>DATOS!H331</f>
        <v>Baja</v>
      </c>
      <c r="AC74" s="372" t="str">
        <f>IF(F74="Corrupción",DATOS!$B$336,IF(AB74=DATOS!$B$144,DATOS!$B$336,IF(AB74=DATOS!$B$143,DATOS!$B$337,IF(AB74=DATOS!$B$142,DATOS!$B$337,IF(AB74=DATOS!$B$141,DATOS!$B$338,"No Aplica")))))</f>
        <v>Asumir</v>
      </c>
      <c r="AD74" s="428" t="str">
        <f>IF(AC74="No Aplica","No Aplica",IF(AC74="Asumir","No requiere acciones adicionales","Definir acciones complementarias"))</f>
        <v>No requiere acciones adicionales</v>
      </c>
      <c r="AE74" s="429"/>
      <c r="AF74" s="429"/>
      <c r="AG74" s="430"/>
      <c r="AH74" s="340" t="s">
        <v>160</v>
      </c>
      <c r="AI74" s="340" t="s">
        <v>320</v>
      </c>
      <c r="AJ74" s="372" t="s">
        <v>204</v>
      </c>
      <c r="AK74" s="378" t="s">
        <v>163</v>
      </c>
      <c r="AL74" s="378" t="str">
        <f>'IDENTIFICACIÓN DE RIESGOS.'!$F$17</f>
        <v>Subdirector de Servicios Administrativos-Coordinación Grupo de Recursos Fisicos</v>
      </c>
      <c r="AM74" s="216"/>
      <c r="AN74" s="216"/>
      <c r="AO74" s="216"/>
      <c r="AP74" s="216"/>
      <c r="AQ74" s="216"/>
      <c r="AR74" s="216"/>
      <c r="AS74" s="216"/>
      <c r="AT74" s="216"/>
      <c r="AU74" s="216"/>
      <c r="AV74" s="216" t="s">
        <v>321</v>
      </c>
      <c r="AW74" s="232" t="s">
        <v>322</v>
      </c>
      <c r="AX74" s="216" t="s">
        <v>323</v>
      </c>
      <c r="BH74" s="220" t="s">
        <v>127</v>
      </c>
      <c r="BI74" s="221" t="s">
        <v>167</v>
      </c>
      <c r="BJ74" s="216" t="s">
        <v>168</v>
      </c>
      <c r="BK74" s="216" t="s">
        <v>168</v>
      </c>
      <c r="BL74" s="216"/>
      <c r="BM74" s="216"/>
      <c r="BN74" s="216"/>
      <c r="BO74" s="216"/>
      <c r="BP74" s="216"/>
      <c r="BQ74" s="216"/>
      <c r="BR74" s="216"/>
      <c r="BS74" s="216"/>
    </row>
    <row r="75" spans="2:71" ht="177.6" customHeight="1" x14ac:dyDescent="0.25">
      <c r="B75" s="380"/>
      <c r="C75" s="380"/>
      <c r="D75" s="392"/>
      <c r="E75" s="386"/>
      <c r="F75" s="388"/>
      <c r="G75" s="359"/>
      <c r="H75" s="359"/>
      <c r="I75" s="383"/>
      <c r="J75" s="390"/>
      <c r="K75" s="390"/>
      <c r="L75" s="390"/>
      <c r="M75" s="380"/>
      <c r="N75" s="380"/>
      <c r="O75" s="381"/>
      <c r="P75" s="364"/>
      <c r="Q75" s="362"/>
      <c r="R75" s="394" t="s">
        <v>324</v>
      </c>
      <c r="S75" s="395"/>
      <c r="T75" s="207" t="s">
        <v>325</v>
      </c>
      <c r="U75" s="207" t="s">
        <v>326</v>
      </c>
      <c r="V75" s="215" t="s">
        <v>157</v>
      </c>
      <c r="W75" s="215" t="s">
        <v>242</v>
      </c>
      <c r="X75" s="207" t="s">
        <v>327</v>
      </c>
      <c r="Y75" s="370"/>
      <c r="Z75" s="373"/>
      <c r="AA75" s="373"/>
      <c r="AB75" s="376"/>
      <c r="AC75" s="373"/>
      <c r="AD75" s="216"/>
      <c r="AE75" s="216"/>
      <c r="AF75" s="216"/>
      <c r="AG75" s="216"/>
      <c r="AH75" s="340"/>
      <c r="AI75" s="340"/>
      <c r="AJ75" s="373"/>
      <c r="AK75" s="378"/>
      <c r="AL75" s="378"/>
      <c r="AM75" s="216"/>
      <c r="AN75" s="216"/>
      <c r="AO75" s="216"/>
      <c r="AP75" s="216"/>
      <c r="AQ75" s="216"/>
      <c r="AR75" s="216"/>
      <c r="AS75" s="216"/>
      <c r="AT75" s="216"/>
      <c r="AU75" s="216"/>
      <c r="AV75" s="216" t="s">
        <v>328</v>
      </c>
      <c r="AW75" s="232" t="s">
        <v>329</v>
      </c>
      <c r="AX75" s="216" t="s">
        <v>330</v>
      </c>
      <c r="BH75" s="220" t="s">
        <v>179</v>
      </c>
      <c r="BI75" s="221" t="s">
        <v>180</v>
      </c>
      <c r="BJ75" s="216" t="s">
        <v>181</v>
      </c>
      <c r="BK75" s="216" t="s">
        <v>181</v>
      </c>
      <c r="BL75" s="216"/>
      <c r="BM75" s="216"/>
      <c r="BN75" s="216"/>
      <c r="BO75" s="216"/>
      <c r="BP75" s="216"/>
      <c r="BQ75" s="216"/>
      <c r="BR75" s="216"/>
      <c r="BS75" s="216"/>
    </row>
    <row r="76" spans="2:71" ht="39.950000000000003" customHeight="1" x14ac:dyDescent="0.25">
      <c r="B76" s="380"/>
      <c r="C76" s="380"/>
      <c r="D76" s="392"/>
      <c r="E76" s="386"/>
      <c r="F76" s="388"/>
      <c r="G76" s="359"/>
      <c r="H76" s="359"/>
      <c r="I76" s="383"/>
      <c r="J76" s="390"/>
      <c r="K76" s="390"/>
      <c r="L76" s="390"/>
      <c r="M76" s="380"/>
      <c r="N76" s="380"/>
      <c r="O76" s="381"/>
      <c r="P76" s="364"/>
      <c r="Q76" s="362"/>
      <c r="R76" s="365"/>
      <c r="S76" s="366"/>
      <c r="T76" s="215"/>
      <c r="U76" s="215"/>
      <c r="V76" s="215"/>
      <c r="W76" s="215"/>
      <c r="X76" s="215"/>
      <c r="Y76" s="370"/>
      <c r="Z76" s="373"/>
      <c r="AA76" s="373"/>
      <c r="AB76" s="376"/>
      <c r="AC76" s="373"/>
      <c r="AD76" s="216"/>
      <c r="AE76" s="216"/>
      <c r="AF76" s="216"/>
      <c r="AG76" s="216"/>
      <c r="AH76" s="340"/>
      <c r="AI76" s="340"/>
      <c r="AJ76" s="373"/>
      <c r="AK76" s="378"/>
      <c r="AL76" s="378"/>
      <c r="AM76" s="216"/>
      <c r="AN76" s="216"/>
      <c r="AO76" s="216"/>
      <c r="AP76" s="216"/>
      <c r="AQ76" s="216"/>
      <c r="AR76" s="216"/>
      <c r="AS76" s="216"/>
      <c r="AT76" s="216"/>
      <c r="AU76" s="216"/>
      <c r="AV76" s="216"/>
      <c r="AW76" s="216"/>
      <c r="AX76" s="216"/>
      <c r="BH76" s="220" t="s">
        <v>126</v>
      </c>
      <c r="BI76" s="221" t="s">
        <v>183</v>
      </c>
      <c r="BJ76" s="216" t="s">
        <v>184</v>
      </c>
      <c r="BK76" s="216" t="s">
        <v>184</v>
      </c>
      <c r="BL76" s="216"/>
      <c r="BM76" s="216"/>
      <c r="BN76" s="216"/>
      <c r="BO76" s="216"/>
      <c r="BP76" s="216"/>
      <c r="BQ76" s="216"/>
      <c r="BR76" s="216"/>
      <c r="BS76" s="216"/>
    </row>
    <row r="77" spans="2:71" ht="39.950000000000003" customHeight="1" x14ac:dyDescent="0.25">
      <c r="B77" s="380"/>
      <c r="C77" s="380"/>
      <c r="D77" s="392"/>
      <c r="E77" s="386"/>
      <c r="F77" s="388"/>
      <c r="G77" s="359"/>
      <c r="H77" s="359"/>
      <c r="I77" s="383"/>
      <c r="J77" s="390"/>
      <c r="K77" s="390"/>
      <c r="L77" s="390"/>
      <c r="M77" s="380"/>
      <c r="N77" s="380"/>
      <c r="O77" s="381"/>
      <c r="P77" s="364"/>
      <c r="Q77" s="362"/>
      <c r="R77" s="365"/>
      <c r="S77" s="366"/>
      <c r="T77" s="215"/>
      <c r="U77" s="215"/>
      <c r="V77" s="215"/>
      <c r="W77" s="215"/>
      <c r="X77" s="215"/>
      <c r="Y77" s="370"/>
      <c r="Z77" s="373"/>
      <c r="AA77" s="373"/>
      <c r="AB77" s="376"/>
      <c r="AC77" s="373"/>
      <c r="AD77" s="216"/>
      <c r="AE77" s="216"/>
      <c r="AF77" s="216"/>
      <c r="AG77" s="216"/>
      <c r="AH77" s="340"/>
      <c r="AI77" s="340"/>
      <c r="AJ77" s="373"/>
      <c r="AK77" s="378"/>
      <c r="AL77" s="378"/>
      <c r="AM77" s="216"/>
      <c r="AN77" s="216"/>
      <c r="AO77" s="216"/>
      <c r="AP77" s="216"/>
      <c r="AQ77" s="216"/>
      <c r="AR77" s="216"/>
      <c r="AS77" s="216"/>
      <c r="AT77" s="216"/>
      <c r="AU77" s="216"/>
      <c r="AV77" s="216"/>
      <c r="AW77" s="216"/>
      <c r="AX77" s="216"/>
      <c r="BH77" s="226" t="s">
        <v>185</v>
      </c>
      <c r="BI77" s="221" t="s">
        <v>186</v>
      </c>
      <c r="BJ77" s="216" t="s">
        <v>187</v>
      </c>
      <c r="BK77" s="216" t="s">
        <v>187</v>
      </c>
      <c r="BL77" s="216"/>
      <c r="BM77" s="216"/>
      <c r="BN77" s="216"/>
      <c r="BO77" s="216"/>
      <c r="BP77" s="216"/>
      <c r="BQ77" s="216"/>
      <c r="BR77" s="216"/>
      <c r="BS77" s="216"/>
    </row>
    <row r="78" spans="2:71" ht="39.950000000000003" customHeight="1" x14ac:dyDescent="0.25">
      <c r="B78" s="380"/>
      <c r="C78" s="380"/>
      <c r="D78" s="392"/>
      <c r="E78" s="386"/>
      <c r="F78" s="388"/>
      <c r="G78" s="359"/>
      <c r="H78" s="359"/>
      <c r="I78" s="383"/>
      <c r="J78" s="390"/>
      <c r="K78" s="390"/>
      <c r="L78" s="390"/>
      <c r="M78" s="380"/>
      <c r="N78" s="380"/>
      <c r="O78" s="381"/>
      <c r="P78" s="364"/>
      <c r="Q78" s="362"/>
      <c r="R78" s="365"/>
      <c r="S78" s="366"/>
      <c r="T78" s="215"/>
      <c r="U78" s="215"/>
      <c r="V78" s="215"/>
      <c r="W78" s="215"/>
      <c r="X78" s="215"/>
      <c r="Y78" s="370"/>
      <c r="Z78" s="373"/>
      <c r="AA78" s="373"/>
      <c r="AB78" s="376"/>
      <c r="AC78" s="373"/>
      <c r="AD78" s="216"/>
      <c r="AE78" s="216"/>
      <c r="AF78" s="216"/>
      <c r="AG78" s="216"/>
      <c r="AH78" s="340"/>
      <c r="AI78" s="340"/>
      <c r="AJ78" s="373"/>
      <c r="AK78" s="378"/>
      <c r="AL78" s="378"/>
      <c r="AM78" s="216"/>
      <c r="AN78" s="216"/>
      <c r="AO78" s="216"/>
      <c r="AP78" s="216"/>
      <c r="AQ78" s="216"/>
      <c r="AR78" s="216"/>
      <c r="AS78" s="216"/>
      <c r="AT78" s="216"/>
      <c r="AU78" s="216"/>
      <c r="AV78" s="216"/>
      <c r="AW78" s="216"/>
      <c r="AX78" s="216"/>
      <c r="BH78" s="220" t="s">
        <v>188</v>
      </c>
      <c r="BI78" s="227" t="s">
        <v>189</v>
      </c>
      <c r="BJ78" s="216" t="s">
        <v>190</v>
      </c>
      <c r="BK78" s="216" t="s">
        <v>190</v>
      </c>
      <c r="BL78" s="216"/>
      <c r="BM78" s="216"/>
      <c r="BN78" s="216"/>
      <c r="BO78" s="216"/>
      <c r="BP78" s="216"/>
      <c r="BQ78" s="216"/>
      <c r="BR78" s="216"/>
      <c r="BS78" s="216"/>
    </row>
    <row r="79" spans="2:71" ht="39.950000000000003" customHeight="1" x14ac:dyDescent="0.25">
      <c r="B79" s="380"/>
      <c r="C79" s="380"/>
      <c r="D79" s="392"/>
      <c r="E79" s="386"/>
      <c r="F79" s="388"/>
      <c r="G79" s="359"/>
      <c r="H79" s="359"/>
      <c r="I79" s="383"/>
      <c r="J79" s="390"/>
      <c r="K79" s="390"/>
      <c r="L79" s="390"/>
      <c r="M79" s="380"/>
      <c r="N79" s="380"/>
      <c r="O79" s="381"/>
      <c r="P79" s="364"/>
      <c r="Q79" s="362"/>
      <c r="R79" s="365"/>
      <c r="S79" s="366"/>
      <c r="T79" s="215"/>
      <c r="U79" s="215"/>
      <c r="V79" s="215"/>
      <c r="W79" s="215"/>
      <c r="X79" s="215"/>
      <c r="Y79" s="370"/>
      <c r="Z79" s="373"/>
      <c r="AA79" s="373"/>
      <c r="AB79" s="376"/>
      <c r="AC79" s="373"/>
      <c r="AD79" s="216"/>
      <c r="AE79" s="216"/>
      <c r="AF79" s="216"/>
      <c r="AG79" s="216"/>
      <c r="AH79" s="340"/>
      <c r="AI79" s="340"/>
      <c r="AJ79" s="373"/>
      <c r="AK79" s="378"/>
      <c r="AL79" s="378"/>
      <c r="AM79" s="216"/>
      <c r="AN79" s="216"/>
      <c r="AO79" s="216"/>
      <c r="AP79" s="216"/>
      <c r="AQ79" s="216"/>
      <c r="AR79" s="216"/>
      <c r="AS79" s="216"/>
      <c r="AT79" s="216"/>
      <c r="AU79" s="216"/>
      <c r="AV79" s="216"/>
      <c r="AW79" s="216"/>
      <c r="AX79" s="216"/>
      <c r="BH79" s="226" t="s">
        <v>191</v>
      </c>
      <c r="BI79" s="216" t="s">
        <v>192</v>
      </c>
      <c r="BJ79" s="216" t="s">
        <v>193</v>
      </c>
      <c r="BK79" s="216" t="s">
        <v>193</v>
      </c>
      <c r="BL79" s="216"/>
      <c r="BM79" s="216"/>
      <c r="BN79" s="216"/>
      <c r="BO79" s="216"/>
      <c r="BP79" s="216"/>
      <c r="BQ79" s="216"/>
      <c r="BR79" s="216"/>
      <c r="BS79" s="216"/>
    </row>
    <row r="80" spans="2:71" ht="39.950000000000003" customHeight="1" x14ac:dyDescent="0.25">
      <c r="B80" s="380"/>
      <c r="C80" s="380"/>
      <c r="D80" s="392"/>
      <c r="E80" s="386"/>
      <c r="F80" s="388"/>
      <c r="G80" s="359"/>
      <c r="H80" s="359"/>
      <c r="I80" s="383"/>
      <c r="J80" s="390"/>
      <c r="K80" s="390"/>
      <c r="L80" s="390"/>
      <c r="M80" s="380"/>
      <c r="N80" s="380"/>
      <c r="O80" s="381"/>
      <c r="P80" s="364"/>
      <c r="Q80" s="362"/>
      <c r="R80" s="365"/>
      <c r="S80" s="366"/>
      <c r="T80" s="215"/>
      <c r="U80" s="215"/>
      <c r="V80" s="215"/>
      <c r="W80" s="215"/>
      <c r="X80" s="215"/>
      <c r="Y80" s="370"/>
      <c r="Z80" s="373"/>
      <c r="AA80" s="373"/>
      <c r="AB80" s="376"/>
      <c r="AC80" s="373"/>
      <c r="AD80" s="216"/>
      <c r="AE80" s="216"/>
      <c r="AF80" s="216"/>
      <c r="AG80" s="216"/>
      <c r="AH80" s="340"/>
      <c r="AI80" s="340"/>
      <c r="AJ80" s="373"/>
      <c r="AK80" s="378"/>
      <c r="AL80" s="378"/>
      <c r="AM80" s="216"/>
      <c r="AN80" s="216"/>
      <c r="AO80" s="216"/>
      <c r="AP80" s="216"/>
      <c r="AQ80" s="216"/>
      <c r="AR80" s="216"/>
      <c r="AS80" s="216"/>
      <c r="AT80" s="216"/>
      <c r="AU80" s="216"/>
      <c r="AV80" s="216"/>
      <c r="AW80" s="216"/>
      <c r="AX80" s="216"/>
      <c r="BH80" s="226" t="s">
        <v>194</v>
      </c>
      <c r="BI80" s="216" t="s">
        <v>195</v>
      </c>
      <c r="BJ80" s="216" t="s">
        <v>196</v>
      </c>
      <c r="BK80" s="216" t="s">
        <v>196</v>
      </c>
      <c r="BL80" s="216"/>
      <c r="BM80" s="216"/>
      <c r="BN80" s="216"/>
      <c r="BO80" s="216"/>
      <c r="BP80" s="216"/>
      <c r="BQ80" s="216"/>
      <c r="BR80" s="216"/>
      <c r="BS80" s="216"/>
    </row>
    <row r="81" spans="2:71" ht="39.950000000000003" customHeight="1" x14ac:dyDescent="0.25">
      <c r="B81" s="380"/>
      <c r="C81" s="380"/>
      <c r="D81" s="392"/>
      <c r="E81" s="386"/>
      <c r="F81" s="388"/>
      <c r="G81" s="359"/>
      <c r="H81" s="359"/>
      <c r="I81" s="383"/>
      <c r="J81" s="390"/>
      <c r="K81" s="390"/>
      <c r="L81" s="390"/>
      <c r="M81" s="380"/>
      <c r="N81" s="380"/>
      <c r="O81" s="381"/>
      <c r="P81" s="364"/>
      <c r="Q81" s="362"/>
      <c r="R81" s="365"/>
      <c r="S81" s="366"/>
      <c r="T81" s="215"/>
      <c r="U81" s="215"/>
      <c r="V81" s="215"/>
      <c r="W81" s="215"/>
      <c r="X81" s="215"/>
      <c r="Y81" s="370"/>
      <c r="Z81" s="373"/>
      <c r="AA81" s="373"/>
      <c r="AB81" s="376"/>
      <c r="AC81" s="373"/>
      <c r="AD81" s="216"/>
      <c r="AE81" s="216"/>
      <c r="AF81" s="216"/>
      <c r="AG81" s="216"/>
      <c r="AH81" s="340"/>
      <c r="AI81" s="340"/>
      <c r="AJ81" s="373"/>
      <c r="AK81" s="378"/>
      <c r="AL81" s="378"/>
      <c r="AM81" s="216"/>
      <c r="AN81" s="216"/>
      <c r="AO81" s="216"/>
      <c r="AP81" s="216"/>
      <c r="AQ81" s="216"/>
      <c r="AR81" s="216"/>
      <c r="AS81" s="216"/>
      <c r="AT81" s="216"/>
      <c r="AU81" s="216"/>
      <c r="AV81" s="216"/>
      <c r="AW81" s="216"/>
      <c r="AX81" s="216"/>
      <c r="BH81" s="367" t="s">
        <v>197</v>
      </c>
      <c r="BI81" s="368"/>
      <c r="BJ81" s="228" t="str">
        <f>DATOS!B240</f>
        <v>Fuerte</v>
      </c>
      <c r="BK81" s="228" t="str">
        <f>DATOS!C240</f>
        <v>Fuerte</v>
      </c>
      <c r="BL81" s="228" t="str">
        <f>DATOS!D240</f>
        <v>N/A</v>
      </c>
      <c r="BM81" s="228" t="str">
        <f>DATOS!E240</f>
        <v>N/A</v>
      </c>
      <c r="BN81" s="228" t="str">
        <f>DATOS!F240</f>
        <v>N/A</v>
      </c>
      <c r="BO81" s="228" t="str">
        <f>DATOS!G240</f>
        <v>N/A</v>
      </c>
      <c r="BP81" s="228" t="str">
        <f>DATOS!H240</f>
        <v>N/A</v>
      </c>
      <c r="BQ81" s="228" t="str">
        <f>DATOS!I240</f>
        <v>N/A</v>
      </c>
      <c r="BR81" s="228" t="str">
        <f>DATOS!J240</f>
        <v>N/A</v>
      </c>
      <c r="BS81" s="228" t="str">
        <f>DATOS!K240</f>
        <v>N/A</v>
      </c>
    </row>
    <row r="82" spans="2:71" ht="39.950000000000003" customHeight="1" x14ac:dyDescent="0.25">
      <c r="B82" s="380"/>
      <c r="C82" s="380"/>
      <c r="D82" s="392"/>
      <c r="E82" s="386"/>
      <c r="F82" s="388"/>
      <c r="G82" s="359"/>
      <c r="H82" s="359"/>
      <c r="I82" s="383"/>
      <c r="J82" s="390"/>
      <c r="K82" s="390"/>
      <c r="L82" s="390"/>
      <c r="M82" s="380"/>
      <c r="N82" s="380"/>
      <c r="O82" s="381"/>
      <c r="P82" s="364"/>
      <c r="Q82" s="362"/>
      <c r="R82" s="365"/>
      <c r="S82" s="366"/>
      <c r="T82" s="215"/>
      <c r="U82" s="215"/>
      <c r="V82" s="215"/>
      <c r="W82" s="215"/>
      <c r="X82" s="215"/>
      <c r="Y82" s="370"/>
      <c r="Z82" s="373"/>
      <c r="AA82" s="373"/>
      <c r="AB82" s="376"/>
      <c r="AC82" s="373"/>
      <c r="AD82" s="216"/>
      <c r="AE82" s="216"/>
      <c r="AF82" s="216"/>
      <c r="AG82" s="216"/>
      <c r="AH82" s="340"/>
      <c r="AI82" s="340"/>
      <c r="AJ82" s="373"/>
      <c r="AK82" s="378"/>
      <c r="AL82" s="378"/>
      <c r="AM82" s="216"/>
      <c r="AN82" s="216"/>
      <c r="AO82" s="216"/>
      <c r="AP82" s="216"/>
      <c r="AQ82" s="216"/>
      <c r="AR82" s="216"/>
      <c r="AS82" s="216"/>
      <c r="AT82" s="216"/>
      <c r="AU82" s="216"/>
      <c r="AV82" s="216"/>
      <c r="AW82" s="216"/>
      <c r="AX82" s="216"/>
    </row>
    <row r="83" spans="2:71" ht="39.950000000000003" customHeight="1" x14ac:dyDescent="0.25">
      <c r="B83" s="380"/>
      <c r="C83" s="380"/>
      <c r="D83" s="392"/>
      <c r="E83" s="386"/>
      <c r="F83" s="388"/>
      <c r="G83" s="359"/>
      <c r="H83" s="359"/>
      <c r="I83" s="383"/>
      <c r="J83" s="390"/>
      <c r="K83" s="390"/>
      <c r="L83" s="390"/>
      <c r="M83" s="380"/>
      <c r="N83" s="380"/>
      <c r="O83" s="381"/>
      <c r="P83" s="364"/>
      <c r="Q83" s="362"/>
      <c r="R83" s="365"/>
      <c r="S83" s="366"/>
      <c r="T83" s="215"/>
      <c r="U83" s="215"/>
      <c r="V83" s="215"/>
      <c r="W83" s="215"/>
      <c r="X83" s="215"/>
      <c r="Y83" s="371"/>
      <c r="Z83" s="374"/>
      <c r="AA83" s="374"/>
      <c r="AB83" s="377"/>
      <c r="AC83" s="374"/>
      <c r="AD83" s="216"/>
      <c r="AE83" s="216"/>
      <c r="AF83" s="216"/>
      <c r="AG83" s="216"/>
      <c r="AH83" s="340"/>
      <c r="AI83" s="340"/>
      <c r="AJ83" s="374"/>
      <c r="AK83" s="378"/>
      <c r="AL83" s="378"/>
      <c r="AM83" s="216"/>
      <c r="AN83" s="216"/>
      <c r="AO83" s="216"/>
      <c r="AP83" s="216"/>
      <c r="AQ83" s="216"/>
      <c r="AR83" s="216"/>
      <c r="AS83" s="216"/>
      <c r="AT83" s="216"/>
      <c r="AU83" s="216"/>
      <c r="AV83" s="216"/>
      <c r="AW83" s="216"/>
      <c r="AX83" s="216"/>
    </row>
    <row r="84" spans="2:71" ht="39.950000000000003" customHeight="1" x14ac:dyDescent="0.25">
      <c r="B84" s="169"/>
      <c r="C84" s="169"/>
      <c r="D84" s="170"/>
      <c r="E84" s="163"/>
      <c r="F84" s="164"/>
      <c r="G84" s="171"/>
      <c r="H84" s="171"/>
      <c r="I84" s="169"/>
      <c r="J84" s="171"/>
      <c r="K84" s="171"/>
      <c r="L84" s="171"/>
      <c r="M84" s="169"/>
      <c r="N84" s="169"/>
      <c r="O84" s="169"/>
      <c r="P84" s="169"/>
      <c r="Q84" s="168"/>
    </row>
    <row r="85" spans="2:71" ht="39.950000000000003" customHeight="1" x14ac:dyDescent="0.25">
      <c r="B85" s="125"/>
      <c r="C85" s="125"/>
      <c r="D85" s="151"/>
      <c r="E85" s="107"/>
      <c r="F85" s="111"/>
      <c r="G85" s="126"/>
      <c r="H85" s="126"/>
      <c r="I85" s="125"/>
      <c r="J85" s="126"/>
      <c r="K85" s="126"/>
      <c r="L85" s="126"/>
      <c r="M85" s="125"/>
      <c r="N85" s="125"/>
      <c r="O85" s="125"/>
      <c r="P85" s="125"/>
      <c r="Q85" s="108"/>
    </row>
    <row r="86" spans="2:71" ht="39.950000000000003" customHeight="1" x14ac:dyDescent="0.25">
      <c r="B86" s="127"/>
      <c r="C86" s="127"/>
      <c r="D86" s="152"/>
      <c r="E86" s="115"/>
      <c r="F86" s="116"/>
      <c r="G86" s="128"/>
      <c r="H86" s="128"/>
      <c r="I86" s="127"/>
      <c r="J86" s="128"/>
      <c r="K86" s="128"/>
      <c r="L86" s="128"/>
      <c r="M86" s="127"/>
      <c r="N86" s="127"/>
      <c r="O86" s="127"/>
      <c r="P86" s="127"/>
      <c r="Q86" s="124"/>
    </row>
    <row r="87" spans="2:71" ht="168.75" customHeight="1" x14ac:dyDescent="0.25">
      <c r="B87" s="379" t="str">
        <f>'IDENTIFICACIÓN DE RIESGOS.'!$B$7</f>
        <v xml:space="preserve">GESTIÓN DE RECURSOS FÍSICOS </v>
      </c>
      <c r="C87" s="379">
        <f>C74+1</f>
        <v>7</v>
      </c>
      <c r="D87" s="391" t="str">
        <f>'IDENTIFICACIÓN DE RIESGOS.'!H68</f>
        <v>Pérdida o deterioro de la información contenida en los archivos de gestión del Grupo de Recursos Físicos</v>
      </c>
      <c r="E87" s="385" t="str">
        <f>CONCATENATE("La ", 'IDENTIFICACIÓN DE RIESGOS.'!$I$68, , "    puede generar ", D87, " ocasionando ", 'IDENTIFICACIÓN DE RIESGOS.'!$K$68)</f>
        <v>La Desconocimiento de la normatividad vigente aplicable para la administración de los archivos de gestión del MVCT.
Falta de control en el acceso a la información contenida en los expedientes.
Desorganización de los archivos de gestión.    puede generar Pérdida o deterioro de la información contenida en los archivos de gestión del Grupo de Recursos Físicos ocasionando Perdida de la Memoria Institucional
Afectación a la continuidad de las actividades del proceso
Incumplimientos normativos
Afectación en la toma de decisiones.
Pérdida de imagen, credibilidad y confianza 
Sanciones y/o investigaciones a servidores públicos involucrados</v>
      </c>
      <c r="F87" s="387" t="s">
        <v>331</v>
      </c>
      <c r="G87" s="360" t="str">
        <f>'IDENTIFICACIÓN DE RIESGOS.'!I68</f>
        <v>Desconocimiento de la normatividad vigente aplicable para la administración de los archivos de gestión del MVCT.
Falta de control en el acceso a la información contenida en los expedientes.
Desorganización de los archivos de gestión.</v>
      </c>
      <c r="H87" s="360" t="str">
        <f>'IDENTIFICACIÓN DE RIESGOS.'!K68</f>
        <v>Perdida de la Memoria Institucional
Afectación a la continuidad de las actividades del proceso
Incumplimientos normativos
Afectación en la toma de decisiones.
Pérdida de imagen, credibilidad y confianza 
Sanciones y/o investigaciones a servidores públicos involucrados</v>
      </c>
      <c r="I87" s="379" t="s">
        <v>332</v>
      </c>
      <c r="J87" s="382" t="s">
        <v>333</v>
      </c>
      <c r="K87" s="382" t="s">
        <v>334</v>
      </c>
      <c r="L87" s="382" t="s">
        <v>335</v>
      </c>
      <c r="M87" s="379" t="s">
        <v>278</v>
      </c>
      <c r="N87" s="379" t="s">
        <v>153</v>
      </c>
      <c r="O87" s="384">
        <f>VLOOKUP(M87,Tabla1[],2,0)</f>
        <v>3</v>
      </c>
      <c r="P87" s="363">
        <f>VLOOKUP(N87,Tabla2[],2,0)</f>
        <v>4</v>
      </c>
      <c r="Q87" s="361" t="str">
        <f>IF(N87="","",INDEX(TABLA_RIESGOS1,'VALORACIÓN RIESGOS'!P87,'VALORACIÓN RIESGOS'!O87))</f>
        <v>Alta</v>
      </c>
      <c r="R87" s="393" t="s">
        <v>336</v>
      </c>
      <c r="S87" s="366"/>
      <c r="T87" s="215" t="s">
        <v>337</v>
      </c>
      <c r="U87" s="215" t="s">
        <v>338</v>
      </c>
      <c r="V87" s="215" t="s">
        <v>27</v>
      </c>
      <c r="W87" s="215" t="s">
        <v>339</v>
      </c>
      <c r="X87" s="215" t="s">
        <v>340</v>
      </c>
      <c r="Y87" s="369" t="str">
        <f>DATOS!L252</f>
        <v>Débil</v>
      </c>
      <c r="Z87" s="372" t="str">
        <f>DATOS!I300</f>
        <v>Probable</v>
      </c>
      <c r="AA87" s="372" t="str">
        <f>DATOS!I296</f>
        <v>Moderado</v>
      </c>
      <c r="AB87" s="375" t="str">
        <f>DATOS!I331</f>
        <v>Alta</v>
      </c>
      <c r="AC87" s="372" t="str">
        <f>IF(F87="Corrupción",DATOS!$B$336,IF(AB87=DATOS!$B$144,DATOS!$B$336,IF(AB87=DATOS!$B$143,DATOS!$B$337,IF(AB87=DATOS!$B$142,DATOS!$B$337,IF(AB87=DATOS!$B$141,DATOS!$B$338,"No Aplica")))))</f>
        <v>Reducir / Transferir</v>
      </c>
      <c r="AD87" s="428" t="str">
        <f>IF(AC87="No Aplica","No Aplica",IF(AC87="Asumir","No requiere acciones adicionales","Definir acciones complementarias"))</f>
        <v>Definir acciones complementarias</v>
      </c>
      <c r="AE87" s="429"/>
      <c r="AF87" s="429"/>
      <c r="AG87" s="430"/>
      <c r="AH87" s="378" t="s">
        <v>341</v>
      </c>
      <c r="AI87" s="378" t="s">
        <v>342</v>
      </c>
      <c r="AJ87" s="372" t="s">
        <v>204</v>
      </c>
      <c r="AK87" s="378" t="s">
        <v>163</v>
      </c>
      <c r="AL87" s="378" t="str">
        <f>'IDENTIFICACIÓN DE RIESGOS.'!$F$17</f>
        <v>Subdirector de Servicios Administrativos-Coordinación Grupo de Recursos Fisicos</v>
      </c>
      <c r="AM87" s="216"/>
      <c r="AN87" s="216"/>
      <c r="AO87" s="216"/>
      <c r="AP87" s="216"/>
      <c r="AQ87" s="216"/>
      <c r="AR87" s="216"/>
      <c r="AS87" s="216"/>
      <c r="AT87" s="216"/>
      <c r="AU87" s="216"/>
      <c r="AV87" s="216" t="s">
        <v>343</v>
      </c>
      <c r="AW87" s="216" t="s">
        <v>344</v>
      </c>
      <c r="AX87" s="216" t="s">
        <v>343</v>
      </c>
      <c r="BH87" s="220" t="s">
        <v>127</v>
      </c>
      <c r="BI87" s="221" t="s">
        <v>167</v>
      </c>
      <c r="BJ87" s="216" t="s">
        <v>168</v>
      </c>
      <c r="BK87" s="216" t="s">
        <v>168</v>
      </c>
      <c r="BL87" s="216" t="s">
        <v>168</v>
      </c>
      <c r="BM87" s="216"/>
      <c r="BN87" s="216"/>
      <c r="BO87" s="216"/>
      <c r="BP87" s="216"/>
      <c r="BQ87" s="216"/>
      <c r="BR87" s="216"/>
      <c r="BS87" s="216"/>
    </row>
    <row r="88" spans="2:71" ht="246.75" customHeight="1" x14ac:dyDescent="0.25">
      <c r="B88" s="380"/>
      <c r="C88" s="380"/>
      <c r="D88" s="392"/>
      <c r="E88" s="386"/>
      <c r="F88" s="388"/>
      <c r="G88" s="359"/>
      <c r="H88" s="359"/>
      <c r="I88" s="380"/>
      <c r="J88" s="383"/>
      <c r="K88" s="383"/>
      <c r="L88" s="383"/>
      <c r="M88" s="380"/>
      <c r="N88" s="380"/>
      <c r="O88" s="381"/>
      <c r="P88" s="364"/>
      <c r="Q88" s="362"/>
      <c r="R88" s="393" t="s">
        <v>345</v>
      </c>
      <c r="S88" s="366"/>
      <c r="T88" s="215" t="s">
        <v>346</v>
      </c>
      <c r="U88" s="215" t="s">
        <v>347</v>
      </c>
      <c r="V88" s="215" t="s">
        <v>157</v>
      </c>
      <c r="W88" s="215" t="s">
        <v>339</v>
      </c>
      <c r="X88" s="215" t="s">
        <v>348</v>
      </c>
      <c r="Y88" s="370"/>
      <c r="Z88" s="373"/>
      <c r="AA88" s="373"/>
      <c r="AB88" s="376"/>
      <c r="AC88" s="373"/>
      <c r="AD88" s="216" t="s">
        <v>349</v>
      </c>
      <c r="AE88" s="216" t="s">
        <v>350</v>
      </c>
      <c r="AF88" s="216" t="s">
        <v>351</v>
      </c>
      <c r="AG88" s="216"/>
      <c r="AH88" s="378"/>
      <c r="AI88" s="378"/>
      <c r="AJ88" s="373"/>
      <c r="AK88" s="378"/>
      <c r="AL88" s="378"/>
      <c r="AM88" s="216"/>
      <c r="AN88" s="216"/>
      <c r="AO88" s="216"/>
      <c r="AP88" s="216"/>
      <c r="AQ88" s="216"/>
      <c r="AR88" s="216"/>
      <c r="AS88" s="216"/>
      <c r="AT88" s="216"/>
      <c r="AU88" s="216"/>
      <c r="AV88" s="231" t="s">
        <v>352</v>
      </c>
      <c r="AW88" s="231" t="s">
        <v>353</v>
      </c>
      <c r="AX88" s="216" t="s">
        <v>354</v>
      </c>
      <c r="BH88" s="220" t="s">
        <v>179</v>
      </c>
      <c r="BI88" s="221" t="s">
        <v>180</v>
      </c>
      <c r="BJ88" s="216" t="s">
        <v>181</v>
      </c>
      <c r="BK88" s="216" t="s">
        <v>181</v>
      </c>
      <c r="BL88" s="216" t="s">
        <v>181</v>
      </c>
      <c r="BM88" s="216"/>
      <c r="BN88" s="216"/>
      <c r="BO88" s="216"/>
      <c r="BP88" s="216"/>
      <c r="BQ88" s="216"/>
      <c r="BR88" s="216"/>
      <c r="BS88" s="216"/>
    </row>
    <row r="89" spans="2:71" ht="168.75" customHeight="1" x14ac:dyDescent="0.25">
      <c r="B89" s="380"/>
      <c r="C89" s="380"/>
      <c r="D89" s="392"/>
      <c r="E89" s="386"/>
      <c r="F89" s="388"/>
      <c r="G89" s="359"/>
      <c r="H89" s="359"/>
      <c r="I89" s="380"/>
      <c r="J89" s="383"/>
      <c r="K89" s="383"/>
      <c r="L89" s="383"/>
      <c r="M89" s="380"/>
      <c r="N89" s="380"/>
      <c r="O89" s="381"/>
      <c r="P89" s="364"/>
      <c r="Q89" s="362"/>
      <c r="R89" s="393" t="s">
        <v>355</v>
      </c>
      <c r="S89" s="366"/>
      <c r="T89" s="215" t="s">
        <v>356</v>
      </c>
      <c r="U89" s="215" t="s">
        <v>357</v>
      </c>
      <c r="V89" s="215" t="s">
        <v>157</v>
      </c>
      <c r="W89" s="215" t="s">
        <v>339</v>
      </c>
      <c r="X89" s="215" t="s">
        <v>358</v>
      </c>
      <c r="Y89" s="370"/>
      <c r="Z89" s="373"/>
      <c r="AA89" s="373"/>
      <c r="AB89" s="376"/>
      <c r="AC89" s="373"/>
      <c r="AD89" s="216"/>
      <c r="AE89" s="216"/>
      <c r="AF89" s="216"/>
      <c r="AG89" s="216"/>
      <c r="AH89" s="378"/>
      <c r="AI89" s="378"/>
      <c r="AJ89" s="373"/>
      <c r="AK89" s="378"/>
      <c r="AL89" s="378"/>
      <c r="AM89" s="216"/>
      <c r="AN89" s="216"/>
      <c r="AO89" s="216"/>
      <c r="AP89" s="216"/>
      <c r="AQ89" s="216"/>
      <c r="AR89" s="216"/>
      <c r="AS89" s="216"/>
      <c r="AT89" s="216"/>
      <c r="AU89" s="216"/>
      <c r="AV89" s="231" t="s">
        <v>359</v>
      </c>
      <c r="AW89" s="231" t="s">
        <v>360</v>
      </c>
      <c r="AX89" s="216" t="s">
        <v>361</v>
      </c>
      <c r="BH89" s="220" t="s">
        <v>126</v>
      </c>
      <c r="BI89" s="221" t="s">
        <v>183</v>
      </c>
      <c r="BJ89" s="216" t="s">
        <v>184</v>
      </c>
      <c r="BK89" s="216" t="s">
        <v>184</v>
      </c>
      <c r="BL89" s="216" t="s">
        <v>184</v>
      </c>
      <c r="BM89" s="216"/>
      <c r="BN89" s="216"/>
      <c r="BO89" s="216"/>
      <c r="BP89" s="216"/>
      <c r="BQ89" s="216"/>
      <c r="BR89" s="216"/>
      <c r="BS89" s="216"/>
    </row>
    <row r="90" spans="2:71" ht="39.950000000000003" customHeight="1" x14ac:dyDescent="0.25">
      <c r="B90" s="380"/>
      <c r="C90" s="380"/>
      <c r="D90" s="392"/>
      <c r="E90" s="386"/>
      <c r="F90" s="388"/>
      <c r="G90" s="359"/>
      <c r="H90" s="359"/>
      <c r="I90" s="380"/>
      <c r="J90" s="383"/>
      <c r="K90" s="383"/>
      <c r="L90" s="383"/>
      <c r="M90" s="380"/>
      <c r="N90" s="380"/>
      <c r="O90" s="381"/>
      <c r="P90" s="364"/>
      <c r="Q90" s="362"/>
      <c r="R90" s="365"/>
      <c r="S90" s="366"/>
      <c r="T90" s="215"/>
      <c r="U90" s="215"/>
      <c r="V90" s="215"/>
      <c r="W90" s="215"/>
      <c r="X90" s="215"/>
      <c r="Y90" s="370"/>
      <c r="Z90" s="373"/>
      <c r="AA90" s="373"/>
      <c r="AB90" s="376"/>
      <c r="AC90" s="373"/>
      <c r="AD90" s="216"/>
      <c r="AE90" s="216"/>
      <c r="AF90" s="216"/>
      <c r="AG90" s="216"/>
      <c r="AH90" s="378"/>
      <c r="AI90" s="378"/>
      <c r="AJ90" s="373"/>
      <c r="AK90" s="378"/>
      <c r="AL90" s="378"/>
      <c r="AM90" s="216"/>
      <c r="AN90" s="216"/>
      <c r="AO90" s="216"/>
      <c r="AP90" s="216"/>
      <c r="AQ90" s="216"/>
      <c r="AR90" s="216"/>
      <c r="AS90" s="216"/>
      <c r="AT90" s="216"/>
      <c r="AU90" s="216"/>
      <c r="AV90" s="216"/>
      <c r="AW90" s="216"/>
      <c r="AX90" s="216"/>
      <c r="BH90" s="226" t="s">
        <v>185</v>
      </c>
      <c r="BI90" s="221" t="s">
        <v>186</v>
      </c>
      <c r="BJ90" s="216" t="s">
        <v>187</v>
      </c>
      <c r="BK90" s="216" t="s">
        <v>226</v>
      </c>
      <c r="BL90" s="216" t="s">
        <v>226</v>
      </c>
      <c r="BM90" s="216"/>
      <c r="BN90" s="216"/>
      <c r="BO90" s="216"/>
      <c r="BP90" s="216"/>
      <c r="BQ90" s="216"/>
      <c r="BR90" s="216"/>
      <c r="BS90" s="216"/>
    </row>
    <row r="91" spans="2:71" ht="39.950000000000003" customHeight="1" x14ac:dyDescent="0.25">
      <c r="B91" s="380"/>
      <c r="C91" s="380"/>
      <c r="D91" s="392"/>
      <c r="E91" s="386"/>
      <c r="F91" s="388"/>
      <c r="G91" s="359"/>
      <c r="H91" s="359"/>
      <c r="I91" s="380"/>
      <c r="J91" s="383"/>
      <c r="K91" s="383"/>
      <c r="L91" s="383"/>
      <c r="M91" s="380"/>
      <c r="N91" s="380"/>
      <c r="O91" s="381"/>
      <c r="P91" s="364"/>
      <c r="Q91" s="362"/>
      <c r="R91" s="365"/>
      <c r="S91" s="366"/>
      <c r="T91" s="215"/>
      <c r="U91" s="215"/>
      <c r="V91" s="215"/>
      <c r="W91" s="215"/>
      <c r="X91" s="215"/>
      <c r="Y91" s="370"/>
      <c r="Z91" s="373"/>
      <c r="AA91" s="373"/>
      <c r="AB91" s="376"/>
      <c r="AC91" s="373"/>
      <c r="AD91" s="216"/>
      <c r="AE91" s="216"/>
      <c r="AF91" s="216"/>
      <c r="AG91" s="216"/>
      <c r="AH91" s="378"/>
      <c r="AI91" s="378"/>
      <c r="AJ91" s="373"/>
      <c r="AK91" s="378"/>
      <c r="AL91" s="378"/>
      <c r="AM91" s="216"/>
      <c r="AN91" s="216"/>
      <c r="AO91" s="216"/>
      <c r="AP91" s="216"/>
      <c r="AQ91" s="216"/>
      <c r="AR91" s="216"/>
      <c r="AS91" s="216"/>
      <c r="AT91" s="216"/>
      <c r="AU91" s="216"/>
      <c r="AV91" s="216"/>
      <c r="AW91" s="216"/>
      <c r="AX91" s="216"/>
      <c r="BH91" s="220" t="s">
        <v>188</v>
      </c>
      <c r="BI91" s="227" t="s">
        <v>189</v>
      </c>
      <c r="BJ91" s="216" t="s">
        <v>190</v>
      </c>
      <c r="BK91" s="216" t="s">
        <v>190</v>
      </c>
      <c r="BL91" s="216" t="s">
        <v>190</v>
      </c>
      <c r="BM91" s="216"/>
      <c r="BN91" s="216"/>
      <c r="BO91" s="216"/>
      <c r="BP91" s="216"/>
      <c r="BQ91" s="216"/>
      <c r="BR91" s="216"/>
      <c r="BS91" s="216"/>
    </row>
    <row r="92" spans="2:71" ht="39.950000000000003" customHeight="1" x14ac:dyDescent="0.25">
      <c r="B92" s="380"/>
      <c r="C92" s="380"/>
      <c r="D92" s="392"/>
      <c r="E92" s="386"/>
      <c r="F92" s="388"/>
      <c r="G92" s="359"/>
      <c r="H92" s="359"/>
      <c r="I92" s="380"/>
      <c r="J92" s="383"/>
      <c r="K92" s="383"/>
      <c r="L92" s="383"/>
      <c r="M92" s="380"/>
      <c r="N92" s="380"/>
      <c r="O92" s="381"/>
      <c r="P92" s="364"/>
      <c r="Q92" s="362"/>
      <c r="R92" s="365"/>
      <c r="S92" s="366"/>
      <c r="T92" s="215"/>
      <c r="U92" s="215"/>
      <c r="V92" s="215"/>
      <c r="W92" s="215"/>
      <c r="X92" s="215"/>
      <c r="Y92" s="370"/>
      <c r="Z92" s="373"/>
      <c r="AA92" s="373"/>
      <c r="AB92" s="376"/>
      <c r="AC92" s="373"/>
      <c r="AD92" s="216"/>
      <c r="AE92" s="216"/>
      <c r="AF92" s="216"/>
      <c r="AG92" s="216"/>
      <c r="AH92" s="378"/>
      <c r="AI92" s="378"/>
      <c r="AJ92" s="373"/>
      <c r="AK92" s="378"/>
      <c r="AL92" s="378"/>
      <c r="AM92" s="216"/>
      <c r="AN92" s="216"/>
      <c r="AO92" s="216"/>
      <c r="AP92" s="216"/>
      <c r="AQ92" s="216"/>
      <c r="AR92" s="216"/>
      <c r="AS92" s="216"/>
      <c r="AT92" s="216"/>
      <c r="AU92" s="216"/>
      <c r="AV92" s="216"/>
      <c r="AW92" s="216"/>
      <c r="AX92" s="216"/>
      <c r="BH92" s="226" t="s">
        <v>191</v>
      </c>
      <c r="BI92" s="216" t="s">
        <v>192</v>
      </c>
      <c r="BJ92" s="216" t="s">
        <v>227</v>
      </c>
      <c r="BK92" s="216" t="s">
        <v>227</v>
      </c>
      <c r="BL92" s="216" t="s">
        <v>227</v>
      </c>
      <c r="BM92" s="216"/>
      <c r="BN92" s="216"/>
      <c r="BO92" s="216"/>
      <c r="BP92" s="216"/>
      <c r="BQ92" s="216"/>
      <c r="BR92" s="216"/>
      <c r="BS92" s="216"/>
    </row>
    <row r="93" spans="2:71" ht="39.950000000000003" customHeight="1" x14ac:dyDescent="0.25">
      <c r="B93" s="380"/>
      <c r="C93" s="380"/>
      <c r="D93" s="392"/>
      <c r="E93" s="386"/>
      <c r="F93" s="388"/>
      <c r="G93" s="359"/>
      <c r="H93" s="359"/>
      <c r="I93" s="380"/>
      <c r="J93" s="383"/>
      <c r="K93" s="383"/>
      <c r="L93" s="383"/>
      <c r="M93" s="380"/>
      <c r="N93" s="380"/>
      <c r="O93" s="381"/>
      <c r="P93" s="364"/>
      <c r="Q93" s="362"/>
      <c r="R93" s="365"/>
      <c r="S93" s="366"/>
      <c r="T93" s="215"/>
      <c r="U93" s="215"/>
      <c r="V93" s="215"/>
      <c r="W93" s="215"/>
      <c r="X93" s="215"/>
      <c r="Y93" s="370"/>
      <c r="Z93" s="373"/>
      <c r="AA93" s="373"/>
      <c r="AB93" s="376"/>
      <c r="AC93" s="373"/>
      <c r="AD93" s="216"/>
      <c r="AE93" s="216"/>
      <c r="AF93" s="216"/>
      <c r="AG93" s="216"/>
      <c r="AH93" s="378"/>
      <c r="AI93" s="378"/>
      <c r="AJ93" s="373"/>
      <c r="AK93" s="378"/>
      <c r="AL93" s="378"/>
      <c r="AM93" s="216"/>
      <c r="AN93" s="216"/>
      <c r="AO93" s="216"/>
      <c r="AP93" s="216"/>
      <c r="AQ93" s="216"/>
      <c r="AR93" s="216"/>
      <c r="AS93" s="216"/>
      <c r="AT93" s="216"/>
      <c r="AU93" s="216"/>
      <c r="AV93" s="216"/>
      <c r="AW93" s="216"/>
      <c r="AX93" s="216"/>
      <c r="BH93" s="226" t="s">
        <v>194</v>
      </c>
      <c r="BI93" s="216" t="s">
        <v>195</v>
      </c>
      <c r="BJ93" s="216" t="s">
        <v>227</v>
      </c>
      <c r="BK93" s="216" t="s">
        <v>227</v>
      </c>
      <c r="BL93" s="216" t="s">
        <v>227</v>
      </c>
      <c r="BM93" s="216"/>
      <c r="BN93" s="216"/>
      <c r="BO93" s="216"/>
      <c r="BP93" s="216"/>
      <c r="BQ93" s="216"/>
      <c r="BR93" s="216"/>
      <c r="BS93" s="216"/>
    </row>
    <row r="94" spans="2:71" ht="39.950000000000003" customHeight="1" x14ac:dyDescent="0.25">
      <c r="B94" s="380"/>
      <c r="C94" s="380"/>
      <c r="D94" s="392"/>
      <c r="E94" s="386"/>
      <c r="F94" s="388"/>
      <c r="G94" s="359"/>
      <c r="H94" s="359"/>
      <c r="I94" s="380"/>
      <c r="J94" s="383"/>
      <c r="K94" s="383"/>
      <c r="L94" s="383"/>
      <c r="M94" s="380"/>
      <c r="N94" s="380"/>
      <c r="O94" s="381"/>
      <c r="P94" s="364"/>
      <c r="Q94" s="362"/>
      <c r="R94" s="365"/>
      <c r="S94" s="366"/>
      <c r="T94" s="215"/>
      <c r="U94" s="215"/>
      <c r="V94" s="215"/>
      <c r="W94" s="215"/>
      <c r="X94" s="215"/>
      <c r="Y94" s="370"/>
      <c r="Z94" s="373"/>
      <c r="AA94" s="373"/>
      <c r="AB94" s="376"/>
      <c r="AC94" s="373"/>
      <c r="AD94" s="216"/>
      <c r="AE94" s="216"/>
      <c r="AF94" s="216"/>
      <c r="AG94" s="216"/>
      <c r="AH94" s="378"/>
      <c r="AI94" s="378"/>
      <c r="AJ94" s="373"/>
      <c r="AK94" s="378"/>
      <c r="AL94" s="378"/>
      <c r="AM94" s="216"/>
      <c r="AN94" s="216"/>
      <c r="AO94" s="216"/>
      <c r="AP94" s="216"/>
      <c r="AQ94" s="216"/>
      <c r="AR94" s="216"/>
      <c r="AS94" s="216"/>
      <c r="AT94" s="216"/>
      <c r="AU94" s="216"/>
      <c r="AV94" s="216"/>
      <c r="AW94" s="216"/>
      <c r="AX94" s="216"/>
      <c r="BH94" s="367" t="s">
        <v>197</v>
      </c>
      <c r="BI94" s="368"/>
      <c r="BJ94" s="228" t="str">
        <f>DATOS!B252</f>
        <v>Débil</v>
      </c>
      <c r="BK94" s="228" t="str">
        <f>DATOS!C252</f>
        <v>Débil</v>
      </c>
      <c r="BL94" s="228" t="str">
        <f>DATOS!D252</f>
        <v>Débil</v>
      </c>
      <c r="BM94" s="228" t="str">
        <f>DATOS!E252</f>
        <v>N/A</v>
      </c>
      <c r="BN94" s="228" t="str">
        <f>DATOS!F252</f>
        <v>N/A</v>
      </c>
      <c r="BO94" s="228" t="str">
        <f>DATOS!G252</f>
        <v>N/A</v>
      </c>
      <c r="BP94" s="228" t="str">
        <f>DATOS!H252</f>
        <v>N/A</v>
      </c>
      <c r="BQ94" s="228" t="str">
        <f>DATOS!I252</f>
        <v>N/A</v>
      </c>
      <c r="BR94" s="228" t="str">
        <f>DATOS!J252</f>
        <v>N/A</v>
      </c>
      <c r="BS94" s="228" t="str">
        <f>DATOS!K252</f>
        <v>N/A</v>
      </c>
    </row>
    <row r="95" spans="2:71" ht="39.950000000000003" customHeight="1" x14ac:dyDescent="0.25">
      <c r="B95" s="380"/>
      <c r="C95" s="380"/>
      <c r="D95" s="392"/>
      <c r="E95" s="386"/>
      <c r="F95" s="388"/>
      <c r="G95" s="359"/>
      <c r="H95" s="359"/>
      <c r="I95" s="380"/>
      <c r="J95" s="383"/>
      <c r="K95" s="383"/>
      <c r="L95" s="383"/>
      <c r="M95" s="380"/>
      <c r="N95" s="380"/>
      <c r="O95" s="381"/>
      <c r="P95" s="364"/>
      <c r="Q95" s="362"/>
      <c r="R95" s="365"/>
      <c r="S95" s="366"/>
      <c r="T95" s="215"/>
      <c r="U95" s="215"/>
      <c r="V95" s="215"/>
      <c r="W95" s="215"/>
      <c r="X95" s="215"/>
      <c r="Y95" s="370"/>
      <c r="Z95" s="373"/>
      <c r="AA95" s="373"/>
      <c r="AB95" s="376"/>
      <c r="AC95" s="373"/>
      <c r="AD95" s="216"/>
      <c r="AE95" s="216"/>
      <c r="AF95" s="216"/>
      <c r="AG95" s="216"/>
      <c r="AH95" s="378"/>
      <c r="AI95" s="378"/>
      <c r="AJ95" s="373"/>
      <c r="AK95" s="378"/>
      <c r="AL95" s="378"/>
      <c r="AM95" s="216"/>
      <c r="AN95" s="216"/>
      <c r="AO95" s="216"/>
      <c r="AP95" s="216"/>
      <c r="AQ95" s="216"/>
      <c r="AR95" s="216"/>
      <c r="AS95" s="216"/>
      <c r="AT95" s="216"/>
      <c r="AU95" s="216"/>
      <c r="AV95" s="216"/>
      <c r="AW95" s="216"/>
      <c r="AX95" s="216"/>
    </row>
    <row r="96" spans="2:71" ht="39.950000000000003" customHeight="1" x14ac:dyDescent="0.25">
      <c r="B96" s="380"/>
      <c r="C96" s="380"/>
      <c r="D96" s="392"/>
      <c r="E96" s="386"/>
      <c r="F96" s="388"/>
      <c r="G96" s="359"/>
      <c r="H96" s="359"/>
      <c r="I96" s="380"/>
      <c r="J96" s="383"/>
      <c r="K96" s="383"/>
      <c r="L96" s="383"/>
      <c r="M96" s="380"/>
      <c r="N96" s="380"/>
      <c r="O96" s="381"/>
      <c r="P96" s="435"/>
      <c r="Q96" s="362"/>
      <c r="R96" s="365"/>
      <c r="S96" s="366"/>
      <c r="T96" s="215"/>
      <c r="U96" s="215"/>
      <c r="V96" s="215"/>
      <c r="W96" s="215"/>
      <c r="X96" s="215"/>
      <c r="Y96" s="371"/>
      <c r="Z96" s="374"/>
      <c r="AA96" s="374"/>
      <c r="AB96" s="377"/>
      <c r="AC96" s="374"/>
      <c r="AD96" s="216"/>
      <c r="AE96" s="216"/>
      <c r="AF96" s="216"/>
      <c r="AG96" s="216"/>
      <c r="AH96" s="378"/>
      <c r="AI96" s="378"/>
      <c r="AJ96" s="374"/>
      <c r="AK96" s="378"/>
      <c r="AL96" s="378"/>
      <c r="AM96" s="216"/>
      <c r="AN96" s="216"/>
      <c r="AO96" s="216"/>
      <c r="AP96" s="216"/>
      <c r="AQ96" s="216"/>
      <c r="AR96" s="216"/>
      <c r="AS96" s="216"/>
      <c r="AT96" s="216"/>
      <c r="AU96" s="216"/>
      <c r="AV96" s="216"/>
      <c r="AW96" s="216"/>
      <c r="AX96" s="216"/>
    </row>
    <row r="97" spans="2:71" ht="39.950000000000003" customHeight="1" x14ac:dyDescent="0.25">
      <c r="B97" s="169"/>
      <c r="C97" s="169"/>
      <c r="D97" s="170"/>
      <c r="E97" s="163"/>
      <c r="F97" s="164"/>
      <c r="G97" s="171"/>
      <c r="H97" s="171"/>
      <c r="I97" s="169"/>
      <c r="J97" s="171"/>
      <c r="K97" s="171"/>
      <c r="L97" s="171"/>
      <c r="M97" s="169"/>
      <c r="N97" s="169"/>
      <c r="O97" s="169"/>
      <c r="P97" s="169"/>
      <c r="Q97" s="168"/>
    </row>
    <row r="98" spans="2:71" ht="39.950000000000003" customHeight="1" x14ac:dyDescent="0.25">
      <c r="B98" s="125"/>
      <c r="C98" s="125"/>
      <c r="D98" s="151"/>
      <c r="E98" s="107"/>
      <c r="F98" s="111"/>
      <c r="G98" s="126"/>
      <c r="H98" s="126"/>
      <c r="I98" s="125"/>
      <c r="J98" s="126"/>
      <c r="K98" s="126"/>
      <c r="L98" s="126"/>
      <c r="M98" s="125"/>
      <c r="N98" s="125"/>
      <c r="O98" s="125"/>
      <c r="P98" s="125"/>
      <c r="Q98" s="108"/>
    </row>
    <row r="99" spans="2:71" ht="39.950000000000003" customHeight="1" x14ac:dyDescent="0.25">
      <c r="B99" s="127"/>
      <c r="C99" s="127"/>
      <c r="D99" s="152"/>
      <c r="E99" s="115"/>
      <c r="F99" s="116"/>
      <c r="G99" s="128"/>
      <c r="H99" s="128"/>
      <c r="I99" s="127"/>
      <c r="J99" s="128"/>
      <c r="K99" s="128"/>
      <c r="L99" s="128"/>
      <c r="M99" s="127"/>
      <c r="N99" s="127"/>
      <c r="O99" s="127"/>
      <c r="P99" s="127"/>
      <c r="Q99" s="124"/>
    </row>
    <row r="100" spans="2:71" ht="155.25" customHeight="1" x14ac:dyDescent="0.25">
      <c r="B100" s="379" t="str">
        <f>'IDENTIFICACIÓN DE RIESGOS.'!$B$7</f>
        <v xml:space="preserve">GESTIÓN DE RECURSOS FÍSICOS </v>
      </c>
      <c r="C100" s="379">
        <f>C87+1</f>
        <v>8</v>
      </c>
      <c r="D100" s="391" t="str">
        <f>'IDENTIFICACIÓN DE RIESGOS.'!H78</f>
        <v>Inadecuada supervisión en el seguimiento de la ejecución de los contratos/convenios de acuerdo con la normatividad legal vigente</v>
      </c>
      <c r="E100" s="385" t="str">
        <f>CONCATENATE("La ", 'IDENTIFICACIÓN DE RIESGOS.'!$I$78, , "    puede generar ", D100, " ocasionando ", 'IDENTIFICACIÓN DE RIESGOS.'!$K$78)</f>
        <v xml:space="preserve">La Incumplimiento a lo contenido en el Manual de Supervisión y en la normatividad legal vigente aplicable    puede generar Inadecuada supervisión en el seguimiento de la ejecución de los contratos/convenios de acuerdo con la normatividad legal vigente ocasionando Sanciones o investigaciones disciplinarias
Afectación operativa y sobrecarga en las actividades de los procesos
</v>
      </c>
      <c r="F100" s="387" t="s">
        <v>315</v>
      </c>
      <c r="G100" s="360" t="str">
        <f>'IDENTIFICACIÓN DE RIESGOS.'!I78</f>
        <v>Incumplimiento a lo contenido en el Manual de Supervisión y en la normatividad legal vigente aplicable</v>
      </c>
      <c r="H100" s="360" t="str">
        <f>'IDENTIFICACIÓN DE RIESGOS.'!K78</f>
        <v xml:space="preserve">Sanciones o investigaciones disciplinarias
Afectación operativa y sobrecarga en las actividades de los procesos
</v>
      </c>
      <c r="I100" s="379" t="s">
        <v>362</v>
      </c>
      <c r="J100" s="379" t="s">
        <v>362</v>
      </c>
      <c r="K100" s="379" t="s">
        <v>362</v>
      </c>
      <c r="L100" s="379" t="s">
        <v>362</v>
      </c>
      <c r="M100" s="379" t="s">
        <v>363</v>
      </c>
      <c r="N100" s="379" t="s">
        <v>279</v>
      </c>
      <c r="O100" s="384">
        <f>VLOOKUP(M100,Tabla1[],2,0)</f>
        <v>2</v>
      </c>
      <c r="P100" s="363">
        <f>VLOOKUP(N100,Tabla2[],2,0)</f>
        <v>2</v>
      </c>
      <c r="Q100" s="361" t="str">
        <f>IF(N100="","",INDEX(TABLA_RIESGOS1,'VALORACIÓN RIESGOS'!P100,'VALORACIÓN RIESGOS'!O100))</f>
        <v>Baja</v>
      </c>
      <c r="R100" s="365" t="s">
        <v>364</v>
      </c>
      <c r="S100" s="366"/>
      <c r="T100" s="215" t="s">
        <v>365</v>
      </c>
      <c r="U100" s="215" t="s">
        <v>366</v>
      </c>
      <c r="V100" s="215" t="s">
        <v>157</v>
      </c>
      <c r="W100" s="215" t="s">
        <v>367</v>
      </c>
      <c r="X100" s="215" t="s">
        <v>368</v>
      </c>
      <c r="Y100" s="369" t="str">
        <f>DATOS!L264</f>
        <v>Débil</v>
      </c>
      <c r="Z100" s="372" t="str">
        <f>DATOS!J300</f>
        <v>Improbable</v>
      </c>
      <c r="AA100" s="372" t="str">
        <f>DATOS!J296</f>
        <v>Menor</v>
      </c>
      <c r="AB100" s="375" t="str">
        <f>DATOS!J331</f>
        <v>Baja</v>
      </c>
      <c r="AC100" s="372" t="str">
        <f>IF(F100="Corrupción",DATOS!$B$336,IF(AB100=DATOS!$B$144,DATOS!$B$336,IF(AB100=DATOS!$B$143,DATOS!$B$337,IF(AB100=DATOS!$B$142,DATOS!$B$337,IF(AB100=DATOS!$B$141,DATOS!$B$338,"No Aplica")))))</f>
        <v>Asumir</v>
      </c>
      <c r="AD100" s="428" t="str">
        <f>IF(AC100="No Aplica","No Aplica",IF(AC100="Asumir","No requiere acciones adicionales","Definir acciones complementarias"))</f>
        <v>No requiere acciones adicionales</v>
      </c>
      <c r="AE100" s="429"/>
      <c r="AF100" s="429"/>
      <c r="AG100" s="430"/>
      <c r="AH100" s="378" t="s">
        <v>369</v>
      </c>
      <c r="AI100" s="378" t="s">
        <v>370</v>
      </c>
      <c r="AJ100" s="372" t="s">
        <v>204</v>
      </c>
      <c r="AK100" s="378" t="s">
        <v>163</v>
      </c>
      <c r="AL100" s="378" t="s">
        <v>158</v>
      </c>
      <c r="AM100" s="216"/>
      <c r="AN100" s="216"/>
      <c r="AO100" s="216"/>
      <c r="AP100" s="216"/>
      <c r="AQ100" s="216"/>
      <c r="AR100" s="216"/>
      <c r="AS100" s="216"/>
      <c r="AT100" s="216"/>
      <c r="AU100" s="216"/>
      <c r="AV100" s="216" t="s">
        <v>371</v>
      </c>
      <c r="AW100" s="216" t="s">
        <v>372</v>
      </c>
      <c r="AX100" s="216" t="s">
        <v>373</v>
      </c>
      <c r="BH100" s="220" t="s">
        <v>127</v>
      </c>
      <c r="BI100" s="221" t="s">
        <v>167</v>
      </c>
      <c r="BJ100" s="216" t="s">
        <v>168</v>
      </c>
      <c r="BK100" s="216" t="s">
        <v>168</v>
      </c>
      <c r="BL100" s="216"/>
      <c r="BM100" s="216"/>
      <c r="BN100" s="216"/>
      <c r="BO100" s="216"/>
      <c r="BP100" s="216"/>
      <c r="BQ100" s="216"/>
      <c r="BR100" s="216"/>
      <c r="BS100" s="216"/>
    </row>
    <row r="101" spans="2:71" ht="135.75" customHeight="1" x14ac:dyDescent="0.25">
      <c r="B101" s="380"/>
      <c r="C101" s="380"/>
      <c r="D101" s="392"/>
      <c r="E101" s="386"/>
      <c r="F101" s="388"/>
      <c r="G101" s="359"/>
      <c r="H101" s="359"/>
      <c r="I101" s="380"/>
      <c r="J101" s="380"/>
      <c r="K101" s="380"/>
      <c r="L101" s="380"/>
      <c r="M101" s="380"/>
      <c r="N101" s="380"/>
      <c r="O101" s="381"/>
      <c r="P101" s="364"/>
      <c r="Q101" s="362"/>
      <c r="R101" s="365" t="s">
        <v>374</v>
      </c>
      <c r="S101" s="366"/>
      <c r="T101" s="215" t="s">
        <v>375</v>
      </c>
      <c r="U101" s="215" t="s">
        <v>376</v>
      </c>
      <c r="V101" s="215" t="s">
        <v>157</v>
      </c>
      <c r="W101" s="215" t="s">
        <v>367</v>
      </c>
      <c r="X101" s="215" t="s">
        <v>377</v>
      </c>
      <c r="Y101" s="370"/>
      <c r="Z101" s="373"/>
      <c r="AA101" s="373"/>
      <c r="AB101" s="376"/>
      <c r="AC101" s="373"/>
      <c r="AD101" s="216" t="s">
        <v>378</v>
      </c>
      <c r="AE101" s="233" t="s">
        <v>213</v>
      </c>
      <c r="AF101" s="216" t="s">
        <v>379</v>
      </c>
      <c r="AG101" s="216" t="s">
        <v>380</v>
      </c>
      <c r="AH101" s="378"/>
      <c r="AI101" s="378"/>
      <c r="AJ101" s="373"/>
      <c r="AK101" s="378"/>
      <c r="AL101" s="378"/>
      <c r="AM101" s="216"/>
      <c r="AN101" s="216"/>
      <c r="AO101" s="216"/>
      <c r="AP101" s="216"/>
      <c r="AQ101" s="216"/>
      <c r="AR101" s="216"/>
      <c r="AS101" s="216"/>
      <c r="AT101" s="216"/>
      <c r="AU101" s="216"/>
      <c r="AV101" s="216" t="s">
        <v>381</v>
      </c>
      <c r="AW101" s="232" t="s">
        <v>382</v>
      </c>
      <c r="AX101" s="216" t="s">
        <v>383</v>
      </c>
      <c r="BH101" s="220" t="s">
        <v>179</v>
      </c>
      <c r="BI101" s="221" t="s">
        <v>180</v>
      </c>
      <c r="BJ101" s="216" t="s">
        <v>181</v>
      </c>
      <c r="BK101" s="216" t="s">
        <v>181</v>
      </c>
      <c r="BL101" s="216"/>
      <c r="BM101" s="216"/>
      <c r="BN101" s="216"/>
      <c r="BO101" s="216"/>
      <c r="BP101" s="216"/>
      <c r="BQ101" s="216"/>
      <c r="BR101" s="216"/>
      <c r="BS101" s="216"/>
    </row>
    <row r="102" spans="2:71" ht="57.75" customHeight="1" x14ac:dyDescent="0.25">
      <c r="B102" s="380"/>
      <c r="C102" s="380"/>
      <c r="D102" s="392"/>
      <c r="E102" s="386"/>
      <c r="F102" s="388"/>
      <c r="G102" s="359"/>
      <c r="H102" s="359"/>
      <c r="I102" s="380"/>
      <c r="J102" s="380"/>
      <c r="K102" s="380"/>
      <c r="L102" s="380"/>
      <c r="M102" s="380"/>
      <c r="N102" s="380"/>
      <c r="O102" s="381"/>
      <c r="P102" s="364"/>
      <c r="Q102" s="362"/>
      <c r="R102" s="365"/>
      <c r="S102" s="366"/>
      <c r="T102" s="215"/>
      <c r="U102" s="215"/>
      <c r="V102" s="215"/>
      <c r="W102" s="215"/>
      <c r="X102" s="215"/>
      <c r="Y102" s="370"/>
      <c r="Z102" s="373"/>
      <c r="AA102" s="373"/>
      <c r="AB102" s="376"/>
      <c r="AC102" s="373"/>
      <c r="AD102" s="215"/>
      <c r="AE102" s="215"/>
      <c r="AF102" s="215"/>
      <c r="AG102" s="216"/>
      <c r="AH102" s="378"/>
      <c r="AI102" s="378"/>
      <c r="AJ102" s="373"/>
      <c r="AK102" s="378"/>
      <c r="AL102" s="378"/>
      <c r="AM102" s="216"/>
      <c r="AN102" s="216"/>
      <c r="AO102" s="216"/>
      <c r="AP102" s="216"/>
      <c r="AQ102" s="216"/>
      <c r="AR102" s="216"/>
      <c r="AS102" s="216"/>
      <c r="AT102" s="216"/>
      <c r="AU102" s="216"/>
      <c r="AV102" s="216"/>
      <c r="AW102" s="216"/>
      <c r="AX102" s="216"/>
      <c r="BH102" s="220" t="s">
        <v>126</v>
      </c>
      <c r="BI102" s="221" t="s">
        <v>183</v>
      </c>
      <c r="BJ102" s="216" t="s">
        <v>184</v>
      </c>
      <c r="BK102" s="216" t="s">
        <v>184</v>
      </c>
      <c r="BL102" s="216"/>
      <c r="BM102" s="216"/>
      <c r="BN102" s="216"/>
      <c r="BO102" s="216"/>
      <c r="BP102" s="216"/>
      <c r="BQ102" s="216"/>
      <c r="BR102" s="216"/>
      <c r="BS102" s="216"/>
    </row>
    <row r="103" spans="2:71" ht="39.950000000000003" customHeight="1" x14ac:dyDescent="0.25">
      <c r="B103" s="380"/>
      <c r="C103" s="380"/>
      <c r="D103" s="392"/>
      <c r="E103" s="386"/>
      <c r="F103" s="388"/>
      <c r="G103" s="359"/>
      <c r="H103" s="359"/>
      <c r="I103" s="380"/>
      <c r="J103" s="380"/>
      <c r="K103" s="380"/>
      <c r="L103" s="380"/>
      <c r="M103" s="380"/>
      <c r="N103" s="380"/>
      <c r="O103" s="381"/>
      <c r="P103" s="364"/>
      <c r="Q103" s="362"/>
      <c r="R103" s="365"/>
      <c r="S103" s="366"/>
      <c r="T103" s="215"/>
      <c r="U103" s="215"/>
      <c r="V103" s="215"/>
      <c r="W103" s="215"/>
      <c r="X103" s="215"/>
      <c r="Y103" s="370"/>
      <c r="Z103" s="373"/>
      <c r="AA103" s="373"/>
      <c r="AB103" s="376"/>
      <c r="AC103" s="373"/>
      <c r="AD103" s="216"/>
      <c r="AE103" s="216"/>
      <c r="AF103" s="216"/>
      <c r="AG103" s="216"/>
      <c r="AH103" s="378"/>
      <c r="AI103" s="378"/>
      <c r="AJ103" s="373"/>
      <c r="AK103" s="378"/>
      <c r="AL103" s="378"/>
      <c r="AM103" s="216"/>
      <c r="AN103" s="216"/>
      <c r="AO103" s="216"/>
      <c r="AP103" s="216"/>
      <c r="AQ103" s="216"/>
      <c r="AR103" s="216"/>
      <c r="AS103" s="216"/>
      <c r="AT103" s="216"/>
      <c r="AU103" s="216"/>
      <c r="AV103" s="216"/>
      <c r="AW103" s="216"/>
      <c r="AX103" s="216"/>
      <c r="BH103" s="226" t="s">
        <v>185</v>
      </c>
      <c r="BI103" s="221" t="s">
        <v>186</v>
      </c>
      <c r="BJ103" s="216" t="s">
        <v>187</v>
      </c>
      <c r="BK103" s="216" t="s">
        <v>187</v>
      </c>
      <c r="BL103" s="216"/>
      <c r="BM103" s="216"/>
      <c r="BN103" s="216"/>
      <c r="BO103" s="216"/>
      <c r="BP103" s="216"/>
      <c r="BQ103" s="216"/>
      <c r="BR103" s="216"/>
      <c r="BS103" s="216"/>
    </row>
    <row r="104" spans="2:71" ht="39.950000000000003" customHeight="1" x14ac:dyDescent="0.25">
      <c r="B104" s="380"/>
      <c r="C104" s="380"/>
      <c r="D104" s="392"/>
      <c r="E104" s="386"/>
      <c r="F104" s="388"/>
      <c r="G104" s="359"/>
      <c r="H104" s="359"/>
      <c r="I104" s="380"/>
      <c r="J104" s="380"/>
      <c r="K104" s="380"/>
      <c r="L104" s="380"/>
      <c r="M104" s="380"/>
      <c r="N104" s="380"/>
      <c r="O104" s="381"/>
      <c r="P104" s="364"/>
      <c r="Q104" s="362"/>
      <c r="R104" s="365"/>
      <c r="S104" s="366"/>
      <c r="T104" s="215"/>
      <c r="U104" s="215"/>
      <c r="V104" s="215"/>
      <c r="W104" s="215"/>
      <c r="X104" s="215"/>
      <c r="Y104" s="370"/>
      <c r="Z104" s="373"/>
      <c r="AA104" s="373"/>
      <c r="AB104" s="376"/>
      <c r="AC104" s="373"/>
      <c r="AD104" s="216"/>
      <c r="AE104" s="216"/>
      <c r="AF104" s="216"/>
      <c r="AG104" s="216"/>
      <c r="AH104" s="378"/>
      <c r="AI104" s="378"/>
      <c r="AJ104" s="373"/>
      <c r="AK104" s="378"/>
      <c r="AL104" s="378"/>
      <c r="AM104" s="216"/>
      <c r="AN104" s="216"/>
      <c r="AO104" s="216"/>
      <c r="AP104" s="216"/>
      <c r="AQ104" s="216"/>
      <c r="AR104" s="216"/>
      <c r="AS104" s="216"/>
      <c r="AT104" s="216"/>
      <c r="AU104" s="216"/>
      <c r="AV104" s="216"/>
      <c r="AW104" s="216"/>
      <c r="AX104" s="216"/>
      <c r="BH104" s="220" t="s">
        <v>188</v>
      </c>
      <c r="BI104" s="227" t="s">
        <v>189</v>
      </c>
      <c r="BJ104" s="216" t="s">
        <v>190</v>
      </c>
      <c r="BK104" s="216" t="s">
        <v>190</v>
      </c>
      <c r="BL104" s="216"/>
      <c r="BM104" s="216"/>
      <c r="BN104" s="216"/>
      <c r="BO104" s="216"/>
      <c r="BP104" s="216"/>
      <c r="BQ104" s="216"/>
      <c r="BR104" s="216"/>
      <c r="BS104" s="216"/>
    </row>
    <row r="105" spans="2:71" ht="39.950000000000003" customHeight="1" x14ac:dyDescent="0.25">
      <c r="B105" s="380"/>
      <c r="C105" s="380"/>
      <c r="D105" s="392"/>
      <c r="E105" s="386"/>
      <c r="F105" s="388"/>
      <c r="G105" s="359"/>
      <c r="H105" s="359"/>
      <c r="I105" s="380"/>
      <c r="J105" s="380"/>
      <c r="K105" s="380"/>
      <c r="L105" s="380"/>
      <c r="M105" s="380"/>
      <c r="N105" s="380"/>
      <c r="O105" s="381"/>
      <c r="P105" s="364"/>
      <c r="Q105" s="362"/>
      <c r="R105" s="365"/>
      <c r="S105" s="366"/>
      <c r="T105" s="215"/>
      <c r="U105" s="215"/>
      <c r="V105" s="215"/>
      <c r="W105" s="215"/>
      <c r="X105" s="215"/>
      <c r="Y105" s="370"/>
      <c r="Z105" s="373"/>
      <c r="AA105" s="373"/>
      <c r="AB105" s="376"/>
      <c r="AC105" s="373"/>
      <c r="AD105" s="216"/>
      <c r="AE105" s="216"/>
      <c r="AF105" s="216"/>
      <c r="AG105" s="216"/>
      <c r="AH105" s="378"/>
      <c r="AI105" s="378"/>
      <c r="AJ105" s="373"/>
      <c r="AK105" s="378"/>
      <c r="AL105" s="378"/>
      <c r="AM105" s="216"/>
      <c r="AN105" s="216"/>
      <c r="AO105" s="216"/>
      <c r="AP105" s="216"/>
      <c r="AQ105" s="216"/>
      <c r="AR105" s="216"/>
      <c r="AS105" s="216"/>
      <c r="AT105" s="216"/>
      <c r="AU105" s="216"/>
      <c r="AV105" s="216"/>
      <c r="AW105" s="216"/>
      <c r="AX105" s="216"/>
      <c r="BH105" s="226" t="s">
        <v>191</v>
      </c>
      <c r="BI105" s="216" t="s">
        <v>192</v>
      </c>
      <c r="BJ105" s="216" t="s">
        <v>227</v>
      </c>
      <c r="BK105" s="216" t="s">
        <v>227</v>
      </c>
      <c r="BL105" s="216"/>
      <c r="BM105" s="216"/>
      <c r="BN105" s="216"/>
      <c r="BO105" s="216"/>
      <c r="BP105" s="216"/>
      <c r="BQ105" s="216"/>
      <c r="BR105" s="216"/>
      <c r="BS105" s="216"/>
    </row>
    <row r="106" spans="2:71" ht="39.950000000000003" customHeight="1" x14ac:dyDescent="0.25">
      <c r="B106" s="380"/>
      <c r="C106" s="380"/>
      <c r="D106" s="392"/>
      <c r="E106" s="386"/>
      <c r="F106" s="388"/>
      <c r="G106" s="359"/>
      <c r="H106" s="359"/>
      <c r="I106" s="380"/>
      <c r="J106" s="380"/>
      <c r="K106" s="380"/>
      <c r="L106" s="380"/>
      <c r="M106" s="380"/>
      <c r="N106" s="380"/>
      <c r="O106" s="381"/>
      <c r="P106" s="364"/>
      <c r="Q106" s="362"/>
      <c r="R106" s="365"/>
      <c r="S106" s="366"/>
      <c r="T106" s="215"/>
      <c r="U106" s="215"/>
      <c r="V106" s="215"/>
      <c r="W106" s="215"/>
      <c r="X106" s="215"/>
      <c r="Y106" s="370"/>
      <c r="Z106" s="373"/>
      <c r="AA106" s="373"/>
      <c r="AB106" s="376"/>
      <c r="AC106" s="373"/>
      <c r="AD106" s="216"/>
      <c r="AE106" s="216"/>
      <c r="AF106" s="216"/>
      <c r="AG106" s="216"/>
      <c r="AH106" s="378"/>
      <c r="AI106" s="378"/>
      <c r="AJ106" s="373"/>
      <c r="AK106" s="378"/>
      <c r="AL106" s="378"/>
      <c r="AM106" s="216"/>
      <c r="AN106" s="216"/>
      <c r="AO106" s="216"/>
      <c r="AP106" s="216"/>
      <c r="AQ106" s="216"/>
      <c r="AR106" s="216"/>
      <c r="AS106" s="216"/>
      <c r="AT106" s="216"/>
      <c r="AU106" s="216"/>
      <c r="AV106" s="216"/>
      <c r="AW106" s="216"/>
      <c r="AX106" s="216"/>
      <c r="BH106" s="226" t="s">
        <v>194</v>
      </c>
      <c r="BI106" s="216" t="s">
        <v>195</v>
      </c>
      <c r="BJ106" s="216" t="s">
        <v>227</v>
      </c>
      <c r="BK106" s="216" t="s">
        <v>227</v>
      </c>
      <c r="BL106" s="216"/>
      <c r="BM106" s="216"/>
      <c r="BN106" s="216"/>
      <c r="BO106" s="216"/>
      <c r="BP106" s="216"/>
      <c r="BQ106" s="216"/>
      <c r="BR106" s="216"/>
      <c r="BS106" s="216"/>
    </row>
    <row r="107" spans="2:71" ht="39.950000000000003" customHeight="1" x14ac:dyDescent="0.25">
      <c r="B107" s="380"/>
      <c r="C107" s="380"/>
      <c r="D107" s="392"/>
      <c r="E107" s="386"/>
      <c r="F107" s="388"/>
      <c r="G107" s="359"/>
      <c r="H107" s="359"/>
      <c r="I107" s="380"/>
      <c r="J107" s="380"/>
      <c r="K107" s="380"/>
      <c r="L107" s="380"/>
      <c r="M107" s="380"/>
      <c r="N107" s="380"/>
      <c r="O107" s="381"/>
      <c r="P107" s="364"/>
      <c r="Q107" s="362"/>
      <c r="R107" s="365"/>
      <c r="S107" s="366"/>
      <c r="T107" s="215"/>
      <c r="U107" s="215"/>
      <c r="V107" s="215"/>
      <c r="W107" s="215"/>
      <c r="X107" s="215"/>
      <c r="Y107" s="370"/>
      <c r="Z107" s="373"/>
      <c r="AA107" s="373"/>
      <c r="AB107" s="376"/>
      <c r="AC107" s="373"/>
      <c r="AD107" s="216"/>
      <c r="AE107" s="216"/>
      <c r="AF107" s="216"/>
      <c r="AG107" s="216"/>
      <c r="AH107" s="378"/>
      <c r="AI107" s="378"/>
      <c r="AJ107" s="373"/>
      <c r="AK107" s="378"/>
      <c r="AL107" s="378"/>
      <c r="AM107" s="216"/>
      <c r="AN107" s="216"/>
      <c r="AO107" s="216"/>
      <c r="AP107" s="216"/>
      <c r="AQ107" s="216"/>
      <c r="AR107" s="216"/>
      <c r="AS107" s="216"/>
      <c r="AT107" s="216"/>
      <c r="AU107" s="216"/>
      <c r="AV107" s="216"/>
      <c r="AW107" s="216"/>
      <c r="AX107" s="216"/>
      <c r="BH107" s="367" t="s">
        <v>197</v>
      </c>
      <c r="BI107" s="368"/>
      <c r="BJ107" s="228" t="str">
        <f>DATOS!B264</f>
        <v>Débil</v>
      </c>
      <c r="BK107" s="228" t="str">
        <f>DATOS!C264</f>
        <v>Débil</v>
      </c>
      <c r="BL107" s="228" t="str">
        <f>DATOS!D264</f>
        <v>N/A</v>
      </c>
      <c r="BM107" s="228" t="str">
        <f>DATOS!E264</f>
        <v>N/A</v>
      </c>
      <c r="BN107" s="228" t="str">
        <f>DATOS!F264</f>
        <v>N/A</v>
      </c>
      <c r="BO107" s="228" t="str">
        <f>DATOS!G264</f>
        <v>N/A</v>
      </c>
      <c r="BP107" s="228" t="str">
        <f>DATOS!H264</f>
        <v>N/A</v>
      </c>
      <c r="BQ107" s="228" t="str">
        <f>DATOS!I264</f>
        <v>N/A</v>
      </c>
      <c r="BR107" s="228" t="str">
        <f>DATOS!J264</f>
        <v>N/A</v>
      </c>
      <c r="BS107" s="228" t="str">
        <f>DATOS!K264</f>
        <v>N/A</v>
      </c>
    </row>
    <row r="108" spans="2:71" ht="39.950000000000003" customHeight="1" x14ac:dyDescent="0.25">
      <c r="B108" s="380"/>
      <c r="C108" s="380"/>
      <c r="D108" s="392"/>
      <c r="E108" s="386"/>
      <c r="F108" s="388"/>
      <c r="G108" s="359"/>
      <c r="H108" s="359"/>
      <c r="I108" s="380"/>
      <c r="J108" s="380"/>
      <c r="K108" s="380"/>
      <c r="L108" s="380"/>
      <c r="M108" s="380"/>
      <c r="N108" s="380"/>
      <c r="O108" s="381"/>
      <c r="P108" s="364"/>
      <c r="Q108" s="362"/>
      <c r="R108" s="365"/>
      <c r="S108" s="366"/>
      <c r="T108" s="215"/>
      <c r="U108" s="215"/>
      <c r="V108" s="215"/>
      <c r="W108" s="215"/>
      <c r="X108" s="215"/>
      <c r="Y108" s="370"/>
      <c r="Z108" s="373"/>
      <c r="AA108" s="373"/>
      <c r="AB108" s="376"/>
      <c r="AC108" s="373"/>
      <c r="AD108" s="216"/>
      <c r="AE108" s="216"/>
      <c r="AF108" s="216"/>
      <c r="AG108" s="216"/>
      <c r="AH108" s="378"/>
      <c r="AI108" s="378"/>
      <c r="AJ108" s="373"/>
      <c r="AK108" s="378"/>
      <c r="AL108" s="378"/>
      <c r="AM108" s="216"/>
      <c r="AN108" s="216"/>
      <c r="AO108" s="216"/>
      <c r="AP108" s="216"/>
      <c r="AQ108" s="216"/>
      <c r="AR108" s="216"/>
      <c r="AS108" s="216"/>
      <c r="AT108" s="216"/>
      <c r="AU108" s="216"/>
      <c r="AV108" s="216"/>
      <c r="AW108" s="216"/>
      <c r="AX108" s="216"/>
    </row>
    <row r="109" spans="2:71" ht="39.950000000000003" customHeight="1" x14ac:dyDescent="0.25">
      <c r="B109" s="380"/>
      <c r="C109" s="380"/>
      <c r="D109" s="392"/>
      <c r="E109" s="386"/>
      <c r="F109" s="388"/>
      <c r="G109" s="359"/>
      <c r="H109" s="359"/>
      <c r="I109" s="380"/>
      <c r="J109" s="380"/>
      <c r="K109" s="380"/>
      <c r="L109" s="380"/>
      <c r="M109" s="380"/>
      <c r="N109" s="380"/>
      <c r="O109" s="381"/>
      <c r="P109" s="364"/>
      <c r="Q109" s="362"/>
      <c r="R109" s="365"/>
      <c r="S109" s="366"/>
      <c r="T109" s="215"/>
      <c r="U109" s="215"/>
      <c r="V109" s="215"/>
      <c r="W109" s="215"/>
      <c r="X109" s="215"/>
      <c r="Y109" s="371"/>
      <c r="Z109" s="374"/>
      <c r="AA109" s="374"/>
      <c r="AB109" s="377"/>
      <c r="AC109" s="374"/>
      <c r="AD109" s="216"/>
      <c r="AE109" s="216"/>
      <c r="AF109" s="216"/>
      <c r="AG109" s="216"/>
      <c r="AH109" s="378"/>
      <c r="AI109" s="378"/>
      <c r="AJ109" s="374"/>
      <c r="AK109" s="378"/>
      <c r="AL109" s="378"/>
      <c r="AM109" s="216"/>
      <c r="AN109" s="216"/>
      <c r="AO109" s="216"/>
      <c r="AP109" s="216"/>
      <c r="AQ109" s="216"/>
      <c r="AR109" s="216"/>
      <c r="AS109" s="216"/>
      <c r="AT109" s="216"/>
      <c r="AU109" s="216"/>
      <c r="AV109" s="216"/>
      <c r="AW109" s="216"/>
      <c r="AX109" s="216"/>
    </row>
    <row r="110" spans="2:71" ht="39.950000000000003" customHeight="1" x14ac:dyDescent="0.25">
      <c r="B110" s="169"/>
      <c r="C110" s="169"/>
      <c r="D110" s="170"/>
      <c r="E110" s="163"/>
      <c r="F110" s="164"/>
      <c r="G110" s="171"/>
      <c r="H110" s="171"/>
      <c r="I110" s="169"/>
      <c r="J110" s="171"/>
      <c r="K110" s="171"/>
      <c r="L110" s="171"/>
      <c r="M110" s="169"/>
      <c r="N110" s="169"/>
      <c r="O110" s="169"/>
      <c r="P110" s="169"/>
      <c r="Q110" s="168"/>
    </row>
    <row r="111" spans="2:71" ht="39.950000000000003" customHeight="1" x14ac:dyDescent="0.25">
      <c r="B111" s="125"/>
      <c r="C111" s="125"/>
      <c r="D111" s="151"/>
      <c r="E111" s="107"/>
      <c r="F111" s="111"/>
      <c r="G111" s="126"/>
      <c r="H111" s="126"/>
      <c r="I111" s="125"/>
      <c r="J111" s="126"/>
      <c r="K111" s="126"/>
      <c r="L111" s="126"/>
      <c r="M111" s="125"/>
      <c r="N111" s="125"/>
      <c r="O111" s="125"/>
      <c r="P111" s="125"/>
      <c r="Q111" s="108"/>
    </row>
    <row r="112" spans="2:71" ht="39.950000000000003" customHeight="1" x14ac:dyDescent="0.25">
      <c r="B112" s="127"/>
      <c r="C112" s="127"/>
      <c r="D112" s="152"/>
      <c r="E112" s="115"/>
      <c r="F112" s="116"/>
      <c r="G112" s="128"/>
      <c r="H112" s="128"/>
      <c r="I112" s="127"/>
      <c r="J112" s="128"/>
      <c r="K112" s="128"/>
      <c r="L112" s="128"/>
      <c r="M112" s="127"/>
      <c r="N112" s="127"/>
      <c r="O112" s="127"/>
      <c r="P112" s="127"/>
      <c r="Q112" s="124"/>
    </row>
    <row r="113" spans="2:71" ht="39.950000000000003" customHeight="1" x14ac:dyDescent="0.25">
      <c r="B113" s="380" t="str">
        <f>'IDENTIFICACIÓN DE RIESGOS.'!$B$7</f>
        <v xml:space="preserve">GESTIÓN DE RECURSOS FÍSICOS </v>
      </c>
      <c r="C113" s="380">
        <f>C100+1</f>
        <v>9</v>
      </c>
      <c r="D113" s="392" t="str">
        <f>'IDENTIFICACIÓN DE RIESGOS.'!H88</f>
        <v>Riesgo 9</v>
      </c>
      <c r="E113" s="386" t="str">
        <f>CONCATENATE("La ", 'IDENTIFICACIÓN DE RIESGOS.'!$I$88, , "    puede generar ", D113, " ocasionando ", 'IDENTIFICACIÓN DE RIESGOS.'!$K$88)</f>
        <v xml:space="preserve">La     puede generar Riesgo 9 ocasionando </v>
      </c>
      <c r="F113" s="388"/>
      <c r="G113" s="359">
        <f>'IDENTIFICACIÓN DE RIESGOS.'!I88</f>
        <v>0</v>
      </c>
      <c r="H113" s="359">
        <f>'IDENTIFICACIÓN DE RIESGOS.'!K88</f>
        <v>0</v>
      </c>
      <c r="I113" s="380"/>
      <c r="J113" s="359"/>
      <c r="K113" s="359"/>
      <c r="L113" s="359"/>
      <c r="M113" s="380"/>
      <c r="N113" s="380"/>
      <c r="O113" s="381" t="e">
        <f>VLOOKUP(M113,Tabla1[],2,0)</f>
        <v>#N/A</v>
      </c>
      <c r="P113" s="364" t="e">
        <f>VLOOKUP(N113,Tabla2[],2,0)</f>
        <v>#N/A</v>
      </c>
      <c r="Q113" s="362" t="str">
        <f>IF(N113="","",INDEX(TABLA_RIESGOS1,'VALORACIÓN RIESGOS'!P113,'VALORACIÓN RIESGOS'!O113))</f>
        <v/>
      </c>
      <c r="R113" s="365"/>
      <c r="S113" s="366"/>
      <c r="T113" s="215"/>
      <c r="U113" s="215"/>
      <c r="V113" s="215"/>
      <c r="W113" s="215"/>
      <c r="X113" s="215"/>
      <c r="Y113" s="369" t="e">
        <f>DATOS!L276</f>
        <v>#DIV/0!</v>
      </c>
      <c r="Z113" s="372" t="e">
        <f>DATOS!K300</f>
        <v>#DIV/0!</v>
      </c>
      <c r="AA113" s="372" t="e">
        <f>DATOS!K296</f>
        <v>#DIV/0!</v>
      </c>
      <c r="AB113" s="375" t="e">
        <f>DATOS!K331</f>
        <v>#DIV/0!</v>
      </c>
      <c r="AC113" s="372" t="e">
        <f>IF(F113="Corrupción",DATOS!$B$336,IF(AB113=DATOS!$B$144,DATOS!$B$336,IF(AB113=DATOS!$B$143,DATOS!$B$337,IF(AB113=DATOS!$B$142,DATOS!$B$337,IF(AB113=DATOS!$B$141,DATOS!$B$338,"No Aplica")))))</f>
        <v>#DIV/0!</v>
      </c>
      <c r="AD113" s="428" t="e">
        <f>IF(AC113="No Aplica","No Aplica",IF(AC113="Asumir","No requiere acciones adicionales","Definir acciones complementarias"))</f>
        <v>#DIV/0!</v>
      </c>
      <c r="AE113" s="429"/>
      <c r="AF113" s="429"/>
      <c r="AG113" s="430"/>
      <c r="AH113" s="378"/>
      <c r="AI113" s="378"/>
      <c r="AJ113" s="372" t="s">
        <v>204</v>
      </c>
      <c r="AK113" s="378" t="s">
        <v>163</v>
      </c>
      <c r="AL113" s="378" t="str">
        <f>'IDENTIFICACIÓN DE RIESGOS.'!$F$17</f>
        <v>Subdirector de Servicios Administrativos-Coordinación Grupo de Recursos Fisicos</v>
      </c>
      <c r="AM113" s="216"/>
      <c r="AN113" s="216"/>
      <c r="AO113" s="216"/>
      <c r="AP113" s="216"/>
      <c r="AQ113" s="216"/>
      <c r="AR113" s="216"/>
      <c r="AS113" s="216"/>
      <c r="AT113" s="216"/>
      <c r="AU113" s="216"/>
      <c r="AV113" s="216"/>
      <c r="AW113" s="216"/>
      <c r="AX113" s="216"/>
      <c r="BH113" s="220" t="s">
        <v>127</v>
      </c>
      <c r="BI113" s="221" t="s">
        <v>167</v>
      </c>
      <c r="BJ113" s="216"/>
      <c r="BK113" s="216"/>
      <c r="BL113" s="216"/>
      <c r="BM113" s="216"/>
      <c r="BN113" s="216"/>
      <c r="BO113" s="216"/>
      <c r="BP113" s="216"/>
      <c r="BQ113" s="216"/>
      <c r="BR113" s="216"/>
      <c r="BS113" s="216"/>
    </row>
    <row r="114" spans="2:71" ht="39.950000000000003" customHeight="1" x14ac:dyDescent="0.25">
      <c r="B114" s="380"/>
      <c r="C114" s="380"/>
      <c r="D114" s="392"/>
      <c r="E114" s="386"/>
      <c r="F114" s="388"/>
      <c r="G114" s="359"/>
      <c r="H114" s="359"/>
      <c r="I114" s="380"/>
      <c r="J114" s="359"/>
      <c r="K114" s="359"/>
      <c r="L114" s="359"/>
      <c r="M114" s="380"/>
      <c r="N114" s="380"/>
      <c r="O114" s="381"/>
      <c r="P114" s="364"/>
      <c r="Q114" s="362"/>
      <c r="R114" s="365" t="str">
        <f>IF(T120="","",INDEX(MATRIZ_RIESGOS,[1]Identificación!U120,[1]Identificación!W120))</f>
        <v/>
      </c>
      <c r="S114" s="366"/>
      <c r="T114" s="215"/>
      <c r="U114" s="215"/>
      <c r="V114" s="215"/>
      <c r="W114" s="215"/>
      <c r="X114" s="215"/>
      <c r="Y114" s="370"/>
      <c r="Z114" s="373"/>
      <c r="AA114" s="373"/>
      <c r="AB114" s="376"/>
      <c r="AC114" s="373"/>
      <c r="AD114" s="216"/>
      <c r="AE114" s="216"/>
      <c r="AF114" s="216"/>
      <c r="AG114" s="216"/>
      <c r="AH114" s="378"/>
      <c r="AI114" s="378"/>
      <c r="AJ114" s="373"/>
      <c r="AK114" s="378"/>
      <c r="AL114" s="378"/>
      <c r="AM114" s="216"/>
      <c r="AN114" s="216"/>
      <c r="AO114" s="216"/>
      <c r="AP114" s="216"/>
      <c r="AQ114" s="216"/>
      <c r="AR114" s="216"/>
      <c r="AS114" s="216"/>
      <c r="AT114" s="216"/>
      <c r="AU114" s="216"/>
      <c r="AV114" s="216"/>
      <c r="AW114" s="216"/>
      <c r="AX114" s="216"/>
      <c r="BH114" s="220" t="s">
        <v>179</v>
      </c>
      <c r="BI114" s="221" t="s">
        <v>180</v>
      </c>
      <c r="BJ114" s="216"/>
      <c r="BK114" s="216"/>
      <c r="BL114" s="216"/>
      <c r="BM114" s="216"/>
      <c r="BN114" s="216"/>
      <c r="BO114" s="216"/>
      <c r="BP114" s="216"/>
      <c r="BQ114" s="216"/>
      <c r="BR114" s="216"/>
      <c r="BS114" s="216"/>
    </row>
    <row r="115" spans="2:71" ht="39.950000000000003" customHeight="1" x14ac:dyDescent="0.25">
      <c r="B115" s="380"/>
      <c r="C115" s="380"/>
      <c r="D115" s="392"/>
      <c r="E115" s="386"/>
      <c r="F115" s="388"/>
      <c r="G115" s="359"/>
      <c r="H115" s="359"/>
      <c r="I115" s="380"/>
      <c r="J115" s="359"/>
      <c r="K115" s="359"/>
      <c r="L115" s="359"/>
      <c r="M115" s="380"/>
      <c r="N115" s="380"/>
      <c r="O115" s="381"/>
      <c r="P115" s="364"/>
      <c r="Q115" s="362"/>
      <c r="R115" s="365"/>
      <c r="S115" s="366"/>
      <c r="T115" s="215"/>
      <c r="U115" s="215"/>
      <c r="V115" s="215"/>
      <c r="W115" s="215"/>
      <c r="X115" s="215"/>
      <c r="Y115" s="370"/>
      <c r="Z115" s="373"/>
      <c r="AA115" s="373"/>
      <c r="AB115" s="376"/>
      <c r="AC115" s="373"/>
      <c r="AD115" s="216"/>
      <c r="AE115" s="216"/>
      <c r="AF115" s="216"/>
      <c r="AG115" s="216"/>
      <c r="AH115" s="378"/>
      <c r="AI115" s="378"/>
      <c r="AJ115" s="373"/>
      <c r="AK115" s="378"/>
      <c r="AL115" s="378"/>
      <c r="AM115" s="216"/>
      <c r="AN115" s="216"/>
      <c r="AO115" s="216"/>
      <c r="AP115" s="216"/>
      <c r="AQ115" s="216"/>
      <c r="AR115" s="216"/>
      <c r="AS115" s="216"/>
      <c r="AT115" s="216"/>
      <c r="AU115" s="216"/>
      <c r="AV115" s="216"/>
      <c r="AW115" s="216"/>
      <c r="AX115" s="216"/>
      <c r="BH115" s="220" t="s">
        <v>126</v>
      </c>
      <c r="BI115" s="221" t="s">
        <v>183</v>
      </c>
      <c r="BJ115" s="216"/>
      <c r="BK115" s="216"/>
      <c r="BL115" s="216"/>
      <c r="BM115" s="216"/>
      <c r="BN115" s="216"/>
      <c r="BO115" s="216"/>
      <c r="BP115" s="216"/>
      <c r="BQ115" s="216"/>
      <c r="BR115" s="216"/>
      <c r="BS115" s="216"/>
    </row>
    <row r="116" spans="2:71" ht="39.950000000000003" customHeight="1" x14ac:dyDescent="0.25">
      <c r="B116" s="380"/>
      <c r="C116" s="380"/>
      <c r="D116" s="392"/>
      <c r="E116" s="386"/>
      <c r="F116" s="388"/>
      <c r="G116" s="359"/>
      <c r="H116" s="359"/>
      <c r="I116" s="380"/>
      <c r="J116" s="359"/>
      <c r="K116" s="359"/>
      <c r="L116" s="359"/>
      <c r="M116" s="380"/>
      <c r="N116" s="380"/>
      <c r="O116" s="381"/>
      <c r="P116" s="364"/>
      <c r="Q116" s="362"/>
      <c r="R116" s="365"/>
      <c r="S116" s="366"/>
      <c r="T116" s="215"/>
      <c r="U116" s="215"/>
      <c r="V116" s="215"/>
      <c r="W116" s="215"/>
      <c r="X116" s="215"/>
      <c r="Y116" s="370"/>
      <c r="Z116" s="373"/>
      <c r="AA116" s="373"/>
      <c r="AB116" s="376"/>
      <c r="AC116" s="373"/>
      <c r="AD116" s="216"/>
      <c r="AE116" s="216"/>
      <c r="AF116" s="216"/>
      <c r="AG116" s="216"/>
      <c r="AH116" s="378"/>
      <c r="AI116" s="378"/>
      <c r="AJ116" s="373"/>
      <c r="AK116" s="378"/>
      <c r="AL116" s="378"/>
      <c r="AM116" s="216"/>
      <c r="AN116" s="216"/>
      <c r="AO116" s="216"/>
      <c r="AP116" s="216"/>
      <c r="AQ116" s="216"/>
      <c r="AR116" s="216"/>
      <c r="AS116" s="216"/>
      <c r="AT116" s="216"/>
      <c r="AU116" s="216"/>
      <c r="AV116" s="216"/>
      <c r="AW116" s="216"/>
      <c r="AX116" s="216"/>
      <c r="BH116" s="226" t="s">
        <v>185</v>
      </c>
      <c r="BI116" s="221" t="s">
        <v>186</v>
      </c>
      <c r="BJ116" s="216"/>
      <c r="BK116" s="216"/>
      <c r="BL116" s="216"/>
      <c r="BM116" s="216"/>
      <c r="BN116" s="216"/>
      <c r="BO116" s="216"/>
      <c r="BP116" s="216"/>
      <c r="BQ116" s="216"/>
      <c r="BR116" s="216"/>
      <c r="BS116" s="216"/>
    </row>
    <row r="117" spans="2:71" ht="39.950000000000003" customHeight="1" x14ac:dyDescent="0.25">
      <c r="B117" s="380"/>
      <c r="C117" s="380"/>
      <c r="D117" s="392"/>
      <c r="E117" s="386"/>
      <c r="F117" s="388"/>
      <c r="G117" s="359"/>
      <c r="H117" s="359"/>
      <c r="I117" s="380"/>
      <c r="J117" s="359"/>
      <c r="K117" s="359"/>
      <c r="L117" s="359"/>
      <c r="M117" s="380"/>
      <c r="N117" s="380"/>
      <c r="O117" s="381"/>
      <c r="P117" s="364"/>
      <c r="Q117" s="362"/>
      <c r="R117" s="365"/>
      <c r="S117" s="366"/>
      <c r="T117" s="215"/>
      <c r="U117" s="215"/>
      <c r="V117" s="215"/>
      <c r="W117" s="215"/>
      <c r="X117" s="215"/>
      <c r="Y117" s="370"/>
      <c r="Z117" s="373"/>
      <c r="AA117" s="373"/>
      <c r="AB117" s="376"/>
      <c r="AC117" s="373"/>
      <c r="AD117" s="216"/>
      <c r="AE117" s="216"/>
      <c r="AF117" s="216"/>
      <c r="AG117" s="216"/>
      <c r="AH117" s="378"/>
      <c r="AI117" s="378"/>
      <c r="AJ117" s="373"/>
      <c r="AK117" s="378"/>
      <c r="AL117" s="378"/>
      <c r="AM117" s="216"/>
      <c r="AN117" s="216"/>
      <c r="AO117" s="216"/>
      <c r="AP117" s="216"/>
      <c r="AQ117" s="216"/>
      <c r="AR117" s="216"/>
      <c r="AS117" s="216"/>
      <c r="AT117" s="216"/>
      <c r="AU117" s="216"/>
      <c r="AV117" s="216"/>
      <c r="AW117" s="216"/>
      <c r="AX117" s="216"/>
      <c r="BH117" s="220" t="s">
        <v>188</v>
      </c>
      <c r="BI117" s="227" t="s">
        <v>189</v>
      </c>
      <c r="BJ117" s="216"/>
      <c r="BK117" s="216"/>
      <c r="BL117" s="216"/>
      <c r="BM117" s="216"/>
      <c r="BN117" s="216"/>
      <c r="BO117" s="216"/>
      <c r="BP117" s="216"/>
      <c r="BQ117" s="216"/>
      <c r="BR117" s="216"/>
      <c r="BS117" s="216"/>
    </row>
    <row r="118" spans="2:71" ht="39.950000000000003" customHeight="1" x14ac:dyDescent="0.25">
      <c r="B118" s="380"/>
      <c r="C118" s="380"/>
      <c r="D118" s="392"/>
      <c r="E118" s="386"/>
      <c r="F118" s="388"/>
      <c r="G118" s="359"/>
      <c r="H118" s="359"/>
      <c r="I118" s="380"/>
      <c r="J118" s="359"/>
      <c r="K118" s="359"/>
      <c r="L118" s="359"/>
      <c r="M118" s="380"/>
      <c r="N118" s="380"/>
      <c r="O118" s="381"/>
      <c r="P118" s="364"/>
      <c r="Q118" s="362"/>
      <c r="R118" s="365"/>
      <c r="S118" s="366"/>
      <c r="T118" s="215"/>
      <c r="U118" s="215"/>
      <c r="V118" s="215"/>
      <c r="W118" s="215"/>
      <c r="X118" s="215"/>
      <c r="Y118" s="370"/>
      <c r="Z118" s="373"/>
      <c r="AA118" s="373"/>
      <c r="AB118" s="376"/>
      <c r="AC118" s="373"/>
      <c r="AD118" s="216"/>
      <c r="AE118" s="216"/>
      <c r="AF118" s="216"/>
      <c r="AG118" s="216"/>
      <c r="AH118" s="378"/>
      <c r="AI118" s="378"/>
      <c r="AJ118" s="373"/>
      <c r="AK118" s="378"/>
      <c r="AL118" s="378"/>
      <c r="AM118" s="216"/>
      <c r="AN118" s="216"/>
      <c r="AO118" s="216"/>
      <c r="AP118" s="216"/>
      <c r="AQ118" s="216"/>
      <c r="AR118" s="216"/>
      <c r="AS118" s="216"/>
      <c r="AT118" s="216"/>
      <c r="AU118" s="216"/>
      <c r="AV118" s="216"/>
      <c r="AW118" s="216"/>
      <c r="AX118" s="216"/>
      <c r="BH118" s="226" t="s">
        <v>191</v>
      </c>
      <c r="BI118" s="216" t="s">
        <v>192</v>
      </c>
      <c r="BJ118" s="216"/>
      <c r="BK118" s="216"/>
      <c r="BL118" s="216"/>
      <c r="BM118" s="216"/>
      <c r="BN118" s="216"/>
      <c r="BO118" s="216"/>
      <c r="BP118" s="216"/>
      <c r="BQ118" s="216"/>
      <c r="BR118" s="216"/>
      <c r="BS118" s="216"/>
    </row>
    <row r="119" spans="2:71" ht="39.950000000000003" customHeight="1" x14ac:dyDescent="0.25">
      <c r="B119" s="380"/>
      <c r="C119" s="380"/>
      <c r="D119" s="392"/>
      <c r="E119" s="386"/>
      <c r="F119" s="388"/>
      <c r="G119" s="359"/>
      <c r="H119" s="359"/>
      <c r="I119" s="380"/>
      <c r="J119" s="359"/>
      <c r="K119" s="359"/>
      <c r="L119" s="359"/>
      <c r="M119" s="380"/>
      <c r="N119" s="380"/>
      <c r="O119" s="381"/>
      <c r="P119" s="364"/>
      <c r="Q119" s="362"/>
      <c r="R119" s="365"/>
      <c r="S119" s="366"/>
      <c r="T119" s="215"/>
      <c r="U119" s="215"/>
      <c r="V119" s="215"/>
      <c r="W119" s="215"/>
      <c r="X119" s="215"/>
      <c r="Y119" s="370"/>
      <c r="Z119" s="373"/>
      <c r="AA119" s="373"/>
      <c r="AB119" s="376"/>
      <c r="AC119" s="373"/>
      <c r="AD119" s="216"/>
      <c r="AE119" s="216"/>
      <c r="AF119" s="216"/>
      <c r="AG119" s="216"/>
      <c r="AH119" s="378"/>
      <c r="AI119" s="378"/>
      <c r="AJ119" s="373"/>
      <c r="AK119" s="378"/>
      <c r="AL119" s="378"/>
      <c r="AM119" s="216"/>
      <c r="AN119" s="216"/>
      <c r="AO119" s="216"/>
      <c r="AP119" s="216"/>
      <c r="AQ119" s="216"/>
      <c r="AR119" s="216"/>
      <c r="AS119" s="216"/>
      <c r="AT119" s="216"/>
      <c r="AU119" s="216"/>
      <c r="AV119" s="216"/>
      <c r="AW119" s="216"/>
      <c r="AX119" s="216"/>
      <c r="BH119" s="226" t="s">
        <v>194</v>
      </c>
      <c r="BI119" s="216" t="s">
        <v>195</v>
      </c>
      <c r="BJ119" s="216"/>
      <c r="BK119" s="216"/>
      <c r="BL119" s="216"/>
      <c r="BM119" s="216"/>
      <c r="BN119" s="216"/>
      <c r="BO119" s="216"/>
      <c r="BP119" s="216"/>
      <c r="BQ119" s="216"/>
      <c r="BR119" s="216"/>
      <c r="BS119" s="216"/>
    </row>
    <row r="120" spans="2:71" ht="39.950000000000003" customHeight="1" x14ac:dyDescent="0.25">
      <c r="B120" s="380"/>
      <c r="C120" s="380"/>
      <c r="D120" s="392"/>
      <c r="E120" s="386"/>
      <c r="F120" s="388"/>
      <c r="G120" s="359"/>
      <c r="H120" s="359"/>
      <c r="I120" s="380"/>
      <c r="J120" s="359"/>
      <c r="K120" s="359"/>
      <c r="L120" s="359"/>
      <c r="M120" s="380"/>
      <c r="N120" s="380"/>
      <c r="O120" s="381"/>
      <c r="P120" s="364"/>
      <c r="Q120" s="362"/>
      <c r="R120" s="365"/>
      <c r="S120" s="366"/>
      <c r="T120" s="215"/>
      <c r="U120" s="215"/>
      <c r="V120" s="215"/>
      <c r="W120" s="215"/>
      <c r="X120" s="215"/>
      <c r="Y120" s="370"/>
      <c r="Z120" s="373"/>
      <c r="AA120" s="373"/>
      <c r="AB120" s="376"/>
      <c r="AC120" s="373"/>
      <c r="AD120" s="216"/>
      <c r="AE120" s="216"/>
      <c r="AF120" s="216"/>
      <c r="AG120" s="216"/>
      <c r="AH120" s="378"/>
      <c r="AI120" s="378"/>
      <c r="AJ120" s="373"/>
      <c r="AK120" s="378"/>
      <c r="AL120" s="378"/>
      <c r="AM120" s="216"/>
      <c r="AN120" s="216"/>
      <c r="AO120" s="216"/>
      <c r="AP120" s="216"/>
      <c r="AQ120" s="216"/>
      <c r="AR120" s="216"/>
      <c r="AS120" s="216"/>
      <c r="AT120" s="216"/>
      <c r="AU120" s="216"/>
      <c r="AV120" s="216"/>
      <c r="AW120" s="216"/>
      <c r="AX120" s="216"/>
      <c r="BH120" s="367" t="s">
        <v>197</v>
      </c>
      <c r="BI120" s="368"/>
      <c r="BJ120" s="228" t="str">
        <f>DATOS!B276</f>
        <v>N/A</v>
      </c>
      <c r="BK120" s="228" t="str">
        <f>DATOS!C276</f>
        <v>N/A</v>
      </c>
      <c r="BL120" s="228" t="str">
        <f>DATOS!D276</f>
        <v>N/A</v>
      </c>
      <c r="BM120" s="228" t="str">
        <f>DATOS!E276</f>
        <v>N/A</v>
      </c>
      <c r="BN120" s="228" t="str">
        <f>DATOS!F276</f>
        <v>N/A</v>
      </c>
      <c r="BO120" s="228" t="str">
        <f>DATOS!G276</f>
        <v>N/A</v>
      </c>
      <c r="BP120" s="228" t="str">
        <f>DATOS!H276</f>
        <v>N/A</v>
      </c>
      <c r="BQ120" s="228" t="str">
        <f>DATOS!I276</f>
        <v>N/A</v>
      </c>
      <c r="BR120" s="228" t="str">
        <f>DATOS!J276</f>
        <v>N/A</v>
      </c>
      <c r="BS120" s="228" t="str">
        <f>DATOS!K276</f>
        <v>N/A</v>
      </c>
    </row>
    <row r="121" spans="2:71" ht="39.950000000000003" customHeight="1" x14ac:dyDescent="0.25">
      <c r="B121" s="380"/>
      <c r="C121" s="380"/>
      <c r="D121" s="392"/>
      <c r="E121" s="386"/>
      <c r="F121" s="388"/>
      <c r="G121" s="359"/>
      <c r="H121" s="359"/>
      <c r="I121" s="380"/>
      <c r="J121" s="359"/>
      <c r="K121" s="359"/>
      <c r="L121" s="359"/>
      <c r="M121" s="380"/>
      <c r="N121" s="380"/>
      <c r="O121" s="381"/>
      <c r="P121" s="364"/>
      <c r="Q121" s="362"/>
      <c r="R121" s="365"/>
      <c r="S121" s="366"/>
      <c r="T121" s="215"/>
      <c r="U121" s="215"/>
      <c r="V121" s="215"/>
      <c r="W121" s="215"/>
      <c r="X121" s="215"/>
      <c r="Y121" s="370"/>
      <c r="Z121" s="373"/>
      <c r="AA121" s="373"/>
      <c r="AB121" s="376"/>
      <c r="AC121" s="373"/>
      <c r="AD121" s="216"/>
      <c r="AE121" s="216"/>
      <c r="AF121" s="216"/>
      <c r="AG121" s="216"/>
      <c r="AH121" s="378"/>
      <c r="AI121" s="378"/>
      <c r="AJ121" s="373"/>
      <c r="AK121" s="378"/>
      <c r="AL121" s="378"/>
      <c r="AM121" s="216"/>
      <c r="AN121" s="216"/>
      <c r="AO121" s="216"/>
      <c r="AP121" s="216"/>
      <c r="AQ121" s="216"/>
      <c r="AR121" s="216"/>
      <c r="AS121" s="216"/>
      <c r="AT121" s="216"/>
      <c r="AU121" s="216"/>
      <c r="AV121" s="216"/>
      <c r="AW121" s="216"/>
      <c r="AX121" s="216"/>
    </row>
    <row r="122" spans="2:71" ht="39.950000000000003" customHeight="1" x14ac:dyDescent="0.25">
      <c r="B122" s="380"/>
      <c r="C122" s="380"/>
      <c r="D122" s="392"/>
      <c r="E122" s="386"/>
      <c r="F122" s="388"/>
      <c r="G122" s="359"/>
      <c r="H122" s="359"/>
      <c r="I122" s="380"/>
      <c r="J122" s="359"/>
      <c r="K122" s="359"/>
      <c r="L122" s="359"/>
      <c r="M122" s="380"/>
      <c r="N122" s="380"/>
      <c r="O122" s="381"/>
      <c r="P122" s="364"/>
      <c r="Q122" s="362"/>
      <c r="R122" s="365"/>
      <c r="S122" s="366"/>
      <c r="T122" s="215"/>
      <c r="U122" s="215"/>
      <c r="V122" s="215"/>
      <c r="W122" s="215"/>
      <c r="X122" s="215"/>
      <c r="Y122" s="371"/>
      <c r="Z122" s="374"/>
      <c r="AA122" s="374"/>
      <c r="AB122" s="377"/>
      <c r="AC122" s="374"/>
      <c r="AD122" s="216"/>
      <c r="AE122" s="216"/>
      <c r="AF122" s="216"/>
      <c r="AG122" s="216"/>
      <c r="AH122" s="378"/>
      <c r="AI122" s="378"/>
      <c r="AJ122" s="374"/>
      <c r="AK122" s="378"/>
      <c r="AL122" s="378"/>
      <c r="AM122" s="216"/>
      <c r="AN122" s="216"/>
      <c r="AO122" s="216"/>
      <c r="AP122" s="216"/>
      <c r="AQ122" s="216"/>
      <c r="AR122" s="216"/>
      <c r="AS122" s="216"/>
      <c r="AT122" s="216"/>
      <c r="AU122" s="216"/>
      <c r="AV122" s="216"/>
      <c r="AW122" s="216"/>
      <c r="AX122" s="216"/>
    </row>
    <row r="123" spans="2:71" ht="39.950000000000003" customHeight="1" x14ac:dyDescent="0.25">
      <c r="B123" s="169"/>
      <c r="C123" s="169"/>
      <c r="D123" s="170"/>
      <c r="E123" s="163"/>
      <c r="F123" s="164"/>
      <c r="G123" s="171"/>
      <c r="H123" s="171"/>
      <c r="I123" s="169"/>
      <c r="J123" s="171"/>
      <c r="K123" s="171"/>
      <c r="L123" s="171"/>
      <c r="M123" s="169"/>
      <c r="N123" s="169"/>
      <c r="O123" s="169"/>
      <c r="P123" s="169"/>
      <c r="Q123" s="168"/>
    </row>
    <row r="124" spans="2:71" ht="39.950000000000003" customHeight="1" x14ac:dyDescent="0.25">
      <c r="B124" s="125"/>
      <c r="C124" s="125"/>
      <c r="D124" s="151"/>
      <c r="E124" s="107"/>
      <c r="F124" s="111"/>
      <c r="G124" s="126"/>
      <c r="H124" s="126"/>
      <c r="I124" s="125"/>
      <c r="J124" s="126"/>
      <c r="K124" s="126"/>
      <c r="L124" s="126"/>
      <c r="M124" s="125"/>
      <c r="N124" s="125"/>
      <c r="O124" s="125"/>
      <c r="P124" s="125"/>
      <c r="Q124" s="108"/>
    </row>
    <row r="125" spans="2:71" ht="39.950000000000003" customHeight="1" x14ac:dyDescent="0.25">
      <c r="B125" s="127"/>
      <c r="C125" s="127"/>
      <c r="D125" s="152"/>
      <c r="E125" s="115"/>
      <c r="F125" s="116"/>
      <c r="G125" s="128"/>
      <c r="H125" s="128"/>
      <c r="I125" s="127"/>
      <c r="J125" s="128"/>
      <c r="K125" s="128"/>
      <c r="L125" s="128"/>
      <c r="M125" s="127"/>
      <c r="N125" s="127"/>
      <c r="O125" s="127"/>
      <c r="P125" s="127"/>
      <c r="Q125" s="124"/>
    </row>
    <row r="126" spans="2:71" ht="39.950000000000003" customHeight="1" x14ac:dyDescent="0.25">
      <c r="B126" s="379" t="str">
        <f>'IDENTIFICACIÓN DE RIESGOS.'!$B$7</f>
        <v xml:space="preserve">GESTIÓN DE RECURSOS FÍSICOS </v>
      </c>
      <c r="C126" s="379">
        <f>C113+1</f>
        <v>10</v>
      </c>
      <c r="D126" s="391" t="str">
        <f>'IDENTIFICACIÓN DE RIESGOS.'!H98</f>
        <v>Riesgo 10</v>
      </c>
      <c r="E126" s="385" t="str">
        <f>CONCATENATE("La ", 'IDENTIFICACIÓN DE RIESGOS.'!$I$98, , "    puede generar ", D126, " ocasionando ", 'IDENTIFICACIÓN DE RIESGOS.'!$K$98)</f>
        <v xml:space="preserve">La     puede generar Riesgo 10 ocasionando </v>
      </c>
      <c r="F126" s="387"/>
      <c r="G126" s="360">
        <f>'IDENTIFICACIÓN DE RIESGOS.'!I98</f>
        <v>0</v>
      </c>
      <c r="H126" s="360">
        <f>'IDENTIFICACIÓN DE RIESGOS.'!K98</f>
        <v>0</v>
      </c>
      <c r="I126" s="379"/>
      <c r="J126" s="360"/>
      <c r="K126" s="360"/>
      <c r="L126" s="360"/>
      <c r="M126" s="379"/>
      <c r="N126" s="379"/>
      <c r="O126" s="384" t="e">
        <f>VLOOKUP(M126,Tabla1[],2,0)</f>
        <v>#N/A</v>
      </c>
      <c r="P126" s="363" t="e">
        <f>VLOOKUP(N126,Tabla2[],2,0)</f>
        <v>#N/A</v>
      </c>
      <c r="Q126" s="361" t="str">
        <f>IF(N126="","",INDEX(TABLA_RIESGOS1,'VALORACIÓN RIESGOS'!P126,'VALORACIÓN RIESGOS'!O126))</f>
        <v/>
      </c>
      <c r="R126" s="365"/>
      <c r="S126" s="366"/>
      <c r="T126" s="215"/>
      <c r="U126" s="215"/>
      <c r="V126" s="215"/>
      <c r="W126" s="215"/>
      <c r="X126" s="215"/>
      <c r="Y126" s="369" t="e">
        <f>DATOS!L288</f>
        <v>#DIV/0!</v>
      </c>
      <c r="Z126" s="372" t="e">
        <f>DATOS!L300</f>
        <v>#DIV/0!</v>
      </c>
      <c r="AA126" s="372" t="e">
        <f>DATOS!L296</f>
        <v>#DIV/0!</v>
      </c>
      <c r="AB126" s="375" t="e">
        <f>DATOS!L331</f>
        <v>#DIV/0!</v>
      </c>
      <c r="AC126" s="372" t="e">
        <f>IF(F126="Corrupción",DATOS!$B$336,IF(AB126=DATOS!$B$144,DATOS!$B$336,IF(AB126=DATOS!$B$143,DATOS!$B$337,IF(AB126=DATOS!$B$142,DATOS!$B$337,IF(AB126=DATOS!$B$141,DATOS!$B$338,"No Aplica")))))</f>
        <v>#DIV/0!</v>
      </c>
      <c r="AD126" s="428" t="e">
        <f>IF(AC126="No Aplica","No Aplica",IF(AC126="Asumir","No requiere acciones adicionales","Definir acciones complementarias"))</f>
        <v>#DIV/0!</v>
      </c>
      <c r="AE126" s="429"/>
      <c r="AF126" s="429"/>
      <c r="AG126" s="430"/>
      <c r="AH126" s="378"/>
      <c r="AI126" s="378"/>
      <c r="AJ126" s="372" t="s">
        <v>204</v>
      </c>
      <c r="AK126" s="378" t="s">
        <v>163</v>
      </c>
      <c r="AL126" s="378" t="str">
        <f>'IDENTIFICACIÓN DE RIESGOS.'!$F$17</f>
        <v>Subdirector de Servicios Administrativos-Coordinación Grupo de Recursos Fisicos</v>
      </c>
      <c r="AM126" s="216"/>
      <c r="AN126" s="216"/>
      <c r="AO126" s="216"/>
      <c r="AP126" s="216"/>
      <c r="AQ126" s="216"/>
      <c r="AR126" s="216"/>
      <c r="AS126" s="216"/>
      <c r="AT126" s="216"/>
      <c r="AU126" s="216"/>
      <c r="AV126" s="216"/>
      <c r="AW126" s="216"/>
      <c r="AX126" s="216"/>
      <c r="BH126" s="220" t="s">
        <v>127</v>
      </c>
      <c r="BI126" s="221" t="s">
        <v>167</v>
      </c>
      <c r="BJ126" s="216"/>
      <c r="BK126" s="216"/>
      <c r="BL126" s="216"/>
      <c r="BM126" s="216"/>
      <c r="BN126" s="216"/>
      <c r="BO126" s="216"/>
      <c r="BP126" s="216"/>
      <c r="BQ126" s="216"/>
      <c r="BR126" s="216"/>
      <c r="BS126" s="216"/>
    </row>
    <row r="127" spans="2:71" ht="39.950000000000003" customHeight="1" x14ac:dyDescent="0.25">
      <c r="B127" s="380"/>
      <c r="C127" s="380"/>
      <c r="D127" s="392"/>
      <c r="E127" s="386"/>
      <c r="F127" s="388"/>
      <c r="G127" s="359"/>
      <c r="H127" s="359"/>
      <c r="I127" s="380"/>
      <c r="J127" s="359"/>
      <c r="K127" s="359"/>
      <c r="L127" s="359"/>
      <c r="M127" s="380"/>
      <c r="N127" s="380"/>
      <c r="O127" s="381"/>
      <c r="P127" s="364"/>
      <c r="Q127" s="362"/>
      <c r="R127" s="365" t="str">
        <f>IF(T133="","",INDEX(MATRIZ_RIESGOS,[1]Identificación!U133,[1]Identificación!W133))</f>
        <v/>
      </c>
      <c r="S127" s="366"/>
      <c r="T127" s="215"/>
      <c r="U127" s="215"/>
      <c r="V127" s="215"/>
      <c r="W127" s="215"/>
      <c r="X127" s="215"/>
      <c r="Y127" s="370"/>
      <c r="Z127" s="373"/>
      <c r="AA127" s="373"/>
      <c r="AB127" s="376"/>
      <c r="AC127" s="373"/>
      <c r="AD127" s="216"/>
      <c r="AE127" s="216"/>
      <c r="AF127" s="216"/>
      <c r="AG127" s="216"/>
      <c r="AH127" s="378"/>
      <c r="AI127" s="378"/>
      <c r="AJ127" s="373"/>
      <c r="AK127" s="378"/>
      <c r="AL127" s="378"/>
      <c r="AM127" s="216"/>
      <c r="AN127" s="216"/>
      <c r="AO127" s="216"/>
      <c r="AP127" s="216"/>
      <c r="AQ127" s="216"/>
      <c r="AR127" s="216"/>
      <c r="AS127" s="216"/>
      <c r="AT127" s="216"/>
      <c r="AU127" s="216"/>
      <c r="AV127" s="216"/>
      <c r="AW127" s="216"/>
      <c r="AX127" s="216"/>
      <c r="BH127" s="220" t="s">
        <v>179</v>
      </c>
      <c r="BI127" s="221" t="s">
        <v>180</v>
      </c>
      <c r="BJ127" s="216"/>
      <c r="BK127" s="216"/>
      <c r="BL127" s="216"/>
      <c r="BM127" s="216"/>
      <c r="BN127" s="216"/>
      <c r="BO127" s="216"/>
      <c r="BP127" s="216"/>
      <c r="BQ127" s="216"/>
      <c r="BR127" s="216"/>
      <c r="BS127" s="216"/>
    </row>
    <row r="128" spans="2:71" ht="39.950000000000003" customHeight="1" x14ac:dyDescent="0.25">
      <c r="B128" s="380"/>
      <c r="C128" s="380"/>
      <c r="D128" s="392"/>
      <c r="E128" s="386"/>
      <c r="F128" s="388"/>
      <c r="G128" s="359"/>
      <c r="H128" s="359"/>
      <c r="I128" s="380"/>
      <c r="J128" s="359"/>
      <c r="K128" s="359"/>
      <c r="L128" s="359"/>
      <c r="M128" s="380"/>
      <c r="N128" s="380"/>
      <c r="O128" s="381"/>
      <c r="P128" s="364"/>
      <c r="Q128" s="362"/>
      <c r="R128" s="365"/>
      <c r="S128" s="366"/>
      <c r="T128" s="215"/>
      <c r="U128" s="215"/>
      <c r="V128" s="215"/>
      <c r="W128" s="215"/>
      <c r="X128" s="215"/>
      <c r="Y128" s="370"/>
      <c r="Z128" s="373"/>
      <c r="AA128" s="373"/>
      <c r="AB128" s="376"/>
      <c r="AC128" s="373"/>
      <c r="AD128" s="216"/>
      <c r="AE128" s="216"/>
      <c r="AF128" s="216"/>
      <c r="AG128" s="216"/>
      <c r="AH128" s="378"/>
      <c r="AI128" s="378"/>
      <c r="AJ128" s="373"/>
      <c r="AK128" s="378"/>
      <c r="AL128" s="378"/>
      <c r="AM128" s="216"/>
      <c r="AN128" s="216"/>
      <c r="AO128" s="216"/>
      <c r="AP128" s="216"/>
      <c r="AQ128" s="216"/>
      <c r="AR128" s="216"/>
      <c r="AS128" s="216"/>
      <c r="AT128" s="216"/>
      <c r="AU128" s="216"/>
      <c r="AV128" s="216"/>
      <c r="AW128" s="216"/>
      <c r="AX128" s="216"/>
      <c r="BH128" s="220" t="s">
        <v>126</v>
      </c>
      <c r="BI128" s="221" t="s">
        <v>183</v>
      </c>
      <c r="BJ128" s="216"/>
      <c r="BK128" s="216"/>
      <c r="BL128" s="216"/>
      <c r="BM128" s="216"/>
      <c r="BN128" s="216"/>
      <c r="BO128" s="216"/>
      <c r="BP128" s="216"/>
      <c r="BQ128" s="216"/>
      <c r="BR128" s="216"/>
      <c r="BS128" s="216"/>
    </row>
    <row r="129" spans="2:71" ht="39.950000000000003" customHeight="1" x14ac:dyDescent="0.25">
      <c r="B129" s="380"/>
      <c r="C129" s="380"/>
      <c r="D129" s="392"/>
      <c r="E129" s="386"/>
      <c r="F129" s="388"/>
      <c r="G129" s="359"/>
      <c r="H129" s="359"/>
      <c r="I129" s="380"/>
      <c r="J129" s="359"/>
      <c r="K129" s="359"/>
      <c r="L129" s="359"/>
      <c r="M129" s="380"/>
      <c r="N129" s="380"/>
      <c r="O129" s="381"/>
      <c r="P129" s="364"/>
      <c r="Q129" s="362"/>
      <c r="R129" s="365"/>
      <c r="S129" s="366"/>
      <c r="T129" s="215"/>
      <c r="U129" s="215"/>
      <c r="V129" s="215"/>
      <c r="W129" s="215"/>
      <c r="X129" s="215"/>
      <c r="Y129" s="370"/>
      <c r="Z129" s="373"/>
      <c r="AA129" s="373"/>
      <c r="AB129" s="376"/>
      <c r="AC129" s="373"/>
      <c r="AD129" s="216"/>
      <c r="AE129" s="216"/>
      <c r="AF129" s="216"/>
      <c r="AG129" s="216"/>
      <c r="AH129" s="378"/>
      <c r="AI129" s="378"/>
      <c r="AJ129" s="373"/>
      <c r="AK129" s="378"/>
      <c r="AL129" s="378"/>
      <c r="AM129" s="216"/>
      <c r="AN129" s="216"/>
      <c r="AO129" s="216"/>
      <c r="AP129" s="216"/>
      <c r="AQ129" s="216"/>
      <c r="AR129" s="216"/>
      <c r="AS129" s="216"/>
      <c r="AT129" s="216"/>
      <c r="AU129" s="216"/>
      <c r="AV129" s="216"/>
      <c r="AW129" s="216"/>
      <c r="AX129" s="216"/>
      <c r="BH129" s="226" t="s">
        <v>185</v>
      </c>
      <c r="BI129" s="221" t="s">
        <v>186</v>
      </c>
      <c r="BJ129" s="216"/>
      <c r="BK129" s="216"/>
      <c r="BL129" s="216"/>
      <c r="BM129" s="216"/>
      <c r="BN129" s="216"/>
      <c r="BO129" s="216"/>
      <c r="BP129" s="216"/>
      <c r="BQ129" s="216"/>
      <c r="BR129" s="216"/>
      <c r="BS129" s="216"/>
    </row>
    <row r="130" spans="2:71" ht="39.950000000000003" customHeight="1" x14ac:dyDescent="0.25">
      <c r="B130" s="380"/>
      <c r="C130" s="380"/>
      <c r="D130" s="392"/>
      <c r="E130" s="386"/>
      <c r="F130" s="388"/>
      <c r="G130" s="359"/>
      <c r="H130" s="359"/>
      <c r="I130" s="380"/>
      <c r="J130" s="359"/>
      <c r="K130" s="359"/>
      <c r="L130" s="359"/>
      <c r="M130" s="380"/>
      <c r="N130" s="380"/>
      <c r="O130" s="381"/>
      <c r="P130" s="364"/>
      <c r="Q130" s="362"/>
      <c r="R130" s="365"/>
      <c r="S130" s="366"/>
      <c r="T130" s="215"/>
      <c r="U130" s="215"/>
      <c r="V130" s="215"/>
      <c r="W130" s="215"/>
      <c r="X130" s="215"/>
      <c r="Y130" s="370"/>
      <c r="Z130" s="373"/>
      <c r="AA130" s="373"/>
      <c r="AB130" s="376"/>
      <c r="AC130" s="373"/>
      <c r="AD130" s="216"/>
      <c r="AE130" s="216"/>
      <c r="AF130" s="216"/>
      <c r="AG130" s="216"/>
      <c r="AH130" s="378"/>
      <c r="AI130" s="378"/>
      <c r="AJ130" s="373"/>
      <c r="AK130" s="378"/>
      <c r="AL130" s="378"/>
      <c r="AM130" s="216"/>
      <c r="AN130" s="216"/>
      <c r="AO130" s="216"/>
      <c r="AP130" s="216"/>
      <c r="AQ130" s="216"/>
      <c r="AR130" s="216"/>
      <c r="AS130" s="216"/>
      <c r="AT130" s="216"/>
      <c r="AU130" s="216"/>
      <c r="AV130" s="216"/>
      <c r="AW130" s="216"/>
      <c r="AX130" s="216"/>
      <c r="BH130" s="220" t="s">
        <v>188</v>
      </c>
      <c r="BI130" s="227" t="s">
        <v>189</v>
      </c>
      <c r="BJ130" s="216"/>
      <c r="BK130" s="216"/>
      <c r="BL130" s="216"/>
      <c r="BM130" s="216"/>
      <c r="BN130" s="216"/>
      <c r="BO130" s="216"/>
      <c r="BP130" s="216"/>
      <c r="BQ130" s="216"/>
      <c r="BR130" s="216"/>
      <c r="BS130" s="216"/>
    </row>
    <row r="131" spans="2:71" ht="39.950000000000003" customHeight="1" x14ac:dyDescent="0.25">
      <c r="B131" s="380"/>
      <c r="C131" s="380"/>
      <c r="D131" s="392"/>
      <c r="E131" s="386"/>
      <c r="F131" s="388"/>
      <c r="G131" s="359"/>
      <c r="H131" s="359"/>
      <c r="I131" s="380"/>
      <c r="J131" s="359"/>
      <c r="K131" s="359"/>
      <c r="L131" s="359"/>
      <c r="M131" s="380"/>
      <c r="N131" s="380"/>
      <c r="O131" s="381"/>
      <c r="P131" s="364"/>
      <c r="Q131" s="362"/>
      <c r="R131" s="365"/>
      <c r="S131" s="366"/>
      <c r="T131" s="215"/>
      <c r="U131" s="215"/>
      <c r="V131" s="215"/>
      <c r="W131" s="215"/>
      <c r="X131" s="215"/>
      <c r="Y131" s="370"/>
      <c r="Z131" s="373"/>
      <c r="AA131" s="373"/>
      <c r="AB131" s="376"/>
      <c r="AC131" s="373"/>
      <c r="AD131" s="216"/>
      <c r="AE131" s="216"/>
      <c r="AF131" s="216"/>
      <c r="AG131" s="216"/>
      <c r="AH131" s="378"/>
      <c r="AI131" s="378"/>
      <c r="AJ131" s="373"/>
      <c r="AK131" s="378"/>
      <c r="AL131" s="378"/>
      <c r="AM131" s="216"/>
      <c r="AN131" s="216"/>
      <c r="AO131" s="216"/>
      <c r="AP131" s="216"/>
      <c r="AQ131" s="216"/>
      <c r="AR131" s="216"/>
      <c r="AS131" s="216"/>
      <c r="AT131" s="216"/>
      <c r="AU131" s="216"/>
      <c r="AV131" s="216"/>
      <c r="AW131" s="216"/>
      <c r="AX131" s="216"/>
      <c r="BH131" s="226" t="s">
        <v>191</v>
      </c>
      <c r="BI131" s="216" t="s">
        <v>192</v>
      </c>
      <c r="BJ131" s="216"/>
      <c r="BK131" s="216"/>
      <c r="BL131" s="216"/>
      <c r="BM131" s="216"/>
      <c r="BN131" s="216"/>
      <c r="BO131" s="216"/>
      <c r="BP131" s="216"/>
      <c r="BQ131" s="216"/>
      <c r="BR131" s="216"/>
      <c r="BS131" s="216"/>
    </row>
    <row r="132" spans="2:71" ht="39.950000000000003" customHeight="1" x14ac:dyDescent="0.25">
      <c r="B132" s="380"/>
      <c r="C132" s="380"/>
      <c r="D132" s="392"/>
      <c r="E132" s="386"/>
      <c r="F132" s="388"/>
      <c r="G132" s="359"/>
      <c r="H132" s="359"/>
      <c r="I132" s="380"/>
      <c r="J132" s="359"/>
      <c r="K132" s="359"/>
      <c r="L132" s="359"/>
      <c r="M132" s="380"/>
      <c r="N132" s="380"/>
      <c r="O132" s="381"/>
      <c r="P132" s="364"/>
      <c r="Q132" s="362"/>
      <c r="R132" s="365"/>
      <c r="S132" s="366"/>
      <c r="T132" s="215"/>
      <c r="U132" s="215"/>
      <c r="V132" s="215"/>
      <c r="W132" s="215"/>
      <c r="X132" s="215"/>
      <c r="Y132" s="370"/>
      <c r="Z132" s="373"/>
      <c r="AA132" s="373"/>
      <c r="AB132" s="376"/>
      <c r="AC132" s="373"/>
      <c r="AD132" s="216"/>
      <c r="AE132" s="216"/>
      <c r="AF132" s="216"/>
      <c r="AG132" s="216"/>
      <c r="AH132" s="378"/>
      <c r="AI132" s="378"/>
      <c r="AJ132" s="373"/>
      <c r="AK132" s="378"/>
      <c r="AL132" s="378"/>
      <c r="AM132" s="216"/>
      <c r="AN132" s="216"/>
      <c r="AO132" s="216"/>
      <c r="AP132" s="216"/>
      <c r="AQ132" s="216"/>
      <c r="AR132" s="216"/>
      <c r="AS132" s="216"/>
      <c r="AT132" s="216"/>
      <c r="AU132" s="216"/>
      <c r="AV132" s="216"/>
      <c r="AW132" s="216"/>
      <c r="AX132" s="216"/>
      <c r="BH132" s="226" t="s">
        <v>194</v>
      </c>
      <c r="BI132" s="216" t="s">
        <v>195</v>
      </c>
      <c r="BJ132" s="216"/>
      <c r="BK132" s="216"/>
      <c r="BL132" s="216"/>
      <c r="BM132" s="216"/>
      <c r="BN132" s="216"/>
      <c r="BO132" s="216"/>
      <c r="BP132" s="216"/>
      <c r="BQ132" s="216"/>
      <c r="BR132" s="216"/>
      <c r="BS132" s="216"/>
    </row>
    <row r="133" spans="2:71" ht="39.950000000000003" customHeight="1" x14ac:dyDescent="0.25">
      <c r="B133" s="380"/>
      <c r="C133" s="380"/>
      <c r="D133" s="392"/>
      <c r="E133" s="386"/>
      <c r="F133" s="388"/>
      <c r="G133" s="359"/>
      <c r="H133" s="359"/>
      <c r="I133" s="380"/>
      <c r="J133" s="359"/>
      <c r="K133" s="359"/>
      <c r="L133" s="359"/>
      <c r="M133" s="380"/>
      <c r="N133" s="380"/>
      <c r="O133" s="381"/>
      <c r="P133" s="364"/>
      <c r="Q133" s="362"/>
      <c r="R133" s="365"/>
      <c r="S133" s="366"/>
      <c r="T133" s="215"/>
      <c r="U133" s="215"/>
      <c r="V133" s="215"/>
      <c r="W133" s="215"/>
      <c r="X133" s="215"/>
      <c r="Y133" s="370"/>
      <c r="Z133" s="373"/>
      <c r="AA133" s="373"/>
      <c r="AB133" s="376"/>
      <c r="AC133" s="373"/>
      <c r="AD133" s="216"/>
      <c r="AE133" s="216"/>
      <c r="AF133" s="216"/>
      <c r="AG133" s="216"/>
      <c r="AH133" s="378"/>
      <c r="AI133" s="378"/>
      <c r="AJ133" s="373"/>
      <c r="AK133" s="378"/>
      <c r="AL133" s="378"/>
      <c r="AM133" s="216"/>
      <c r="AN133" s="216"/>
      <c r="AO133" s="216"/>
      <c r="AP133" s="216"/>
      <c r="AQ133" s="216"/>
      <c r="AR133" s="216"/>
      <c r="AS133" s="216"/>
      <c r="AT133" s="216"/>
      <c r="AU133" s="216"/>
      <c r="AV133" s="216"/>
      <c r="AW133" s="216"/>
      <c r="AX133" s="216"/>
      <c r="BH133" s="367" t="s">
        <v>197</v>
      </c>
      <c r="BI133" s="368"/>
      <c r="BJ133" s="228" t="str">
        <f>DATOS!B288</f>
        <v>N/A</v>
      </c>
      <c r="BK133" s="228" t="str">
        <f>DATOS!C288</f>
        <v>N/A</v>
      </c>
      <c r="BL133" s="228" t="str">
        <f>DATOS!D288</f>
        <v>N/A</v>
      </c>
      <c r="BM133" s="228" t="str">
        <f>DATOS!E288</f>
        <v>N/A</v>
      </c>
      <c r="BN133" s="228" t="str">
        <f>DATOS!F288</f>
        <v>N/A</v>
      </c>
      <c r="BO133" s="228" t="str">
        <f>DATOS!G288</f>
        <v>N/A</v>
      </c>
      <c r="BP133" s="228" t="str">
        <f>DATOS!H288</f>
        <v>N/A</v>
      </c>
      <c r="BQ133" s="228" t="str">
        <f>DATOS!I288</f>
        <v>N/A</v>
      </c>
      <c r="BR133" s="228" t="str">
        <f>DATOS!J288</f>
        <v>N/A</v>
      </c>
      <c r="BS133" s="228" t="str">
        <f>DATOS!K288</f>
        <v>N/A</v>
      </c>
    </row>
    <row r="134" spans="2:71" ht="39.950000000000003" customHeight="1" x14ac:dyDescent="0.25">
      <c r="B134" s="380"/>
      <c r="C134" s="380"/>
      <c r="D134" s="392"/>
      <c r="E134" s="386"/>
      <c r="F134" s="388"/>
      <c r="G134" s="359"/>
      <c r="H134" s="359"/>
      <c r="I134" s="380"/>
      <c r="J134" s="359"/>
      <c r="K134" s="359"/>
      <c r="L134" s="359"/>
      <c r="M134" s="380"/>
      <c r="N134" s="380"/>
      <c r="O134" s="381"/>
      <c r="P134" s="364"/>
      <c r="Q134" s="362"/>
      <c r="R134" s="365"/>
      <c r="S134" s="366"/>
      <c r="T134" s="215"/>
      <c r="U134" s="215"/>
      <c r="V134" s="215"/>
      <c r="W134" s="215"/>
      <c r="X134" s="215"/>
      <c r="Y134" s="370"/>
      <c r="Z134" s="373"/>
      <c r="AA134" s="373"/>
      <c r="AB134" s="376"/>
      <c r="AC134" s="373"/>
      <c r="AD134" s="216"/>
      <c r="AE134" s="216"/>
      <c r="AF134" s="216"/>
      <c r="AG134" s="216"/>
      <c r="AH134" s="378"/>
      <c r="AI134" s="378"/>
      <c r="AJ134" s="373"/>
      <c r="AK134" s="378"/>
      <c r="AL134" s="378"/>
      <c r="AM134" s="216"/>
      <c r="AN134" s="216"/>
      <c r="AO134" s="216"/>
      <c r="AP134" s="216"/>
      <c r="AQ134" s="216"/>
      <c r="AR134" s="216"/>
      <c r="AS134" s="216"/>
      <c r="AT134" s="216"/>
      <c r="AU134" s="216"/>
      <c r="AV134" s="216"/>
      <c r="AW134" s="216"/>
      <c r="AX134" s="216"/>
    </row>
    <row r="135" spans="2:71" ht="39.950000000000003" customHeight="1" x14ac:dyDescent="0.25">
      <c r="B135" s="380"/>
      <c r="C135" s="380"/>
      <c r="D135" s="392"/>
      <c r="E135" s="386"/>
      <c r="F135" s="388"/>
      <c r="G135" s="359"/>
      <c r="H135" s="359"/>
      <c r="I135" s="380"/>
      <c r="J135" s="359"/>
      <c r="K135" s="359"/>
      <c r="L135" s="359"/>
      <c r="M135" s="380"/>
      <c r="N135" s="380"/>
      <c r="O135" s="381"/>
      <c r="P135" s="364"/>
      <c r="Q135" s="362"/>
      <c r="R135" s="365"/>
      <c r="S135" s="366"/>
      <c r="T135" s="215"/>
      <c r="U135" s="215"/>
      <c r="V135" s="215"/>
      <c r="W135" s="215"/>
      <c r="X135" s="215"/>
      <c r="Y135" s="371"/>
      <c r="Z135" s="374"/>
      <c r="AA135" s="374"/>
      <c r="AB135" s="377"/>
      <c r="AC135" s="374"/>
      <c r="AD135" s="216"/>
      <c r="AE135" s="216"/>
      <c r="AF135" s="216"/>
      <c r="AG135" s="216"/>
      <c r="AH135" s="378"/>
      <c r="AI135" s="378"/>
      <c r="AJ135" s="374"/>
      <c r="AK135" s="378"/>
      <c r="AL135" s="378"/>
      <c r="AM135" s="216"/>
      <c r="AN135" s="216"/>
      <c r="AO135" s="216"/>
      <c r="AP135" s="216"/>
      <c r="AQ135" s="216"/>
      <c r="AR135" s="216"/>
      <c r="AS135" s="216"/>
      <c r="AT135" s="216"/>
      <c r="AU135" s="216"/>
      <c r="AV135" s="216"/>
      <c r="AW135" s="216"/>
      <c r="AX135" s="216"/>
    </row>
    <row r="136" spans="2:71" ht="39.950000000000003" customHeight="1" x14ac:dyDescent="0.25">
      <c r="B136" s="169"/>
      <c r="C136" s="169"/>
      <c r="D136" s="170"/>
      <c r="E136" s="163"/>
      <c r="F136" s="164"/>
      <c r="G136" s="171"/>
      <c r="H136" s="171"/>
      <c r="I136" s="169"/>
      <c r="J136" s="171"/>
      <c r="K136" s="171"/>
      <c r="L136" s="171"/>
      <c r="M136" s="169"/>
      <c r="N136" s="169"/>
      <c r="O136" s="169"/>
      <c r="P136" s="169"/>
      <c r="Q136" s="168"/>
    </row>
    <row r="137" spans="2:71" ht="39.950000000000003" customHeight="1" x14ac:dyDescent="0.25">
      <c r="B137" s="125"/>
      <c r="C137" s="125"/>
      <c r="D137" s="331" t="s">
        <v>61</v>
      </c>
      <c r="E137" s="331"/>
      <c r="F137" s="331"/>
      <c r="G137" s="331"/>
      <c r="H137" s="331"/>
      <c r="I137" s="331"/>
      <c r="J137" s="126"/>
      <c r="K137" s="126"/>
      <c r="L137" s="126"/>
      <c r="M137" s="125"/>
      <c r="N137" s="125"/>
      <c r="O137" s="125"/>
      <c r="P137" s="125"/>
      <c r="Q137" s="108"/>
    </row>
    <row r="138" spans="2:71" ht="39.950000000000003" customHeight="1" x14ac:dyDescent="0.25">
      <c r="B138" s="125"/>
      <c r="C138" s="125"/>
      <c r="D138" s="155" t="s">
        <v>62</v>
      </c>
      <c r="E138" s="156" t="s">
        <v>30</v>
      </c>
      <c r="F138" s="156" t="s">
        <v>63</v>
      </c>
      <c r="G138" s="357" t="s">
        <v>64</v>
      </c>
      <c r="H138" s="357"/>
      <c r="I138" s="357"/>
      <c r="J138" s="126"/>
      <c r="K138" s="126"/>
      <c r="L138" s="126"/>
      <c r="M138" s="125"/>
      <c r="N138" s="125"/>
      <c r="O138" s="125"/>
      <c r="P138" s="125"/>
      <c r="Q138" s="108"/>
    </row>
    <row r="139" spans="2:71" ht="84.75" customHeight="1" x14ac:dyDescent="0.25">
      <c r="D139" s="210">
        <v>43517</v>
      </c>
      <c r="E139" s="211" t="s">
        <v>65</v>
      </c>
      <c r="F139" s="211" t="s">
        <v>66</v>
      </c>
      <c r="G139" s="358" t="s">
        <v>384</v>
      </c>
      <c r="H139" s="358"/>
      <c r="I139" s="358"/>
    </row>
    <row r="140" spans="2:71" ht="84.75" customHeight="1" x14ac:dyDescent="0.25">
      <c r="D140" s="210">
        <v>43711</v>
      </c>
      <c r="E140" s="211" t="s">
        <v>65</v>
      </c>
      <c r="F140" s="211" t="s">
        <v>69</v>
      </c>
      <c r="G140" s="358" t="s">
        <v>67</v>
      </c>
      <c r="H140" s="358"/>
      <c r="I140" s="358"/>
    </row>
    <row r="141" spans="2:71" ht="203.25" customHeight="1" x14ac:dyDescent="0.25">
      <c r="D141" s="210">
        <v>43948</v>
      </c>
      <c r="E141" s="211" t="s">
        <v>385</v>
      </c>
      <c r="F141" s="211" t="s">
        <v>386</v>
      </c>
      <c r="G141" s="358" t="s">
        <v>387</v>
      </c>
      <c r="H141" s="358"/>
      <c r="I141" s="358"/>
    </row>
    <row r="142" spans="2:71" ht="203.25" customHeight="1" x14ac:dyDescent="0.25">
      <c r="D142" s="210">
        <v>44092</v>
      </c>
      <c r="E142" s="211" t="s">
        <v>68</v>
      </c>
      <c r="F142" s="211" t="s">
        <v>388</v>
      </c>
      <c r="G142" s="358" t="s">
        <v>70</v>
      </c>
      <c r="H142" s="358"/>
      <c r="I142" s="358"/>
    </row>
  </sheetData>
  <sheetProtection algorithmName="SHA-512" hashValue="o1E3UuQqmjAcgehDSKI4Cc7+ELsRH/rQbE5ve4hljCaZw11mqucgnTPyPh864Scuk7LNJi0Wwwy8zPUt1dN7Ww==" saltValue="G4pkMRIqvNhomrCEpY9ULw==" spinCount="100000" sheet="1" objects="1" scenarios="1" formatCells="0" formatColumns="0" formatRows="0"/>
  <protectedRanges>
    <protectedRange sqref="AM1:AX1048576" name="Rango2"/>
    <protectedRange sqref="AG1:AG1048576" name="Rango1"/>
  </protectedRanges>
  <dataConsolidate/>
  <mergeCells count="434">
    <mergeCell ref="AD35:AG35"/>
    <mergeCell ref="AD48:AG48"/>
    <mergeCell ref="AD61:AG61"/>
    <mergeCell ref="AD74:AG74"/>
    <mergeCell ref="AD87:AG87"/>
    <mergeCell ref="AD100:AG100"/>
    <mergeCell ref="AD113:AG113"/>
    <mergeCell ref="AD126:AG126"/>
    <mergeCell ref="K35:K44"/>
    <mergeCell ref="L35:L44"/>
    <mergeCell ref="P113:P122"/>
    <mergeCell ref="O35:O44"/>
    <mergeCell ref="P35:P44"/>
    <mergeCell ref="O61:O70"/>
    <mergeCell ref="P61:P70"/>
    <mergeCell ref="M61:M70"/>
    <mergeCell ref="Q35:Q44"/>
    <mergeCell ref="N61:N70"/>
    <mergeCell ref="Q61:Q70"/>
    <mergeCell ref="P87:P96"/>
    <mergeCell ref="Q87:Q96"/>
    <mergeCell ref="M126:M135"/>
    <mergeCell ref="N126:N135"/>
    <mergeCell ref="O126:O135"/>
    <mergeCell ref="B61:B70"/>
    <mergeCell ref="B74:B83"/>
    <mergeCell ref="I74:I83"/>
    <mergeCell ref="B87:B96"/>
    <mergeCell ref="C87:C96"/>
    <mergeCell ref="D87:D96"/>
    <mergeCell ref="E87:E96"/>
    <mergeCell ref="F87:F96"/>
    <mergeCell ref="G87:G96"/>
    <mergeCell ref="H87:H96"/>
    <mergeCell ref="I87:I96"/>
    <mergeCell ref="B126:B135"/>
    <mergeCell ref="C126:C135"/>
    <mergeCell ref="D126:D135"/>
    <mergeCell ref="E126:E135"/>
    <mergeCell ref="F126:F135"/>
    <mergeCell ref="G126:G135"/>
    <mergeCell ref="H126:H135"/>
    <mergeCell ref="I126:I135"/>
    <mergeCell ref="B100:B109"/>
    <mergeCell ref="B113:B122"/>
    <mergeCell ref="C113:C122"/>
    <mergeCell ref="D113:D122"/>
    <mergeCell ref="C100:C109"/>
    <mergeCell ref="D100:D109"/>
    <mergeCell ref="E100:E109"/>
    <mergeCell ref="F100:F109"/>
    <mergeCell ref="G100:G109"/>
    <mergeCell ref="H100:H109"/>
    <mergeCell ref="E113:E122"/>
    <mergeCell ref="F113:F122"/>
    <mergeCell ref="G113:G122"/>
    <mergeCell ref="H113:H122"/>
    <mergeCell ref="I113:I122"/>
    <mergeCell ref="J100:J109"/>
    <mergeCell ref="I100:I109"/>
    <mergeCell ref="C74:C83"/>
    <mergeCell ref="D74:D83"/>
    <mergeCell ref="E74:E83"/>
    <mergeCell ref="F74:F83"/>
    <mergeCell ref="G74:G83"/>
    <mergeCell ref="H74:H83"/>
    <mergeCell ref="C61:C70"/>
    <mergeCell ref="D61:D70"/>
    <mergeCell ref="J87:J96"/>
    <mergeCell ref="C9:C18"/>
    <mergeCell ref="B9:B18"/>
    <mergeCell ref="K22:K31"/>
    <mergeCell ref="K9:K18"/>
    <mergeCell ref="J9:J18"/>
    <mergeCell ref="I9:I18"/>
    <mergeCell ref="H9:H18"/>
    <mergeCell ref="G9:G18"/>
    <mergeCell ref="B22:B31"/>
    <mergeCell ref="C22:C31"/>
    <mergeCell ref="D22:D31"/>
    <mergeCell ref="E22:E31"/>
    <mergeCell ref="F22:F31"/>
    <mergeCell ref="G22:G31"/>
    <mergeCell ref="H22:H31"/>
    <mergeCell ref="I22:I31"/>
    <mergeCell ref="J22:J31"/>
    <mergeCell ref="F9:F18"/>
    <mergeCell ref="E9:E18"/>
    <mergeCell ref="D9:D18"/>
    <mergeCell ref="BS31:BS32"/>
    <mergeCell ref="BJ31:BJ32"/>
    <mergeCell ref="BK31:BK32"/>
    <mergeCell ref="BL31:BL32"/>
    <mergeCell ref="BM31:BM32"/>
    <mergeCell ref="BN31:BN32"/>
    <mergeCell ref="BN19:BN20"/>
    <mergeCell ref="BO19:BO20"/>
    <mergeCell ref="BP19:BP20"/>
    <mergeCell ref="BQ19:BQ20"/>
    <mergeCell ref="BR19:BR20"/>
    <mergeCell ref="Q9:Q18"/>
    <mergeCell ref="N9:N18"/>
    <mergeCell ref="M9:M18"/>
    <mergeCell ref="L9:L18"/>
    <mergeCell ref="O22:O31"/>
    <mergeCell ref="P22:P31"/>
    <mergeCell ref="Z22:Z31"/>
    <mergeCell ref="AA22:AA31"/>
    <mergeCell ref="R23:S23"/>
    <mergeCell ref="R24:S24"/>
    <mergeCell ref="R22:S22"/>
    <mergeCell ref="Y22:Y31"/>
    <mergeCell ref="Q22:Q31"/>
    <mergeCell ref="R14:S14"/>
    <mergeCell ref="P9:P18"/>
    <mergeCell ref="O9:O18"/>
    <mergeCell ref="R10:S10"/>
    <mergeCell ref="N22:N31"/>
    <mergeCell ref="M22:M31"/>
    <mergeCell ref="L22:L31"/>
    <mergeCell ref="R28:S28"/>
    <mergeCell ref="R30:S30"/>
    <mergeCell ref="R31:S31"/>
    <mergeCell ref="R27:S27"/>
    <mergeCell ref="R26:S26"/>
    <mergeCell ref="R25:S25"/>
    <mergeCell ref="AH9:AH18"/>
    <mergeCell ref="AI9:AI18"/>
    <mergeCell ref="AD6:AG7"/>
    <mergeCell ref="AH6:AH8"/>
    <mergeCell ref="AI6:AI8"/>
    <mergeCell ref="R11:S11"/>
    <mergeCell ref="R12:S12"/>
    <mergeCell ref="AD9:AG9"/>
    <mergeCell ref="AD22:AG22"/>
    <mergeCell ref="AC22:AC31"/>
    <mergeCell ref="AB22:AB31"/>
    <mergeCell ref="AH22:AH31"/>
    <mergeCell ref="AI22:AI31"/>
    <mergeCell ref="BH6:BS6"/>
    <mergeCell ref="BS7:BS8"/>
    <mergeCell ref="BR7:BR8"/>
    <mergeCell ref="BQ7:BQ8"/>
    <mergeCell ref="BP7:BP8"/>
    <mergeCell ref="BO7:BO8"/>
    <mergeCell ref="BN7:BN8"/>
    <mergeCell ref="BM7:BM8"/>
    <mergeCell ref="R29:S29"/>
    <mergeCell ref="AJ9:AJ18"/>
    <mergeCell ref="AK9:AK18"/>
    <mergeCell ref="AL9:AL18"/>
    <mergeCell ref="BK19:BK20"/>
    <mergeCell ref="BL19:BL20"/>
    <mergeCell ref="BM19:BM20"/>
    <mergeCell ref="BS19:BS20"/>
    <mergeCell ref="BJ19:BJ20"/>
    <mergeCell ref="AJ22:AJ31"/>
    <mergeCell ref="AK22:AK31"/>
    <mergeCell ref="AL22:AL31"/>
    <mergeCell ref="BO31:BO32"/>
    <mergeCell ref="BP31:BP32"/>
    <mergeCell ref="BQ31:BQ32"/>
    <mergeCell ref="BR31:BR32"/>
    <mergeCell ref="BJ7:BJ8"/>
    <mergeCell ref="BI7:BI8"/>
    <mergeCell ref="BH7:BH8"/>
    <mergeCell ref="R13:S13"/>
    <mergeCell ref="AB9:AB18"/>
    <mergeCell ref="AC9:AC18"/>
    <mergeCell ref="R9:S9"/>
    <mergeCell ref="Y9:Y18"/>
    <mergeCell ref="Z9:Z18"/>
    <mergeCell ref="AA9:AA18"/>
    <mergeCell ref="R15:S15"/>
    <mergeCell ref="R16:S16"/>
    <mergeCell ref="R17:S17"/>
    <mergeCell ref="R18:S18"/>
    <mergeCell ref="BH16:BI16"/>
    <mergeCell ref="B1:D5"/>
    <mergeCell ref="E1:Z5"/>
    <mergeCell ref="AA1:AB1"/>
    <mergeCell ref="AA2:AB3"/>
    <mergeCell ref="AA4:AB5"/>
    <mergeCell ref="B6:B8"/>
    <mergeCell ref="C6:Q7"/>
    <mergeCell ref="R6:Y7"/>
    <mergeCell ref="Z6:AC7"/>
    <mergeCell ref="R8:S8"/>
    <mergeCell ref="BL7:BL8"/>
    <mergeCell ref="BK7:BK8"/>
    <mergeCell ref="AH35:AH44"/>
    <mergeCell ref="AI35:AI44"/>
    <mergeCell ref="AJ35:AJ44"/>
    <mergeCell ref="AK35:AK44"/>
    <mergeCell ref="AL35:AL44"/>
    <mergeCell ref="R36:S36"/>
    <mergeCell ref="R37:S37"/>
    <mergeCell ref="R38:S38"/>
    <mergeCell ref="R39:S39"/>
    <mergeCell ref="R40:S40"/>
    <mergeCell ref="R41:S41"/>
    <mergeCell ref="R42:S42"/>
    <mergeCell ref="R43:S43"/>
    <mergeCell ref="R44:S44"/>
    <mergeCell ref="R35:S35"/>
    <mergeCell ref="Y35:Y44"/>
    <mergeCell ref="Z35:Z44"/>
    <mergeCell ref="AA35:AA44"/>
    <mergeCell ref="AB35:AB44"/>
    <mergeCell ref="AC35:AC44"/>
    <mergeCell ref="AJ6:AL7"/>
    <mergeCell ref="AM6:AX7"/>
    <mergeCell ref="AH48:AH57"/>
    <mergeCell ref="AI48:AI57"/>
    <mergeCell ref="AJ48:AJ57"/>
    <mergeCell ref="AK48:AK57"/>
    <mergeCell ref="AL48:AL57"/>
    <mergeCell ref="R49:S49"/>
    <mergeCell ref="R50:S50"/>
    <mergeCell ref="R51:S51"/>
    <mergeCell ref="R52:S52"/>
    <mergeCell ref="R53:S53"/>
    <mergeCell ref="R54:S54"/>
    <mergeCell ref="R55:S55"/>
    <mergeCell ref="R56:S56"/>
    <mergeCell ref="R57:S57"/>
    <mergeCell ref="R48:S48"/>
    <mergeCell ref="Y48:Y57"/>
    <mergeCell ref="Z48:Z57"/>
    <mergeCell ref="AA48:AA57"/>
    <mergeCell ref="AB48:AB57"/>
    <mergeCell ref="AC48:AC57"/>
    <mergeCell ref="AH61:AH70"/>
    <mergeCell ref="AI61:AI70"/>
    <mergeCell ref="AJ61:AJ70"/>
    <mergeCell ref="AK61:AK70"/>
    <mergeCell ref="AL61:AL70"/>
    <mergeCell ref="R62:S62"/>
    <mergeCell ref="R63:S63"/>
    <mergeCell ref="R64:S64"/>
    <mergeCell ref="R65:S65"/>
    <mergeCell ref="R66:S66"/>
    <mergeCell ref="R67:S67"/>
    <mergeCell ref="R68:S68"/>
    <mergeCell ref="R69:S69"/>
    <mergeCell ref="R70:S70"/>
    <mergeCell ref="R61:S61"/>
    <mergeCell ref="Y61:Y70"/>
    <mergeCell ref="Z61:Z70"/>
    <mergeCell ref="AA61:AA70"/>
    <mergeCell ref="AB61:AB70"/>
    <mergeCell ref="AC61:AC70"/>
    <mergeCell ref="AJ74:AJ83"/>
    <mergeCell ref="AK74:AK83"/>
    <mergeCell ref="AL74:AL83"/>
    <mergeCell ref="R75:S75"/>
    <mergeCell ref="R76:S76"/>
    <mergeCell ref="R77:S77"/>
    <mergeCell ref="R78:S78"/>
    <mergeCell ref="R79:S79"/>
    <mergeCell ref="R80:S80"/>
    <mergeCell ref="R81:S81"/>
    <mergeCell ref="R82:S82"/>
    <mergeCell ref="R83:S83"/>
    <mergeCell ref="R74:S74"/>
    <mergeCell ref="Y74:Y83"/>
    <mergeCell ref="Z74:Z83"/>
    <mergeCell ref="AA74:AA83"/>
    <mergeCell ref="AB74:AB83"/>
    <mergeCell ref="AC74:AC83"/>
    <mergeCell ref="AH74:AH83"/>
    <mergeCell ref="AI74:AI83"/>
    <mergeCell ref="AC100:AC109"/>
    <mergeCell ref="AH100:AH109"/>
    <mergeCell ref="AI100:AI109"/>
    <mergeCell ref="AJ100:AJ109"/>
    <mergeCell ref="AK87:AK96"/>
    <mergeCell ref="AL87:AL96"/>
    <mergeCell ref="R88:S88"/>
    <mergeCell ref="R89:S89"/>
    <mergeCell ref="R90:S90"/>
    <mergeCell ref="R91:S91"/>
    <mergeCell ref="R92:S92"/>
    <mergeCell ref="R93:S93"/>
    <mergeCell ref="R94:S94"/>
    <mergeCell ref="R95:S95"/>
    <mergeCell ref="R96:S96"/>
    <mergeCell ref="R87:S87"/>
    <mergeCell ref="Y87:Y96"/>
    <mergeCell ref="Z87:Z96"/>
    <mergeCell ref="AA87:AA96"/>
    <mergeCell ref="AB87:AB96"/>
    <mergeCell ref="AC87:AC96"/>
    <mergeCell ref="AH87:AH96"/>
    <mergeCell ref="AI87:AI96"/>
    <mergeCell ref="AJ87:AJ96"/>
    <mergeCell ref="R106:S106"/>
    <mergeCell ref="R107:S107"/>
    <mergeCell ref="R108:S108"/>
    <mergeCell ref="R109:S109"/>
    <mergeCell ref="R100:S100"/>
    <mergeCell ref="Y100:Y109"/>
    <mergeCell ref="Z100:Z109"/>
    <mergeCell ref="AA100:AA109"/>
    <mergeCell ref="AB100:AB109"/>
    <mergeCell ref="B35:B44"/>
    <mergeCell ref="Q48:Q57"/>
    <mergeCell ref="P48:P57"/>
    <mergeCell ref="O48:O57"/>
    <mergeCell ref="N48:N57"/>
    <mergeCell ref="M48:M57"/>
    <mergeCell ref="L48:L57"/>
    <mergeCell ref="K48:K57"/>
    <mergeCell ref="J48:J57"/>
    <mergeCell ref="I48:I57"/>
    <mergeCell ref="H48:H57"/>
    <mergeCell ref="G48:G57"/>
    <mergeCell ref="F48:F57"/>
    <mergeCell ref="E48:E57"/>
    <mergeCell ref="D48:D57"/>
    <mergeCell ref="C48:C57"/>
    <mergeCell ref="B48:B57"/>
    <mergeCell ref="D35:D44"/>
    <mergeCell ref="E35:E44"/>
    <mergeCell ref="F35:F44"/>
    <mergeCell ref="G35:G44"/>
    <mergeCell ref="H35:H44"/>
    <mergeCell ref="I35:I44"/>
    <mergeCell ref="J35:J44"/>
    <mergeCell ref="C35:C44"/>
    <mergeCell ref="N35:N44"/>
    <mergeCell ref="M35:M44"/>
    <mergeCell ref="J74:J83"/>
    <mergeCell ref="K74:K83"/>
    <mergeCell ref="L74:L83"/>
    <mergeCell ref="M74:M83"/>
    <mergeCell ref="N74:N83"/>
    <mergeCell ref="O74:O83"/>
    <mergeCell ref="I61:I70"/>
    <mergeCell ref="P74:P83"/>
    <mergeCell ref="Q74:Q83"/>
    <mergeCell ref="E61:E70"/>
    <mergeCell ref="F61:F70"/>
    <mergeCell ref="G61:G70"/>
    <mergeCell ref="H61:H70"/>
    <mergeCell ref="J61:J70"/>
    <mergeCell ref="K61:K70"/>
    <mergeCell ref="L61:L70"/>
    <mergeCell ref="L100:L109"/>
    <mergeCell ref="M100:M109"/>
    <mergeCell ref="N100:N109"/>
    <mergeCell ref="O113:O122"/>
    <mergeCell ref="K87:K96"/>
    <mergeCell ref="L87:L96"/>
    <mergeCell ref="M87:M96"/>
    <mergeCell ref="N87:N96"/>
    <mergeCell ref="O87:O96"/>
    <mergeCell ref="O100:O109"/>
    <mergeCell ref="M113:M122"/>
    <mergeCell ref="N113:N122"/>
    <mergeCell ref="K100:K109"/>
    <mergeCell ref="K113:K122"/>
    <mergeCell ref="L113:L122"/>
    <mergeCell ref="BH133:BI133"/>
    <mergeCell ref="Q113:Q122"/>
    <mergeCell ref="P100:P109"/>
    <mergeCell ref="Q100:Q109"/>
    <mergeCell ref="AK126:AK135"/>
    <mergeCell ref="AL126:AL135"/>
    <mergeCell ref="R127:S127"/>
    <mergeCell ref="R128:S128"/>
    <mergeCell ref="R129:S129"/>
    <mergeCell ref="R126:S126"/>
    <mergeCell ref="Y126:Y135"/>
    <mergeCell ref="Z126:Z135"/>
    <mergeCell ref="AA126:AA135"/>
    <mergeCell ref="AB126:AB135"/>
    <mergeCell ref="AC126:AC135"/>
    <mergeCell ref="AH126:AH135"/>
    <mergeCell ref="AI126:AI135"/>
    <mergeCell ref="AJ126:AJ135"/>
    <mergeCell ref="AK113:AK122"/>
    <mergeCell ref="AL113:AL122"/>
    <mergeCell ref="R114:S114"/>
    <mergeCell ref="R115:S115"/>
    <mergeCell ref="R116:S116"/>
    <mergeCell ref="R117:S117"/>
    <mergeCell ref="BH29:BI29"/>
    <mergeCell ref="BH42:BI42"/>
    <mergeCell ref="BH55:BI55"/>
    <mergeCell ref="BH68:BI68"/>
    <mergeCell ref="BH81:BI81"/>
    <mergeCell ref="BH94:BI94"/>
    <mergeCell ref="BH107:BI107"/>
    <mergeCell ref="BH120:BI120"/>
    <mergeCell ref="R130:S130"/>
    <mergeCell ref="Y113:Y122"/>
    <mergeCell ref="Z113:Z122"/>
    <mergeCell ref="AA113:AA122"/>
    <mergeCell ref="AB113:AB122"/>
    <mergeCell ref="AC113:AC122"/>
    <mergeCell ref="AH113:AH122"/>
    <mergeCell ref="AI113:AI122"/>
    <mergeCell ref="AJ113:AJ122"/>
    <mergeCell ref="AK100:AK109"/>
    <mergeCell ref="AL100:AL109"/>
    <mergeCell ref="R101:S101"/>
    <mergeCell ref="R102:S102"/>
    <mergeCell ref="R103:S103"/>
    <mergeCell ref="R104:S104"/>
    <mergeCell ref="R105:S105"/>
    <mergeCell ref="Q126:Q135"/>
    <mergeCell ref="P126:P135"/>
    <mergeCell ref="R118:S118"/>
    <mergeCell ref="R119:S119"/>
    <mergeCell ref="R120:S120"/>
    <mergeCell ref="R121:S121"/>
    <mergeCell ref="R122:S122"/>
    <mergeCell ref="R113:S113"/>
    <mergeCell ref="R135:S135"/>
    <mergeCell ref="R134:S134"/>
    <mergeCell ref="R131:S131"/>
    <mergeCell ref="R132:S132"/>
    <mergeCell ref="R133:S133"/>
    <mergeCell ref="G138:I138"/>
    <mergeCell ref="G139:I139"/>
    <mergeCell ref="G140:I140"/>
    <mergeCell ref="D137:I137"/>
    <mergeCell ref="G141:I141"/>
    <mergeCell ref="G142:I142"/>
    <mergeCell ref="J113:J122"/>
    <mergeCell ref="K126:K135"/>
    <mergeCell ref="L126:L135"/>
    <mergeCell ref="J126:J135"/>
  </mergeCells>
  <phoneticPr fontId="32" type="noConversion"/>
  <conditionalFormatting sqref="M9 BH6 BH18:BS19 BH21:BS21 BH12:BI12 R19:AC19 C1:AC7 C9:F9 C143:AC1048576 C22:G22 Q45:AC47 C8:R8 BH7:BS7 Q35 BH9:BI10 BK9:BS9 R11:R18 BJ11:BS11 BJ13:BS13 BJ15:BS16 T8:AC8 T11:AC18 V9:W10 Y9:AC10 C139:C142 J139:AC142">
    <cfRule type="containsText" dxfId="594" priority="1043" operator="containsText" text="FALSO">
      <formula>NOT(ISERROR(SEARCH("FALSO",C1)))</formula>
    </cfRule>
    <cfRule type="containsErrors" dxfId="593" priority="1151">
      <formula>ISERROR(C1)</formula>
    </cfRule>
  </conditionalFormatting>
  <conditionalFormatting sqref="N9">
    <cfRule type="containsErrors" dxfId="592" priority="1021">
      <formula>ISERROR(N9)</formula>
    </cfRule>
    <cfRule type="containsText" dxfId="591" priority="1022" operator="containsText" text="FALSO">
      <formula>NOT(ISERROR(SEARCH("FALSO",N9)))</formula>
    </cfRule>
  </conditionalFormatting>
  <conditionalFormatting sqref="H9:I9">
    <cfRule type="containsErrors" dxfId="590" priority="1019">
      <formula>ISERROR(H9)</formula>
    </cfRule>
    <cfRule type="containsText" dxfId="589" priority="1020" operator="containsText" text="FALSO">
      <formula>NOT(ISERROR(SEARCH("FALSO",H9)))</formula>
    </cfRule>
  </conditionalFormatting>
  <conditionalFormatting sqref="BH11:BI11">
    <cfRule type="containsErrors" dxfId="588" priority="993">
      <formula>ISERROR(BH11)</formula>
    </cfRule>
    <cfRule type="containsText" dxfId="587" priority="994" operator="containsText" text="FALSO">
      <formula>NOT(ISERROR(SEARCH("FALSO",BH11)))</formula>
    </cfRule>
  </conditionalFormatting>
  <conditionalFormatting sqref="BH13:BI14">
    <cfRule type="containsErrors" dxfId="586" priority="991">
      <formula>ISERROR(BH13)</formula>
    </cfRule>
    <cfRule type="containsText" dxfId="585" priority="992" operator="containsText" text="FALSO">
      <formula>NOT(ISERROR(SEARCH("FALSO",BH13)))</formula>
    </cfRule>
  </conditionalFormatting>
  <conditionalFormatting sqref="Q22 L22:M22 BH30:BS31 BH33:BS33 R32:AC32 R26:R31 X25:AC31 T26:U31 Y22:AC24">
    <cfRule type="containsText" dxfId="584" priority="585" operator="containsText" text="FALSO">
      <formula>NOT(ISERROR(SEARCH("FALSO",L22)))</formula>
    </cfRule>
    <cfRule type="containsErrors" dxfId="583" priority="1152">
      <formula>ISERROR(L22)</formula>
    </cfRule>
  </conditionalFormatting>
  <conditionalFormatting sqref="N22">
    <cfRule type="containsErrors" dxfId="582" priority="582">
      <formula>ISERROR(N22)</formula>
    </cfRule>
    <cfRule type="containsText" dxfId="581" priority="583" operator="containsText" text="FALSO">
      <formula>NOT(ISERROR(SEARCH("FALSO",N22)))</formula>
    </cfRule>
  </conditionalFormatting>
  <conditionalFormatting sqref="H22:J22">
    <cfRule type="containsErrors" dxfId="580" priority="580">
      <formula>ISERROR(H22)</formula>
    </cfRule>
    <cfRule type="containsText" dxfId="579" priority="581" operator="containsText" text="FALSO">
      <formula>NOT(ISERROR(SEARCH("FALSO",H22)))</formula>
    </cfRule>
  </conditionalFormatting>
  <conditionalFormatting sqref="Q9">
    <cfRule type="containsErrors" dxfId="578" priority="566">
      <formula>ISERROR(Q9)</formula>
    </cfRule>
    <cfRule type="containsText" dxfId="577" priority="567" operator="containsText" text="FALSO">
      <formula>NOT(ISERROR(SEARCH("FALSO",Q9)))</formula>
    </cfRule>
  </conditionalFormatting>
  <conditionalFormatting sqref="BH15:BI15">
    <cfRule type="containsErrors" dxfId="576" priority="570">
      <formula>ISERROR(BH15)</formula>
    </cfRule>
    <cfRule type="containsText" dxfId="575" priority="571" operator="containsText" text="FALSO">
      <formula>NOT(ISERROR(SEARCH("FALSO",BH15)))</formula>
    </cfRule>
  </conditionalFormatting>
  <conditionalFormatting sqref="J9">
    <cfRule type="containsErrors" dxfId="574" priority="572">
      <formula>ISERROR(J9)</formula>
    </cfRule>
    <cfRule type="containsText" dxfId="573" priority="573" operator="containsText" text="FALSO">
      <formula>NOT(ISERROR(SEARCH("FALSO",J9)))</formula>
    </cfRule>
  </conditionalFormatting>
  <conditionalFormatting sqref="Q139:Q191 Q19:Q22 Q32:Q35 Q45:Q47 Q9">
    <cfRule type="cellIs" dxfId="572" priority="562" operator="equal">
      <formula>"Alta"</formula>
    </cfRule>
    <cfRule type="cellIs" dxfId="571" priority="563" operator="equal">
      <formula>"Moderada"</formula>
    </cfRule>
    <cfRule type="cellIs" dxfId="570" priority="564" operator="equal">
      <formula>"Baja"</formula>
    </cfRule>
    <cfRule type="cellIs" dxfId="569" priority="565" operator="equal">
      <formula>"Extrema"</formula>
    </cfRule>
  </conditionalFormatting>
  <conditionalFormatting sqref="K9:L9">
    <cfRule type="containsErrors" dxfId="568" priority="560">
      <formula>ISERROR(K9)</formula>
    </cfRule>
    <cfRule type="containsText" dxfId="567" priority="561" operator="containsText" text="FALSO">
      <formula>NOT(ISERROR(SEARCH("FALSO",K9)))</formula>
    </cfRule>
  </conditionalFormatting>
  <conditionalFormatting sqref="G9">
    <cfRule type="containsErrors" dxfId="566" priority="558">
      <formula>ISERROR(G9)</formula>
    </cfRule>
    <cfRule type="containsText" dxfId="565" priority="559" operator="containsText" text="FALSO">
      <formula>NOT(ISERROR(SEARCH("FALSO",G9)))</formula>
    </cfRule>
  </conditionalFormatting>
  <conditionalFormatting sqref="C35:G35">
    <cfRule type="containsErrors" dxfId="564" priority="556">
      <formula>ISERROR(C35)</formula>
    </cfRule>
    <cfRule type="containsText" dxfId="563" priority="557" operator="containsText" text="FALSO">
      <formula>NOT(ISERROR(SEARCH("FALSO",C35)))</formula>
    </cfRule>
  </conditionalFormatting>
  <conditionalFormatting sqref="L35:M35">
    <cfRule type="containsErrors" dxfId="562" priority="554">
      <formula>ISERROR(L35)</formula>
    </cfRule>
    <cfRule type="containsText" dxfId="561" priority="555" operator="containsText" text="FALSO">
      <formula>NOT(ISERROR(SEARCH("FALSO",L35)))</formula>
    </cfRule>
  </conditionalFormatting>
  <conditionalFormatting sqref="N35">
    <cfRule type="containsErrors" dxfId="560" priority="552">
      <formula>ISERROR(N35)</formula>
    </cfRule>
    <cfRule type="containsText" dxfId="559" priority="553" operator="containsText" text="FALSO">
      <formula>NOT(ISERROR(SEARCH("FALSO",N35)))</formula>
    </cfRule>
  </conditionalFormatting>
  <conditionalFormatting sqref="H35:J35">
    <cfRule type="containsErrors" dxfId="558" priority="550">
      <formula>ISERROR(H35)</formula>
    </cfRule>
    <cfRule type="containsText" dxfId="557" priority="551" operator="containsText" text="FALSO">
      <formula>NOT(ISERROR(SEARCH("FALSO",H35)))</formula>
    </cfRule>
  </conditionalFormatting>
  <conditionalFormatting sqref="R58:AC60">
    <cfRule type="containsErrors" dxfId="556" priority="548">
      <formula>ISERROR(R58)</formula>
    </cfRule>
    <cfRule type="containsText" dxfId="555" priority="549" operator="containsText" text="FALSO">
      <formula>NOT(ISERROR(SEARCH("FALSO",R58)))</formula>
    </cfRule>
  </conditionalFormatting>
  <conditionalFormatting sqref="C48:G48">
    <cfRule type="containsErrors" dxfId="554" priority="542">
      <formula>ISERROR(C48)</formula>
    </cfRule>
    <cfRule type="containsText" dxfId="553" priority="543" operator="containsText" text="FALSO">
      <formula>NOT(ISERROR(SEARCH("FALSO",C48)))</formula>
    </cfRule>
  </conditionalFormatting>
  <conditionalFormatting sqref="L48:M48">
    <cfRule type="containsErrors" dxfId="552" priority="540">
      <formula>ISERROR(L48)</formula>
    </cfRule>
    <cfRule type="containsText" dxfId="551" priority="541" operator="containsText" text="FALSO">
      <formula>NOT(ISERROR(SEARCH("FALSO",L48)))</formula>
    </cfRule>
  </conditionalFormatting>
  <conditionalFormatting sqref="N48">
    <cfRule type="containsErrors" dxfId="550" priority="538">
      <formula>ISERROR(N48)</formula>
    </cfRule>
    <cfRule type="containsText" dxfId="549" priority="539" operator="containsText" text="FALSO">
      <formula>NOT(ISERROR(SEARCH("FALSO",N48)))</formula>
    </cfRule>
  </conditionalFormatting>
  <conditionalFormatting sqref="H48:J48">
    <cfRule type="containsErrors" dxfId="548" priority="536">
      <formula>ISERROR(H48)</formula>
    </cfRule>
    <cfRule type="containsText" dxfId="547" priority="537" operator="containsText" text="FALSO">
      <formula>NOT(ISERROR(SEARCH("FALSO",H48)))</formula>
    </cfRule>
  </conditionalFormatting>
  <conditionalFormatting sqref="R71:AC73">
    <cfRule type="containsErrors" dxfId="546" priority="534">
      <formula>ISERROR(R71)</formula>
    </cfRule>
    <cfRule type="containsText" dxfId="545" priority="535" operator="containsText" text="FALSO">
      <formula>NOT(ISERROR(SEARCH("FALSO",R71)))</formula>
    </cfRule>
  </conditionalFormatting>
  <conditionalFormatting sqref="C61:G61">
    <cfRule type="containsErrors" dxfId="544" priority="528">
      <formula>ISERROR(C61)</formula>
    </cfRule>
    <cfRule type="containsText" dxfId="543" priority="529" operator="containsText" text="FALSO">
      <formula>NOT(ISERROR(SEARCH("FALSO",C61)))</formula>
    </cfRule>
  </conditionalFormatting>
  <conditionalFormatting sqref="L61:M61">
    <cfRule type="containsErrors" dxfId="542" priority="526">
      <formula>ISERROR(L61)</formula>
    </cfRule>
    <cfRule type="containsText" dxfId="541" priority="527" operator="containsText" text="FALSO">
      <formula>NOT(ISERROR(SEARCH("FALSO",L61)))</formula>
    </cfRule>
  </conditionalFormatting>
  <conditionalFormatting sqref="N61">
    <cfRule type="containsErrors" dxfId="540" priority="524">
      <formula>ISERROR(N61)</formula>
    </cfRule>
    <cfRule type="containsText" dxfId="539" priority="525" operator="containsText" text="FALSO">
      <formula>NOT(ISERROR(SEARCH("FALSO",N61)))</formula>
    </cfRule>
  </conditionalFormatting>
  <conditionalFormatting sqref="H61:J61">
    <cfRule type="containsErrors" dxfId="538" priority="522">
      <formula>ISERROR(H61)</formula>
    </cfRule>
    <cfRule type="containsText" dxfId="537" priority="523" operator="containsText" text="FALSO">
      <formula>NOT(ISERROR(SEARCH("FALSO",H61)))</formula>
    </cfRule>
  </conditionalFormatting>
  <conditionalFormatting sqref="R84:AC86">
    <cfRule type="containsErrors" dxfId="536" priority="520">
      <formula>ISERROR(R84)</formula>
    </cfRule>
    <cfRule type="containsText" dxfId="535" priority="521" operator="containsText" text="FALSO">
      <formula>NOT(ISERROR(SEARCH("FALSO",R84)))</formula>
    </cfRule>
  </conditionalFormatting>
  <conditionalFormatting sqref="C74:G74">
    <cfRule type="containsErrors" dxfId="534" priority="514">
      <formula>ISERROR(C74)</formula>
    </cfRule>
    <cfRule type="containsText" dxfId="533" priority="515" operator="containsText" text="FALSO">
      <formula>NOT(ISERROR(SEARCH("FALSO",C74)))</formula>
    </cfRule>
  </conditionalFormatting>
  <conditionalFormatting sqref="L74:M74">
    <cfRule type="containsErrors" dxfId="532" priority="512">
      <formula>ISERROR(L74)</formula>
    </cfRule>
    <cfRule type="containsText" dxfId="531" priority="513" operator="containsText" text="FALSO">
      <formula>NOT(ISERROR(SEARCH("FALSO",L74)))</formula>
    </cfRule>
  </conditionalFormatting>
  <conditionalFormatting sqref="N74">
    <cfRule type="containsErrors" dxfId="530" priority="510">
      <formula>ISERROR(N74)</formula>
    </cfRule>
    <cfRule type="containsText" dxfId="529" priority="511" operator="containsText" text="FALSO">
      <formula>NOT(ISERROR(SEARCH("FALSO",N74)))</formula>
    </cfRule>
  </conditionalFormatting>
  <conditionalFormatting sqref="H74:J74">
    <cfRule type="containsErrors" dxfId="528" priority="508">
      <formula>ISERROR(H74)</formula>
    </cfRule>
    <cfRule type="containsText" dxfId="527" priority="509" operator="containsText" text="FALSO">
      <formula>NOT(ISERROR(SEARCH("FALSO",H74)))</formula>
    </cfRule>
  </conditionalFormatting>
  <conditionalFormatting sqref="R97:AC99">
    <cfRule type="containsErrors" dxfId="526" priority="506">
      <formula>ISERROR(R97)</formula>
    </cfRule>
    <cfRule type="containsText" dxfId="525" priority="507" operator="containsText" text="FALSO">
      <formula>NOT(ISERROR(SEARCH("FALSO",R97)))</formula>
    </cfRule>
  </conditionalFormatting>
  <conditionalFormatting sqref="C87:G87">
    <cfRule type="containsErrors" dxfId="524" priority="500">
      <formula>ISERROR(C87)</formula>
    </cfRule>
    <cfRule type="containsText" dxfId="523" priority="501" operator="containsText" text="FALSO">
      <formula>NOT(ISERROR(SEARCH("FALSO",C87)))</formula>
    </cfRule>
  </conditionalFormatting>
  <conditionalFormatting sqref="M87">
    <cfRule type="containsErrors" dxfId="522" priority="498">
      <formula>ISERROR(M87)</formula>
    </cfRule>
    <cfRule type="containsText" dxfId="521" priority="499" operator="containsText" text="FALSO">
      <formula>NOT(ISERROR(SEARCH("FALSO",M87)))</formula>
    </cfRule>
  </conditionalFormatting>
  <conditionalFormatting sqref="N87">
    <cfRule type="containsErrors" dxfId="520" priority="496">
      <formula>ISERROR(N87)</formula>
    </cfRule>
    <cfRule type="containsText" dxfId="519" priority="497" operator="containsText" text="FALSO">
      <formula>NOT(ISERROR(SEARCH("FALSO",N87)))</formula>
    </cfRule>
  </conditionalFormatting>
  <conditionalFormatting sqref="H87:I87">
    <cfRule type="containsErrors" dxfId="518" priority="494">
      <formula>ISERROR(H87)</formula>
    </cfRule>
    <cfRule type="containsText" dxfId="517" priority="495" operator="containsText" text="FALSO">
      <formula>NOT(ISERROR(SEARCH("FALSO",H87)))</formula>
    </cfRule>
  </conditionalFormatting>
  <conditionalFormatting sqref="R110:AC112">
    <cfRule type="containsErrors" dxfId="516" priority="492">
      <formula>ISERROR(R110)</formula>
    </cfRule>
    <cfRule type="containsText" dxfId="515" priority="493" operator="containsText" text="FALSO">
      <formula>NOT(ISERROR(SEARCH("FALSO",R110)))</formula>
    </cfRule>
  </conditionalFormatting>
  <conditionalFormatting sqref="C100:G100">
    <cfRule type="containsErrors" dxfId="514" priority="486">
      <formula>ISERROR(C100)</formula>
    </cfRule>
    <cfRule type="containsText" dxfId="513" priority="487" operator="containsText" text="FALSO">
      <formula>NOT(ISERROR(SEARCH("FALSO",C100)))</formula>
    </cfRule>
  </conditionalFormatting>
  <conditionalFormatting sqref="L100:M100">
    <cfRule type="containsErrors" dxfId="512" priority="484">
      <formula>ISERROR(L100)</formula>
    </cfRule>
    <cfRule type="containsText" dxfId="511" priority="485" operator="containsText" text="FALSO">
      <formula>NOT(ISERROR(SEARCH("FALSO",L100)))</formula>
    </cfRule>
  </conditionalFormatting>
  <conditionalFormatting sqref="N100">
    <cfRule type="containsErrors" dxfId="510" priority="482">
      <formula>ISERROR(N100)</formula>
    </cfRule>
    <cfRule type="containsText" dxfId="509" priority="483" operator="containsText" text="FALSO">
      <formula>NOT(ISERROR(SEARCH("FALSO",N100)))</formula>
    </cfRule>
  </conditionalFormatting>
  <conditionalFormatting sqref="H100:L100">
    <cfRule type="containsErrors" dxfId="508" priority="480">
      <formula>ISERROR(H100)</formula>
    </cfRule>
    <cfRule type="containsText" dxfId="507" priority="481" operator="containsText" text="FALSO">
      <formula>NOT(ISERROR(SEARCH("FALSO",H100)))</formula>
    </cfRule>
  </conditionalFormatting>
  <conditionalFormatting sqref="R123:AC125">
    <cfRule type="containsErrors" dxfId="506" priority="478">
      <formula>ISERROR(R123)</formula>
    </cfRule>
    <cfRule type="containsText" dxfId="505" priority="479" operator="containsText" text="FALSO">
      <formula>NOT(ISERROR(SEARCH("FALSO",R123)))</formula>
    </cfRule>
  </conditionalFormatting>
  <conditionalFormatting sqref="C113:G113">
    <cfRule type="containsErrors" dxfId="504" priority="472">
      <formula>ISERROR(C113)</formula>
    </cfRule>
    <cfRule type="containsText" dxfId="503" priority="473" operator="containsText" text="FALSO">
      <formula>NOT(ISERROR(SEARCH("FALSO",C113)))</formula>
    </cfRule>
  </conditionalFormatting>
  <conditionalFormatting sqref="L113:M113">
    <cfRule type="containsErrors" dxfId="502" priority="470">
      <formula>ISERROR(L113)</formula>
    </cfRule>
    <cfRule type="containsText" dxfId="501" priority="471" operator="containsText" text="FALSO">
      <formula>NOT(ISERROR(SEARCH("FALSO",L113)))</formula>
    </cfRule>
  </conditionalFormatting>
  <conditionalFormatting sqref="N113">
    <cfRule type="containsErrors" dxfId="500" priority="468">
      <formula>ISERROR(N113)</formula>
    </cfRule>
    <cfRule type="containsText" dxfId="499" priority="469" operator="containsText" text="FALSO">
      <formula>NOT(ISERROR(SEARCH("FALSO",N113)))</formula>
    </cfRule>
  </conditionalFormatting>
  <conditionalFormatting sqref="H113:J113">
    <cfRule type="containsErrors" dxfId="498" priority="466">
      <formula>ISERROR(H113)</formula>
    </cfRule>
    <cfRule type="containsText" dxfId="497" priority="467" operator="containsText" text="FALSO">
      <formula>NOT(ISERROR(SEARCH("FALSO",H113)))</formula>
    </cfRule>
  </conditionalFormatting>
  <conditionalFormatting sqref="R136:AC138">
    <cfRule type="containsErrors" dxfId="496" priority="464">
      <formula>ISERROR(R136)</formula>
    </cfRule>
    <cfRule type="containsText" dxfId="495" priority="465" operator="containsText" text="FALSO">
      <formula>NOT(ISERROR(SEARCH("FALSO",R136)))</formula>
    </cfRule>
  </conditionalFormatting>
  <conditionalFormatting sqref="C126:G126">
    <cfRule type="containsErrors" dxfId="494" priority="458">
      <formula>ISERROR(C126)</formula>
    </cfRule>
    <cfRule type="containsText" dxfId="493" priority="459" operator="containsText" text="FALSO">
      <formula>NOT(ISERROR(SEARCH("FALSO",C126)))</formula>
    </cfRule>
  </conditionalFormatting>
  <conditionalFormatting sqref="L126:M126">
    <cfRule type="containsErrors" dxfId="492" priority="456">
      <formula>ISERROR(L126)</formula>
    </cfRule>
    <cfRule type="containsText" dxfId="491" priority="457" operator="containsText" text="FALSO">
      <formula>NOT(ISERROR(SEARCH("FALSO",L126)))</formula>
    </cfRule>
  </conditionalFormatting>
  <conditionalFormatting sqref="N126">
    <cfRule type="containsErrors" dxfId="490" priority="454">
      <formula>ISERROR(N126)</formula>
    </cfRule>
    <cfRule type="containsText" dxfId="489" priority="455" operator="containsText" text="FALSO">
      <formula>NOT(ISERROR(SEARCH("FALSO",N126)))</formula>
    </cfRule>
  </conditionalFormatting>
  <conditionalFormatting sqref="H126:J126">
    <cfRule type="containsErrors" dxfId="488" priority="452">
      <formula>ISERROR(H126)</formula>
    </cfRule>
    <cfRule type="containsText" dxfId="487" priority="453" operator="containsText" text="FALSO">
      <formula>NOT(ISERROR(SEARCH("FALSO",H126)))</formula>
    </cfRule>
  </conditionalFormatting>
  <conditionalFormatting sqref="Q22">
    <cfRule type="containsErrors" dxfId="486" priority="450">
      <formula>ISERROR(Q22)</formula>
    </cfRule>
    <cfRule type="containsText" dxfId="485" priority="451" operator="containsText" text="FALSO">
      <formula>NOT(ISERROR(SEARCH("FALSO",Q22)))</formula>
    </cfRule>
  </conditionalFormatting>
  <conditionalFormatting sqref="Q35">
    <cfRule type="containsErrors" dxfId="484" priority="448">
      <formula>ISERROR(Q35)</formula>
    </cfRule>
    <cfRule type="containsText" dxfId="483" priority="449" operator="containsText" text="FALSO">
      <formula>NOT(ISERROR(SEARCH("FALSO",Q35)))</formula>
    </cfRule>
  </conditionalFormatting>
  <conditionalFormatting sqref="Q48">
    <cfRule type="containsErrors" dxfId="482" priority="446">
      <formula>ISERROR(Q48)</formula>
    </cfRule>
    <cfRule type="containsText" dxfId="481" priority="447" operator="containsText" text="FALSO">
      <formula>NOT(ISERROR(SEARCH("FALSO",Q48)))</formula>
    </cfRule>
  </conditionalFormatting>
  <conditionalFormatting sqref="Q48 Q58:Q60">
    <cfRule type="cellIs" dxfId="480" priority="442" operator="equal">
      <formula>"Alta"</formula>
    </cfRule>
    <cfRule type="cellIs" dxfId="479" priority="443" operator="equal">
      <formula>"Moderada"</formula>
    </cfRule>
    <cfRule type="cellIs" dxfId="478" priority="444" operator="equal">
      <formula>"Baja"</formula>
    </cfRule>
    <cfRule type="cellIs" dxfId="477" priority="445" operator="equal">
      <formula>"Extrema"</formula>
    </cfRule>
  </conditionalFormatting>
  <conditionalFormatting sqref="Q61">
    <cfRule type="containsErrors" dxfId="476" priority="440">
      <formula>ISERROR(Q61)</formula>
    </cfRule>
    <cfRule type="containsText" dxfId="475" priority="441" operator="containsText" text="FALSO">
      <formula>NOT(ISERROR(SEARCH("FALSO",Q61)))</formula>
    </cfRule>
  </conditionalFormatting>
  <conditionalFormatting sqref="Q61 Q71:Q73">
    <cfRule type="cellIs" dxfId="474" priority="436" operator="equal">
      <formula>"Alta"</formula>
    </cfRule>
    <cfRule type="cellIs" dxfId="473" priority="437" operator="equal">
      <formula>"Moderada"</formula>
    </cfRule>
    <cfRule type="cellIs" dxfId="472" priority="438" operator="equal">
      <formula>"Baja"</formula>
    </cfRule>
    <cfRule type="cellIs" dxfId="471" priority="439" operator="equal">
      <formula>"Extrema"</formula>
    </cfRule>
  </conditionalFormatting>
  <conditionalFormatting sqref="Q74">
    <cfRule type="containsErrors" dxfId="470" priority="434">
      <formula>ISERROR(Q74)</formula>
    </cfRule>
    <cfRule type="containsText" dxfId="469" priority="435" operator="containsText" text="FALSO">
      <formula>NOT(ISERROR(SEARCH("FALSO",Q74)))</formula>
    </cfRule>
  </conditionalFormatting>
  <conditionalFormatting sqref="Q74 Q84:Q86">
    <cfRule type="cellIs" dxfId="468" priority="430" operator="equal">
      <formula>"Alta"</formula>
    </cfRule>
    <cfRule type="cellIs" dxfId="467" priority="431" operator="equal">
      <formula>"Moderada"</formula>
    </cfRule>
    <cfRule type="cellIs" dxfId="466" priority="432" operator="equal">
      <formula>"Baja"</formula>
    </cfRule>
    <cfRule type="cellIs" dxfId="465" priority="433" operator="equal">
      <formula>"Extrema"</formula>
    </cfRule>
  </conditionalFormatting>
  <conditionalFormatting sqref="Q87">
    <cfRule type="containsErrors" dxfId="464" priority="428">
      <formula>ISERROR(Q87)</formula>
    </cfRule>
    <cfRule type="containsText" dxfId="463" priority="429" operator="containsText" text="FALSO">
      <formula>NOT(ISERROR(SEARCH("FALSO",Q87)))</formula>
    </cfRule>
  </conditionalFormatting>
  <conditionalFormatting sqref="Q87 Q97:Q99">
    <cfRule type="cellIs" dxfId="462" priority="424" operator="equal">
      <formula>"Alta"</formula>
    </cfRule>
    <cfRule type="cellIs" dxfId="461" priority="425" operator="equal">
      <formula>"Moderada"</formula>
    </cfRule>
    <cfRule type="cellIs" dxfId="460" priority="426" operator="equal">
      <formula>"Baja"</formula>
    </cfRule>
    <cfRule type="cellIs" dxfId="459" priority="427" operator="equal">
      <formula>"Extrema"</formula>
    </cfRule>
  </conditionalFormatting>
  <conditionalFormatting sqref="Q100">
    <cfRule type="containsErrors" dxfId="458" priority="422">
      <formula>ISERROR(Q100)</formula>
    </cfRule>
    <cfRule type="containsText" dxfId="457" priority="423" operator="containsText" text="FALSO">
      <formula>NOT(ISERROR(SEARCH("FALSO",Q100)))</formula>
    </cfRule>
  </conditionalFormatting>
  <conditionalFormatting sqref="Q100 Q110:Q112">
    <cfRule type="cellIs" dxfId="456" priority="418" operator="equal">
      <formula>"Alta"</formula>
    </cfRule>
    <cfRule type="cellIs" dxfId="455" priority="419" operator="equal">
      <formula>"Moderada"</formula>
    </cfRule>
    <cfRule type="cellIs" dxfId="454" priority="420" operator="equal">
      <formula>"Baja"</formula>
    </cfRule>
    <cfRule type="cellIs" dxfId="453" priority="421" operator="equal">
      <formula>"Extrema"</formula>
    </cfRule>
  </conditionalFormatting>
  <conditionalFormatting sqref="Q113">
    <cfRule type="containsErrors" dxfId="452" priority="416">
      <formula>ISERROR(Q113)</formula>
    </cfRule>
    <cfRule type="containsText" dxfId="451" priority="417" operator="containsText" text="FALSO">
      <formula>NOT(ISERROR(SEARCH("FALSO",Q113)))</formula>
    </cfRule>
  </conditionalFormatting>
  <conditionalFormatting sqref="Q113 Q123:Q125">
    <cfRule type="cellIs" dxfId="450" priority="412" operator="equal">
      <formula>"Alta"</formula>
    </cfRule>
    <cfRule type="cellIs" dxfId="449" priority="413" operator="equal">
      <formula>"Moderada"</formula>
    </cfRule>
    <cfRule type="cellIs" dxfId="448" priority="414" operator="equal">
      <formula>"Baja"</formula>
    </cfRule>
    <cfRule type="cellIs" dxfId="447" priority="415" operator="equal">
      <formula>"Extrema"</formula>
    </cfRule>
  </conditionalFormatting>
  <conditionalFormatting sqref="Q126">
    <cfRule type="containsErrors" dxfId="446" priority="410">
      <formula>ISERROR(Q126)</formula>
    </cfRule>
    <cfRule type="containsText" dxfId="445" priority="411" operator="containsText" text="FALSO">
      <formula>NOT(ISERROR(SEARCH("FALSO",Q126)))</formula>
    </cfRule>
  </conditionalFormatting>
  <conditionalFormatting sqref="Q126 Q136:Q138">
    <cfRule type="cellIs" dxfId="444" priority="406" operator="equal">
      <formula>"Alta"</formula>
    </cfRule>
    <cfRule type="cellIs" dxfId="443" priority="407" operator="equal">
      <formula>"Moderada"</formula>
    </cfRule>
    <cfRule type="cellIs" dxfId="442" priority="408" operator="equal">
      <formula>"Baja"</formula>
    </cfRule>
    <cfRule type="cellIs" dxfId="441" priority="409" operator="equal">
      <formula>"Extrema"</formula>
    </cfRule>
  </conditionalFormatting>
  <conditionalFormatting sqref="Y9:Y34 Y45:Y47 Y58:Y60 Y71:Y73 Y84:Y86 Y97:Y99 Y110:Y112 Y123:Y125 Y136:Y1800">
    <cfRule type="containsText" dxfId="440" priority="391" operator="containsText" text="Débil">
      <formula>NOT(ISERROR(SEARCH("Débil",Y9)))</formula>
    </cfRule>
    <cfRule type="containsText" dxfId="439" priority="392" operator="containsText" text="Fuerte">
      <formula>NOT(ISERROR(SEARCH("Fuerte",Y9)))</formula>
    </cfRule>
    <cfRule type="containsText" dxfId="438" priority="393" operator="containsText" text="Moderado">
      <formula>NOT(ISERROR(SEARCH("Moderado",Y9)))</formula>
    </cfRule>
  </conditionalFormatting>
  <conditionalFormatting sqref="BH23:BI23 BH25:BI25 BH22:BS22 BJ24:BS24 BJ26:BS26 BJ28:BS29">
    <cfRule type="containsErrors" dxfId="437" priority="389">
      <formula>ISERROR(BH22)</formula>
    </cfRule>
    <cfRule type="containsText" dxfId="436" priority="390" operator="containsText" text="FALSO">
      <formula>NOT(ISERROR(SEARCH("FALSO",BH22)))</formula>
    </cfRule>
  </conditionalFormatting>
  <conditionalFormatting sqref="BH24:BI24">
    <cfRule type="containsErrors" dxfId="435" priority="387">
      <formula>ISERROR(BH24)</formula>
    </cfRule>
    <cfRule type="containsText" dxfId="434" priority="388" operator="containsText" text="FALSO">
      <formula>NOT(ISERROR(SEARCH("FALSO",BH24)))</formula>
    </cfRule>
  </conditionalFormatting>
  <conditionalFormatting sqref="BH26:BI27">
    <cfRule type="containsErrors" dxfId="433" priority="385">
      <formula>ISERROR(BH26)</formula>
    </cfRule>
    <cfRule type="containsText" dxfId="432" priority="386" operator="containsText" text="FALSO">
      <formula>NOT(ISERROR(SEARCH("FALSO",BH26)))</formula>
    </cfRule>
  </conditionalFormatting>
  <conditionalFormatting sqref="BH28:BI28">
    <cfRule type="containsErrors" dxfId="431" priority="383">
      <formula>ISERROR(BH28)</formula>
    </cfRule>
    <cfRule type="containsText" dxfId="430" priority="384" operator="containsText" text="FALSO">
      <formula>NOT(ISERROR(SEARCH("FALSO",BH28)))</formula>
    </cfRule>
  </conditionalFormatting>
  <conditionalFormatting sqref="R37:R44 T37:U44 X37:AC44 Y35:AC36">
    <cfRule type="containsText" dxfId="429" priority="382" operator="containsText" text="FALSO">
      <formula>NOT(ISERROR(SEARCH("FALSO",R35)))</formula>
    </cfRule>
    <cfRule type="containsErrors" dxfId="428" priority="1153">
      <formula>ISERROR(R35)</formula>
    </cfRule>
  </conditionalFormatting>
  <conditionalFormatting sqref="Y35:Y44">
    <cfRule type="containsText" dxfId="427" priority="378" operator="containsText" text="Débil">
      <formula>NOT(ISERROR(SEARCH("Débil",Y35)))</formula>
    </cfRule>
    <cfRule type="containsText" dxfId="426" priority="379" operator="containsText" text="Fuerte">
      <formula>NOT(ISERROR(SEARCH("Fuerte",Y35)))</formula>
    </cfRule>
    <cfRule type="containsText" dxfId="425" priority="380" operator="containsText" text="Moderado">
      <formula>NOT(ISERROR(SEARCH("Moderado",Y35)))</formula>
    </cfRule>
  </conditionalFormatting>
  <conditionalFormatting sqref="BH36:BI36 BH38:BI38 BH35:BS35 BJ37:BS37 BJ39:BS39 BJ41:BS42">
    <cfRule type="containsErrors" dxfId="424" priority="376">
      <formula>ISERROR(BH35)</formula>
    </cfRule>
    <cfRule type="containsText" dxfId="423" priority="377" operator="containsText" text="FALSO">
      <formula>NOT(ISERROR(SEARCH("FALSO",BH35)))</formula>
    </cfRule>
  </conditionalFormatting>
  <conditionalFormatting sqref="BH37:BI37">
    <cfRule type="containsErrors" dxfId="422" priority="374">
      <formula>ISERROR(BH37)</formula>
    </cfRule>
    <cfRule type="containsText" dxfId="421" priority="375" operator="containsText" text="FALSO">
      <formula>NOT(ISERROR(SEARCH("FALSO",BH37)))</formula>
    </cfRule>
  </conditionalFormatting>
  <conditionalFormatting sqref="BH39:BI40">
    <cfRule type="containsErrors" dxfId="420" priority="372">
      <formula>ISERROR(BH39)</formula>
    </cfRule>
    <cfRule type="containsText" dxfId="419" priority="373" operator="containsText" text="FALSO">
      <formula>NOT(ISERROR(SEARCH("FALSO",BH39)))</formula>
    </cfRule>
  </conditionalFormatting>
  <conditionalFormatting sqref="BH41:BI41">
    <cfRule type="containsErrors" dxfId="418" priority="370">
      <formula>ISERROR(BH41)</formula>
    </cfRule>
    <cfRule type="containsText" dxfId="417" priority="371" operator="containsText" text="FALSO">
      <formula>NOT(ISERROR(SEARCH("FALSO",BH41)))</formula>
    </cfRule>
  </conditionalFormatting>
  <conditionalFormatting sqref="BH49:BI49 BH51:BI51 BH48:BS48 BJ50:BS50 BJ52:BS52 BJ54:BS55">
    <cfRule type="containsErrors" dxfId="416" priority="368">
      <formula>ISERROR(BH48)</formula>
    </cfRule>
    <cfRule type="containsText" dxfId="415" priority="369" operator="containsText" text="FALSO">
      <formula>NOT(ISERROR(SEARCH("FALSO",BH48)))</formula>
    </cfRule>
  </conditionalFormatting>
  <conditionalFormatting sqref="BH50:BI50">
    <cfRule type="containsErrors" dxfId="414" priority="366">
      <formula>ISERROR(BH50)</formula>
    </cfRule>
    <cfRule type="containsText" dxfId="413" priority="367" operator="containsText" text="FALSO">
      <formula>NOT(ISERROR(SEARCH("FALSO",BH50)))</formula>
    </cfRule>
  </conditionalFormatting>
  <conditionalFormatting sqref="BH52:BI53">
    <cfRule type="containsErrors" dxfId="412" priority="364">
      <formula>ISERROR(BH52)</formula>
    </cfRule>
    <cfRule type="containsText" dxfId="411" priority="365" operator="containsText" text="FALSO">
      <formula>NOT(ISERROR(SEARCH("FALSO",BH52)))</formula>
    </cfRule>
  </conditionalFormatting>
  <conditionalFormatting sqref="BH54:BI54">
    <cfRule type="containsErrors" dxfId="410" priority="362">
      <formula>ISERROR(BH54)</formula>
    </cfRule>
    <cfRule type="containsText" dxfId="409" priority="363" operator="containsText" text="FALSO">
      <formula>NOT(ISERROR(SEARCH("FALSO",BH54)))</formula>
    </cfRule>
  </conditionalFormatting>
  <conditionalFormatting sqref="BH62:BI62 BH64:BI64 BH61:BS61 BJ63:BS63 BJ65:BS65 BJ67:BS68">
    <cfRule type="containsErrors" dxfId="408" priority="360">
      <formula>ISERROR(BH61)</formula>
    </cfRule>
    <cfRule type="containsText" dxfId="407" priority="361" operator="containsText" text="FALSO">
      <formula>NOT(ISERROR(SEARCH("FALSO",BH61)))</formula>
    </cfRule>
  </conditionalFormatting>
  <conditionalFormatting sqref="BH63:BI63">
    <cfRule type="containsErrors" dxfId="406" priority="358">
      <formula>ISERROR(BH63)</formula>
    </cfRule>
    <cfRule type="containsText" dxfId="405" priority="359" operator="containsText" text="FALSO">
      <formula>NOT(ISERROR(SEARCH("FALSO",BH63)))</formula>
    </cfRule>
  </conditionalFormatting>
  <conditionalFormatting sqref="BH65:BI66">
    <cfRule type="containsErrors" dxfId="404" priority="356">
      <formula>ISERROR(BH65)</formula>
    </cfRule>
    <cfRule type="containsText" dxfId="403" priority="357" operator="containsText" text="FALSO">
      <formula>NOT(ISERROR(SEARCH("FALSO",BH65)))</formula>
    </cfRule>
  </conditionalFormatting>
  <conditionalFormatting sqref="BH67:BI67">
    <cfRule type="containsErrors" dxfId="402" priority="354">
      <formula>ISERROR(BH67)</formula>
    </cfRule>
    <cfRule type="containsText" dxfId="401" priority="355" operator="containsText" text="FALSO">
      <formula>NOT(ISERROR(SEARCH("FALSO",BH67)))</formula>
    </cfRule>
  </conditionalFormatting>
  <conditionalFormatting sqref="BH75:BI75 BH77:BI77 BH74:BS74 BJ76:BS76 BJ78:BS78 BJ80:BS81">
    <cfRule type="containsErrors" dxfId="400" priority="352">
      <formula>ISERROR(BH74)</formula>
    </cfRule>
    <cfRule type="containsText" dxfId="399" priority="353" operator="containsText" text="FALSO">
      <formula>NOT(ISERROR(SEARCH("FALSO",BH74)))</formula>
    </cfRule>
  </conditionalFormatting>
  <conditionalFormatting sqref="BH76:BI76">
    <cfRule type="containsErrors" dxfId="398" priority="350">
      <formula>ISERROR(BH76)</formula>
    </cfRule>
    <cfRule type="containsText" dxfId="397" priority="351" operator="containsText" text="FALSO">
      <formula>NOT(ISERROR(SEARCH("FALSO",BH76)))</formula>
    </cfRule>
  </conditionalFormatting>
  <conditionalFormatting sqref="BH78:BI79">
    <cfRule type="containsErrors" dxfId="396" priority="348">
      <formula>ISERROR(BH78)</formula>
    </cfRule>
    <cfRule type="containsText" dxfId="395" priority="349" operator="containsText" text="FALSO">
      <formula>NOT(ISERROR(SEARCH("FALSO",BH78)))</formula>
    </cfRule>
  </conditionalFormatting>
  <conditionalFormatting sqref="BH80:BI80">
    <cfRule type="containsErrors" dxfId="394" priority="346">
      <formula>ISERROR(BH80)</formula>
    </cfRule>
    <cfRule type="containsText" dxfId="393" priority="347" operator="containsText" text="FALSO">
      <formula>NOT(ISERROR(SEARCH("FALSO",BH80)))</formula>
    </cfRule>
  </conditionalFormatting>
  <conditionalFormatting sqref="BH88:BI88 BH90:BI90 BH87:BS87 BJ89:BS89 BJ91:BS91 BJ93:BS94">
    <cfRule type="containsErrors" dxfId="392" priority="344">
      <formula>ISERROR(BH87)</formula>
    </cfRule>
    <cfRule type="containsText" dxfId="391" priority="345" operator="containsText" text="FALSO">
      <formula>NOT(ISERROR(SEARCH("FALSO",BH87)))</formula>
    </cfRule>
  </conditionalFormatting>
  <conditionalFormatting sqref="BH89:BI89">
    <cfRule type="containsErrors" dxfId="390" priority="342">
      <formula>ISERROR(BH89)</formula>
    </cfRule>
    <cfRule type="containsText" dxfId="389" priority="343" operator="containsText" text="FALSO">
      <formula>NOT(ISERROR(SEARCH("FALSO",BH89)))</formula>
    </cfRule>
  </conditionalFormatting>
  <conditionalFormatting sqref="BH91:BI92">
    <cfRule type="containsErrors" dxfId="388" priority="340">
      <formula>ISERROR(BH91)</formula>
    </cfRule>
    <cfRule type="containsText" dxfId="387" priority="341" operator="containsText" text="FALSO">
      <formula>NOT(ISERROR(SEARCH("FALSO",BH91)))</formula>
    </cfRule>
  </conditionalFormatting>
  <conditionalFormatting sqref="BH93:BI93">
    <cfRule type="containsErrors" dxfId="386" priority="338">
      <formula>ISERROR(BH93)</formula>
    </cfRule>
    <cfRule type="containsText" dxfId="385" priority="339" operator="containsText" text="FALSO">
      <formula>NOT(ISERROR(SEARCH("FALSO",BH93)))</formula>
    </cfRule>
  </conditionalFormatting>
  <conditionalFormatting sqref="BH101:BI101 BH103:BI103 BH100:BS100 BJ102:BS102 BJ104:BS104 BJ106:BS107">
    <cfRule type="containsErrors" dxfId="384" priority="336">
      <formula>ISERROR(BH100)</formula>
    </cfRule>
    <cfRule type="containsText" dxfId="383" priority="337" operator="containsText" text="FALSO">
      <formula>NOT(ISERROR(SEARCH("FALSO",BH100)))</formula>
    </cfRule>
  </conditionalFormatting>
  <conditionalFormatting sqref="BH102:BI102">
    <cfRule type="containsErrors" dxfId="382" priority="334">
      <formula>ISERROR(BH102)</formula>
    </cfRule>
    <cfRule type="containsText" dxfId="381" priority="335" operator="containsText" text="FALSO">
      <formula>NOT(ISERROR(SEARCH("FALSO",BH102)))</formula>
    </cfRule>
  </conditionalFormatting>
  <conditionalFormatting sqref="BH104:BI105">
    <cfRule type="containsErrors" dxfId="380" priority="332">
      <formula>ISERROR(BH104)</formula>
    </cfRule>
    <cfRule type="containsText" dxfId="379" priority="333" operator="containsText" text="FALSO">
      <formula>NOT(ISERROR(SEARCH("FALSO",BH104)))</formula>
    </cfRule>
  </conditionalFormatting>
  <conditionalFormatting sqref="BH106:BI106">
    <cfRule type="containsErrors" dxfId="378" priority="330">
      <formula>ISERROR(BH106)</formula>
    </cfRule>
    <cfRule type="containsText" dxfId="377" priority="331" operator="containsText" text="FALSO">
      <formula>NOT(ISERROR(SEARCH("FALSO",BH106)))</formula>
    </cfRule>
  </conditionalFormatting>
  <conditionalFormatting sqref="BH114:BI114 BH116:BI116 BH113:BS113 BJ115:BS115 BJ117:BS117 BJ119:BS120">
    <cfRule type="containsErrors" dxfId="376" priority="328">
      <formula>ISERROR(BH113)</formula>
    </cfRule>
    <cfRule type="containsText" dxfId="375" priority="329" operator="containsText" text="FALSO">
      <formula>NOT(ISERROR(SEARCH("FALSO",BH113)))</formula>
    </cfRule>
  </conditionalFormatting>
  <conditionalFormatting sqref="BH115:BI115">
    <cfRule type="containsErrors" dxfId="374" priority="326">
      <formula>ISERROR(BH115)</formula>
    </cfRule>
    <cfRule type="containsText" dxfId="373" priority="327" operator="containsText" text="FALSO">
      <formula>NOT(ISERROR(SEARCH("FALSO",BH115)))</formula>
    </cfRule>
  </conditionalFormatting>
  <conditionalFormatting sqref="BH117:BI118">
    <cfRule type="containsErrors" dxfId="372" priority="324">
      <formula>ISERROR(BH117)</formula>
    </cfRule>
    <cfRule type="containsText" dxfId="371" priority="325" operator="containsText" text="FALSO">
      <formula>NOT(ISERROR(SEARCH("FALSO",BH117)))</formula>
    </cfRule>
  </conditionalFormatting>
  <conditionalFormatting sqref="BH119:BI119">
    <cfRule type="containsErrors" dxfId="370" priority="322">
      <formula>ISERROR(BH119)</formula>
    </cfRule>
    <cfRule type="containsText" dxfId="369" priority="323" operator="containsText" text="FALSO">
      <formula>NOT(ISERROR(SEARCH("FALSO",BH119)))</formula>
    </cfRule>
  </conditionalFormatting>
  <conditionalFormatting sqref="BH127:BI127 BH129:BI129 BH126:BS126 BJ128:BS128 BJ130:BS130 BJ132:BS133">
    <cfRule type="containsErrors" dxfId="368" priority="320">
      <formula>ISERROR(BH126)</formula>
    </cfRule>
    <cfRule type="containsText" dxfId="367" priority="321" operator="containsText" text="FALSO">
      <formula>NOT(ISERROR(SEARCH("FALSO",BH126)))</formula>
    </cfRule>
  </conditionalFormatting>
  <conditionalFormatting sqref="BH128:BI128">
    <cfRule type="containsErrors" dxfId="366" priority="318">
      <formula>ISERROR(BH128)</formula>
    </cfRule>
    <cfRule type="containsText" dxfId="365" priority="319" operator="containsText" text="FALSO">
      <formula>NOT(ISERROR(SEARCH("FALSO",BH128)))</formula>
    </cfRule>
  </conditionalFormatting>
  <conditionalFormatting sqref="BH130:BI131">
    <cfRule type="containsErrors" dxfId="364" priority="316">
      <formula>ISERROR(BH130)</formula>
    </cfRule>
    <cfRule type="containsText" dxfId="363" priority="317" operator="containsText" text="FALSO">
      <formula>NOT(ISERROR(SEARCH("FALSO",BH130)))</formula>
    </cfRule>
  </conditionalFormatting>
  <conditionalFormatting sqref="BH132:BI132">
    <cfRule type="containsErrors" dxfId="362" priority="314">
      <formula>ISERROR(BH132)</formula>
    </cfRule>
    <cfRule type="containsText" dxfId="361" priority="315" operator="containsText" text="FALSO">
      <formula>NOT(ISERROR(SEARCH("FALSO",BH132)))</formula>
    </cfRule>
  </conditionalFormatting>
  <conditionalFormatting sqref="R51:R57 T51:U57 X51:AC57 Y48:AC50">
    <cfRule type="containsText" dxfId="360" priority="313" operator="containsText" text="FALSO">
      <formula>NOT(ISERROR(SEARCH("FALSO",R48)))</formula>
    </cfRule>
    <cfRule type="containsErrors" dxfId="359" priority="1154">
      <formula>ISERROR(R48)</formula>
    </cfRule>
  </conditionalFormatting>
  <conditionalFormatting sqref="Y48:Y57">
    <cfRule type="containsText" dxfId="358" priority="309" operator="containsText" text="Débil">
      <formula>NOT(ISERROR(SEARCH("Débil",Y48)))</formula>
    </cfRule>
    <cfRule type="containsText" dxfId="357" priority="310" operator="containsText" text="Fuerte">
      <formula>NOT(ISERROR(SEARCH("Fuerte",Y48)))</formula>
    </cfRule>
    <cfRule type="containsText" dxfId="356" priority="311" operator="containsText" text="Moderado">
      <formula>NOT(ISERROR(SEARCH("Moderado",Y48)))</formula>
    </cfRule>
  </conditionalFormatting>
  <conditionalFormatting sqref="R65:R70 T65:U70 X65:AC70 Y61:AC64">
    <cfRule type="containsText" dxfId="355" priority="308" operator="containsText" text="FALSO">
      <formula>NOT(ISERROR(SEARCH("FALSO",R61)))</formula>
    </cfRule>
    <cfRule type="containsErrors" dxfId="354" priority="1155">
      <formula>ISERROR(R61)</formula>
    </cfRule>
  </conditionalFormatting>
  <conditionalFormatting sqref="Y61:Y70">
    <cfRule type="containsText" dxfId="353" priority="304" operator="containsText" text="Débil">
      <formula>NOT(ISERROR(SEARCH("Débil",Y61)))</formula>
    </cfRule>
    <cfRule type="containsText" dxfId="352" priority="305" operator="containsText" text="Fuerte">
      <formula>NOT(ISERROR(SEARCH("Fuerte",Y61)))</formula>
    </cfRule>
    <cfRule type="containsText" dxfId="351" priority="306" operator="containsText" text="Moderado">
      <formula>NOT(ISERROR(SEARCH("Moderado",Y61)))</formula>
    </cfRule>
  </conditionalFormatting>
  <conditionalFormatting sqref="R76:R83 T76:U83 X76:AC83 Y74:AC75">
    <cfRule type="containsText" dxfId="350" priority="303" operator="containsText" text="FALSO">
      <formula>NOT(ISERROR(SEARCH("FALSO",R74)))</formula>
    </cfRule>
    <cfRule type="containsErrors" dxfId="349" priority="1156">
      <formula>ISERROR(R74)</formula>
    </cfRule>
  </conditionalFormatting>
  <conditionalFormatting sqref="Y74:Y83">
    <cfRule type="containsText" dxfId="348" priority="299" operator="containsText" text="Débil">
      <formula>NOT(ISERROR(SEARCH("Débil",Y74)))</formula>
    </cfRule>
    <cfRule type="containsText" dxfId="347" priority="300" operator="containsText" text="Fuerte">
      <formula>NOT(ISERROR(SEARCH("Fuerte",Y74)))</formula>
    </cfRule>
    <cfRule type="containsText" dxfId="346" priority="301" operator="containsText" text="Moderado">
      <formula>NOT(ISERROR(SEARCH("Moderado",Y74)))</formula>
    </cfRule>
  </conditionalFormatting>
  <conditionalFormatting sqref="R90:R96 T90:U96 X90:AC96 Y87:AC89">
    <cfRule type="containsText" dxfId="345" priority="298" operator="containsText" text="FALSO">
      <formula>NOT(ISERROR(SEARCH("FALSO",R87)))</formula>
    </cfRule>
    <cfRule type="containsErrors" dxfId="344" priority="1157">
      <formula>ISERROR(R87)</formula>
    </cfRule>
  </conditionalFormatting>
  <conditionalFormatting sqref="Y87:Y96">
    <cfRule type="containsText" dxfId="343" priority="294" operator="containsText" text="Débil">
      <formula>NOT(ISERROR(SEARCH("Débil",Y87)))</formula>
    </cfRule>
    <cfRule type="containsText" dxfId="342" priority="295" operator="containsText" text="Fuerte">
      <formula>NOT(ISERROR(SEARCH("Fuerte",Y87)))</formula>
    </cfRule>
    <cfRule type="containsText" dxfId="341" priority="296" operator="containsText" text="Moderado">
      <formula>NOT(ISERROR(SEARCH("Moderado",Y87)))</formula>
    </cfRule>
  </conditionalFormatting>
  <conditionalFormatting sqref="R102:R109 T102:U109 X102:AC109 Y100:AC101">
    <cfRule type="containsText" dxfId="340" priority="293" operator="containsText" text="FALSO">
      <formula>NOT(ISERROR(SEARCH("FALSO",R100)))</formula>
    </cfRule>
    <cfRule type="containsErrors" dxfId="339" priority="1158">
      <formula>ISERROR(R100)</formula>
    </cfRule>
  </conditionalFormatting>
  <conditionalFormatting sqref="Y100:Y109">
    <cfRule type="containsText" dxfId="338" priority="289" operator="containsText" text="Débil">
      <formula>NOT(ISERROR(SEARCH("Débil",Y100)))</formula>
    </cfRule>
    <cfRule type="containsText" dxfId="337" priority="290" operator="containsText" text="Fuerte">
      <formula>NOT(ISERROR(SEARCH("Fuerte",Y100)))</formula>
    </cfRule>
    <cfRule type="containsText" dxfId="336" priority="291" operator="containsText" text="Moderado">
      <formula>NOT(ISERROR(SEARCH("Moderado",Y100)))</formula>
    </cfRule>
  </conditionalFormatting>
  <conditionalFormatting sqref="R113:R122 T113:U122 X113:AC122">
    <cfRule type="containsText" dxfId="335" priority="288" operator="containsText" text="FALSO">
      <formula>NOT(ISERROR(SEARCH("FALSO",R113)))</formula>
    </cfRule>
    <cfRule type="containsErrors" dxfId="334" priority="1159">
      <formula>ISERROR(R113)</formula>
    </cfRule>
  </conditionalFormatting>
  <conditionalFormatting sqref="Y113:Y122">
    <cfRule type="containsText" dxfId="333" priority="284" operator="containsText" text="Débil">
      <formula>NOT(ISERROR(SEARCH("Débil",Y113)))</formula>
    </cfRule>
    <cfRule type="containsText" dxfId="332" priority="285" operator="containsText" text="Fuerte">
      <formula>NOT(ISERROR(SEARCH("Fuerte",Y113)))</formula>
    </cfRule>
    <cfRule type="containsText" dxfId="331" priority="286" operator="containsText" text="Moderado">
      <formula>NOT(ISERROR(SEARCH("Moderado",Y113)))</formula>
    </cfRule>
  </conditionalFormatting>
  <conditionalFormatting sqref="R126:R135 T126:U135 X126:AC135">
    <cfRule type="containsText" dxfId="330" priority="283" operator="containsText" text="FALSO">
      <formula>NOT(ISERROR(SEARCH("FALSO",R126)))</formula>
    </cfRule>
    <cfRule type="containsErrors" dxfId="329" priority="1160">
      <formula>ISERROR(R126)</formula>
    </cfRule>
  </conditionalFormatting>
  <conditionalFormatting sqref="Y126:Y135">
    <cfRule type="containsText" dxfId="328" priority="279" operator="containsText" text="Débil">
      <formula>NOT(ISERROR(SEARCH("Débil",Y126)))</formula>
    </cfRule>
    <cfRule type="containsText" dxfId="327" priority="280" operator="containsText" text="Fuerte">
      <formula>NOT(ISERROR(SEARCH("Fuerte",Y126)))</formula>
    </cfRule>
    <cfRule type="containsText" dxfId="326" priority="281" operator="containsText" text="Moderado">
      <formula>NOT(ISERROR(SEARCH("Moderado",Y126)))</formula>
    </cfRule>
  </conditionalFormatting>
  <conditionalFormatting sqref="AB9:AB300">
    <cfRule type="cellIs" dxfId="325" priority="1147" operator="equal">
      <formula>"Alta"</formula>
    </cfRule>
    <cfRule type="cellIs" dxfId="324" priority="1148" operator="equal">
      <formula>"Moderada"</formula>
    </cfRule>
    <cfRule type="cellIs" dxfId="323" priority="1149" operator="equal">
      <formula>"Extrema"</formula>
    </cfRule>
    <cfRule type="cellIs" dxfId="322" priority="1150" operator="equal">
      <formula>"Baja"</formula>
    </cfRule>
  </conditionalFormatting>
  <conditionalFormatting sqref="AD9 AD11:AD21 AD32:AD34 AD45:AD47 AD58:AD60 AD71:AD73 AD84:AD86 AD97:AD99 AD110:AD112 AD123:AD125 AD136:AD300">
    <cfRule type="containsText" dxfId="321" priority="277" operator="containsText" text="Definir acciones complementarias">
      <formula>NOT(ISERROR(SEARCH("Definir acciones complementarias",AD9)))</formula>
    </cfRule>
    <cfRule type="containsText" dxfId="320" priority="278" operator="containsText" text="No requiere acciones adicionales">
      <formula>NOT(ISERROR(SEARCH("No requiere acciones adicionales",AD9)))</formula>
    </cfRule>
  </conditionalFormatting>
  <conditionalFormatting sqref="V22:V30">
    <cfRule type="containsErrors" dxfId="319" priority="265">
      <formula>ISERROR(V22)</formula>
    </cfRule>
    <cfRule type="containsText" dxfId="318" priority="266" operator="containsText" text="FALSO">
      <formula>NOT(ISERROR(SEARCH("FALSO",V22)))</formula>
    </cfRule>
  </conditionalFormatting>
  <conditionalFormatting sqref="V31">
    <cfRule type="containsErrors" dxfId="317" priority="261">
      <formula>ISERROR(V31)</formula>
    </cfRule>
    <cfRule type="containsText" dxfId="316" priority="262" operator="containsText" text="FALSO">
      <formula>NOT(ISERROR(SEARCH("FALSO",V31)))</formula>
    </cfRule>
  </conditionalFormatting>
  <conditionalFormatting sqref="V35:V44">
    <cfRule type="containsErrors" dxfId="315" priority="259">
      <formula>ISERROR(V35)</formula>
    </cfRule>
    <cfRule type="containsText" dxfId="314" priority="260" operator="containsText" text="FALSO">
      <formula>NOT(ISERROR(SEARCH("FALSO",V35)))</formula>
    </cfRule>
  </conditionalFormatting>
  <conditionalFormatting sqref="V48:V57">
    <cfRule type="containsErrors" dxfId="313" priority="257">
      <formula>ISERROR(V48)</formula>
    </cfRule>
    <cfRule type="containsText" dxfId="312" priority="258" operator="containsText" text="FALSO">
      <formula>NOT(ISERROR(SEARCH("FALSO",V48)))</formula>
    </cfRule>
  </conditionalFormatting>
  <conditionalFormatting sqref="V61:V70">
    <cfRule type="containsErrors" dxfId="311" priority="255">
      <formula>ISERROR(V61)</formula>
    </cfRule>
    <cfRule type="containsText" dxfId="310" priority="256" operator="containsText" text="FALSO">
      <formula>NOT(ISERROR(SEARCH("FALSO",V61)))</formula>
    </cfRule>
  </conditionalFormatting>
  <conditionalFormatting sqref="V75:V83">
    <cfRule type="containsErrors" dxfId="309" priority="253">
      <formula>ISERROR(V75)</formula>
    </cfRule>
    <cfRule type="containsText" dxfId="308" priority="254" operator="containsText" text="FALSO">
      <formula>NOT(ISERROR(SEARCH("FALSO",V75)))</formula>
    </cfRule>
  </conditionalFormatting>
  <conditionalFormatting sqref="V74">
    <cfRule type="containsErrors" dxfId="307" priority="251">
      <formula>ISERROR(V74)</formula>
    </cfRule>
    <cfRule type="containsText" dxfId="306" priority="252" operator="containsText" text="FALSO">
      <formula>NOT(ISERROR(SEARCH("FALSO",V74)))</formula>
    </cfRule>
  </conditionalFormatting>
  <conditionalFormatting sqref="V90:V95">
    <cfRule type="containsErrors" dxfId="305" priority="249">
      <formula>ISERROR(V90)</formula>
    </cfRule>
    <cfRule type="containsText" dxfId="304" priority="250" operator="containsText" text="FALSO">
      <formula>NOT(ISERROR(SEARCH("FALSO",V90)))</formula>
    </cfRule>
  </conditionalFormatting>
  <conditionalFormatting sqref="V96">
    <cfRule type="containsErrors" dxfId="303" priority="247">
      <formula>ISERROR(V96)</formula>
    </cfRule>
    <cfRule type="containsText" dxfId="302" priority="248" operator="containsText" text="FALSO">
      <formula>NOT(ISERROR(SEARCH("FALSO",V96)))</formula>
    </cfRule>
  </conditionalFormatting>
  <conditionalFormatting sqref="V102:V109">
    <cfRule type="containsErrors" dxfId="301" priority="245">
      <formula>ISERROR(V102)</formula>
    </cfRule>
    <cfRule type="containsText" dxfId="300" priority="246" operator="containsText" text="FALSO">
      <formula>NOT(ISERROR(SEARCH("FALSO",V102)))</formula>
    </cfRule>
  </conditionalFormatting>
  <conditionalFormatting sqref="V126:V135 V113:V122">
    <cfRule type="containsErrors" dxfId="299" priority="243">
      <formula>ISERROR(V113)</formula>
    </cfRule>
    <cfRule type="containsText" dxfId="298" priority="244" operator="containsText" text="FALSO">
      <formula>NOT(ISERROR(SEARCH("FALSO",V113)))</formula>
    </cfRule>
  </conditionalFormatting>
  <conditionalFormatting sqref="W22:W31">
    <cfRule type="containsErrors" dxfId="297" priority="241">
      <formula>ISERROR(W22)</formula>
    </cfRule>
    <cfRule type="containsText" dxfId="296" priority="242" operator="containsText" text="FALSO">
      <formula>NOT(ISERROR(SEARCH("FALSO",W22)))</formula>
    </cfRule>
  </conditionalFormatting>
  <conditionalFormatting sqref="W35:W44">
    <cfRule type="containsErrors" dxfId="295" priority="239">
      <formula>ISERROR(W35)</formula>
    </cfRule>
    <cfRule type="containsText" dxfId="294" priority="240" operator="containsText" text="FALSO">
      <formula>NOT(ISERROR(SEARCH("FALSO",W35)))</formula>
    </cfRule>
  </conditionalFormatting>
  <conditionalFormatting sqref="W48:W57">
    <cfRule type="containsErrors" dxfId="293" priority="237">
      <formula>ISERROR(W48)</formula>
    </cfRule>
    <cfRule type="containsText" dxfId="292" priority="238" operator="containsText" text="FALSO">
      <formula>NOT(ISERROR(SEARCH("FALSO",W48)))</formula>
    </cfRule>
  </conditionalFormatting>
  <conditionalFormatting sqref="W61:W70">
    <cfRule type="containsErrors" dxfId="291" priority="235">
      <formula>ISERROR(W61)</formula>
    </cfRule>
    <cfRule type="containsText" dxfId="290" priority="236" operator="containsText" text="FALSO">
      <formula>NOT(ISERROR(SEARCH("FALSO",W61)))</formula>
    </cfRule>
  </conditionalFormatting>
  <conditionalFormatting sqref="W74:W83">
    <cfRule type="containsErrors" dxfId="289" priority="233">
      <formula>ISERROR(W74)</formula>
    </cfRule>
    <cfRule type="containsText" dxfId="288" priority="234" operator="containsText" text="FALSO">
      <formula>NOT(ISERROR(SEARCH("FALSO",W74)))</formula>
    </cfRule>
  </conditionalFormatting>
  <conditionalFormatting sqref="W90:W96">
    <cfRule type="containsErrors" dxfId="287" priority="231">
      <formula>ISERROR(W90)</formula>
    </cfRule>
    <cfRule type="containsText" dxfId="286" priority="232" operator="containsText" text="FALSO">
      <formula>NOT(ISERROR(SEARCH("FALSO",W90)))</formula>
    </cfRule>
  </conditionalFormatting>
  <conditionalFormatting sqref="W102:W109">
    <cfRule type="containsErrors" dxfId="285" priority="229">
      <formula>ISERROR(W102)</formula>
    </cfRule>
    <cfRule type="containsText" dxfId="284" priority="230" operator="containsText" text="FALSO">
      <formula>NOT(ISERROR(SEARCH("FALSO",W102)))</formula>
    </cfRule>
  </conditionalFormatting>
  <conditionalFormatting sqref="W113:W122">
    <cfRule type="containsErrors" dxfId="283" priority="227">
      <formula>ISERROR(W113)</formula>
    </cfRule>
    <cfRule type="containsText" dxfId="282" priority="228" operator="containsText" text="FALSO">
      <formula>NOT(ISERROR(SEARCH("FALSO",W113)))</formula>
    </cfRule>
  </conditionalFormatting>
  <conditionalFormatting sqref="W126:W135">
    <cfRule type="containsErrors" dxfId="281" priority="225">
      <formula>ISERROR(W126)</formula>
    </cfRule>
    <cfRule type="containsText" dxfId="280" priority="226" operator="containsText" text="FALSO">
      <formula>NOT(ISERROR(SEARCH("FALSO",W126)))</formula>
    </cfRule>
  </conditionalFormatting>
  <conditionalFormatting sqref="AD22 AD24:AD31">
    <cfRule type="containsText" dxfId="279" priority="221" operator="containsText" text="Definir acciones complementarias">
      <formula>NOT(ISERROR(SEARCH("Definir acciones complementarias",AD22)))</formula>
    </cfRule>
    <cfRule type="containsText" dxfId="278" priority="222" operator="containsText" text="No requiere acciones adicionales">
      <formula>NOT(ISERROR(SEARCH("No requiere acciones adicionales",AD22)))</formula>
    </cfRule>
  </conditionalFormatting>
  <conditionalFormatting sqref="AE23:AG23">
    <cfRule type="containsText" dxfId="277" priority="219" operator="containsText" text="Definir acciones complementarias">
      <formula>NOT(ISERROR(SEARCH("Definir acciones complementarias",AE23)))</formula>
    </cfRule>
    <cfRule type="containsText" dxfId="276" priority="220" operator="containsText" text="No requiere acciones adicionales">
      <formula>NOT(ISERROR(SEARCH("No requiere acciones adicionales",AE23)))</formula>
    </cfRule>
  </conditionalFormatting>
  <conditionalFormatting sqref="AD35:AD44">
    <cfRule type="containsText" dxfId="275" priority="217" operator="containsText" text="Definir acciones complementarias">
      <formula>NOT(ISERROR(SEARCH("Definir acciones complementarias",AD35)))</formula>
    </cfRule>
    <cfRule type="containsText" dxfId="274" priority="218" operator="containsText" text="No requiere acciones adicionales">
      <formula>NOT(ISERROR(SEARCH("No requiere acciones adicionales",AD35)))</formula>
    </cfRule>
  </conditionalFormatting>
  <conditionalFormatting sqref="AE36:AG36">
    <cfRule type="containsText" dxfId="273" priority="215" operator="containsText" text="Definir acciones complementarias">
      <formula>NOT(ISERROR(SEARCH("Definir acciones complementarias",AE36)))</formula>
    </cfRule>
    <cfRule type="containsText" dxfId="272" priority="216" operator="containsText" text="No requiere acciones adicionales">
      <formula>NOT(ISERROR(SEARCH("No requiere acciones adicionales",AE36)))</formula>
    </cfRule>
  </conditionalFormatting>
  <conditionalFormatting sqref="AD48 AD50:AD57">
    <cfRule type="containsText" dxfId="271" priority="213" operator="containsText" text="Definir acciones complementarias">
      <formula>NOT(ISERROR(SEARCH("Definir acciones complementarias",AD48)))</formula>
    </cfRule>
    <cfRule type="containsText" dxfId="270" priority="214" operator="containsText" text="No requiere acciones adicionales">
      <formula>NOT(ISERROR(SEARCH("No requiere acciones adicionales",AD48)))</formula>
    </cfRule>
  </conditionalFormatting>
  <conditionalFormatting sqref="AD49:AG49">
    <cfRule type="containsText" dxfId="269" priority="211" operator="containsText" text="Definir acciones complementarias">
      <formula>NOT(ISERROR(SEARCH("Definir acciones complementarias",AD49)))</formula>
    </cfRule>
    <cfRule type="containsText" dxfId="268" priority="212" operator="containsText" text="No requiere acciones adicionales">
      <formula>NOT(ISERROR(SEARCH("No requiere acciones adicionales",AD49)))</formula>
    </cfRule>
  </conditionalFormatting>
  <conditionalFormatting sqref="AD61 AD63:AD70">
    <cfRule type="containsText" dxfId="267" priority="209" operator="containsText" text="Definir acciones complementarias">
      <formula>NOT(ISERROR(SEARCH("Definir acciones complementarias",AD61)))</formula>
    </cfRule>
    <cfRule type="containsText" dxfId="266" priority="210" operator="containsText" text="No requiere acciones adicionales">
      <formula>NOT(ISERROR(SEARCH("No requiere acciones adicionales",AD61)))</formula>
    </cfRule>
  </conditionalFormatting>
  <conditionalFormatting sqref="AD62:AG62">
    <cfRule type="containsText" dxfId="265" priority="207" operator="containsText" text="Definir acciones complementarias">
      <formula>NOT(ISERROR(SEARCH("Definir acciones complementarias",AD62)))</formula>
    </cfRule>
    <cfRule type="containsText" dxfId="264" priority="208" operator="containsText" text="No requiere acciones adicionales">
      <formula>NOT(ISERROR(SEARCH("No requiere acciones adicionales",AD62)))</formula>
    </cfRule>
  </conditionalFormatting>
  <conditionalFormatting sqref="AD74 AD76:AD83">
    <cfRule type="containsText" dxfId="263" priority="205" operator="containsText" text="Definir acciones complementarias">
      <formula>NOT(ISERROR(SEARCH("Definir acciones complementarias",AD74)))</formula>
    </cfRule>
    <cfRule type="containsText" dxfId="262" priority="206" operator="containsText" text="No requiere acciones adicionales">
      <formula>NOT(ISERROR(SEARCH("No requiere acciones adicionales",AD74)))</formula>
    </cfRule>
  </conditionalFormatting>
  <conditionalFormatting sqref="AD75:AG75">
    <cfRule type="containsText" dxfId="261" priority="203" operator="containsText" text="Definir acciones complementarias">
      <formula>NOT(ISERROR(SEARCH("Definir acciones complementarias",AD75)))</formula>
    </cfRule>
    <cfRule type="containsText" dxfId="260" priority="204" operator="containsText" text="No requiere acciones adicionales">
      <formula>NOT(ISERROR(SEARCH("No requiere acciones adicionales",AD75)))</formula>
    </cfRule>
  </conditionalFormatting>
  <conditionalFormatting sqref="AD87 AD89:AD96">
    <cfRule type="containsText" dxfId="259" priority="201" operator="containsText" text="Definir acciones complementarias">
      <formula>NOT(ISERROR(SEARCH("Definir acciones complementarias",AD87)))</formula>
    </cfRule>
    <cfRule type="containsText" dxfId="258" priority="202" operator="containsText" text="No requiere acciones adicionales">
      <formula>NOT(ISERROR(SEARCH("No requiere acciones adicionales",AD87)))</formula>
    </cfRule>
  </conditionalFormatting>
  <conditionalFormatting sqref="AG88">
    <cfRule type="containsText" dxfId="257" priority="199" operator="containsText" text="Definir acciones complementarias">
      <formula>NOT(ISERROR(SEARCH("Definir acciones complementarias",AG88)))</formula>
    </cfRule>
    <cfRule type="containsText" dxfId="256" priority="200" operator="containsText" text="No requiere acciones adicionales">
      <formula>NOT(ISERROR(SEARCH("No requiere acciones adicionales",AG88)))</formula>
    </cfRule>
  </conditionalFormatting>
  <conditionalFormatting sqref="AD100 AD103:AD109">
    <cfRule type="containsText" dxfId="255" priority="197" operator="containsText" text="Definir acciones complementarias">
      <formula>NOT(ISERROR(SEARCH("Definir acciones complementarias",AD100)))</formula>
    </cfRule>
    <cfRule type="containsText" dxfId="254" priority="198" operator="containsText" text="No requiere acciones adicionales">
      <formula>NOT(ISERROR(SEARCH("No requiere acciones adicionales",AD100)))</formula>
    </cfRule>
  </conditionalFormatting>
  <conditionalFormatting sqref="AG101">
    <cfRule type="containsText" dxfId="253" priority="195" operator="containsText" text="Definir acciones complementarias">
      <formula>NOT(ISERROR(SEARCH("Definir acciones complementarias",AG101)))</formula>
    </cfRule>
    <cfRule type="containsText" dxfId="252" priority="196" operator="containsText" text="No requiere acciones adicionales">
      <formula>NOT(ISERROR(SEARCH("No requiere acciones adicionales",AG101)))</formula>
    </cfRule>
  </conditionalFormatting>
  <conditionalFormatting sqref="AD113 AD115:AD122">
    <cfRule type="containsText" dxfId="251" priority="193" operator="containsText" text="Definir acciones complementarias">
      <formula>NOT(ISERROR(SEARCH("Definir acciones complementarias",AD113)))</formula>
    </cfRule>
    <cfRule type="containsText" dxfId="250" priority="194" operator="containsText" text="No requiere acciones adicionales">
      <formula>NOT(ISERROR(SEARCH("No requiere acciones adicionales",AD113)))</formula>
    </cfRule>
  </conditionalFormatting>
  <conditionalFormatting sqref="AD114:AG114">
    <cfRule type="containsText" dxfId="249" priority="191" operator="containsText" text="Definir acciones complementarias">
      <formula>NOT(ISERROR(SEARCH("Definir acciones complementarias",AD114)))</formula>
    </cfRule>
    <cfRule type="containsText" dxfId="248" priority="192" operator="containsText" text="No requiere acciones adicionales">
      <formula>NOT(ISERROR(SEARCH("No requiere acciones adicionales",AD114)))</formula>
    </cfRule>
  </conditionalFormatting>
  <conditionalFormatting sqref="AD126 AD128:AD135">
    <cfRule type="containsText" dxfId="247" priority="189" operator="containsText" text="Definir acciones complementarias">
      <formula>NOT(ISERROR(SEARCH("Definir acciones complementarias",AD126)))</formula>
    </cfRule>
    <cfRule type="containsText" dxfId="246" priority="190" operator="containsText" text="No requiere acciones adicionales">
      <formula>NOT(ISERROR(SEARCH("No requiere acciones adicionales",AD126)))</formula>
    </cfRule>
  </conditionalFormatting>
  <conditionalFormatting sqref="AD127:AG127">
    <cfRule type="containsText" dxfId="245" priority="187" operator="containsText" text="Definir acciones complementarias">
      <formula>NOT(ISERROR(SEARCH("Definir acciones complementarias",AD127)))</formula>
    </cfRule>
    <cfRule type="containsText" dxfId="244" priority="188" operator="containsText" text="No requiere acciones adicionales">
      <formula>NOT(ISERROR(SEARCH("No requiere acciones adicionales",AD127)))</formula>
    </cfRule>
  </conditionalFormatting>
  <conditionalFormatting sqref="A1:BS8 A19:BS21 A9:Q10 V9:W10 Y9:AG9 Y10:AC10 A11:AG18 AJ11:BS18 A32:BS34 A22:Q25 V25:AG25 V22:W24 Y22:AG22 Y24:AG24 Y23:AC23 AE23:AG23 A26:AG31 A45:BS47 A35:Q36 V35:W36 Y35:AG35 Y36:AC36 A37:AC38 AD36:AG38 A39:AG44 A58:BS60 A48:Q50 V48:W50 Y48:AG50 A51:AG57 A71:BS73 A61:Q64 V61:W64 A65:AG70 A84:BS86 A74:Q75 V74:W75 Y74:AG75 A76:AG83 Y87:AG87 M87:Q89 A87:I96 M90:AG96 Y89:AG89 Y88:AC88 AG88 AJ87:BS87 A97:BS99 A100:Q101 Y100:AG100 A110:BS136 A102:AC102 AG101:AG102 Y101:AF101 A103:AG109 A143:BS700 A137:C142 J137:BS142 AJ9:AU10 AJ90:BS96 AJ88:AU89 AJ22:BS31 AJ35:BS44 AJ74:BS83 AX88:BS89 AJ100:BS109 AJ61:BS70 AJ48:BS57 Y61:AG64 AX9:BS10">
    <cfRule type="expression" dxfId="243" priority="186" stopIfTrue="1">
      <formula>CELL("direccion")=ADDRESS(ROW(),COLUMN())</formula>
    </cfRule>
  </conditionalFormatting>
  <conditionalFormatting sqref="Q9">
    <cfRule type="containsText" dxfId="242" priority="184" operator="containsText" text="FALSO">
      <formula>NOT(ISERROR(SEARCH("FALSO",Q9)))</formula>
    </cfRule>
    <cfRule type="containsErrors" dxfId="241" priority="185">
      <formula>ISERROR(Q9)</formula>
    </cfRule>
  </conditionalFormatting>
  <conditionalFormatting sqref="Q9">
    <cfRule type="containsErrors" dxfId="240" priority="182">
      <formula>ISERROR(Q9)</formula>
    </cfRule>
    <cfRule type="containsText" dxfId="239" priority="183" operator="containsText" text="FALSO">
      <formula>NOT(ISERROR(SEARCH("FALSO",Q9)))</formula>
    </cfRule>
  </conditionalFormatting>
  <conditionalFormatting sqref="I22">
    <cfRule type="containsErrors" dxfId="238" priority="180">
      <formula>ISERROR(I22)</formula>
    </cfRule>
    <cfRule type="containsText" dxfId="237" priority="181" operator="containsText" text="FALSO">
      <formula>NOT(ISERROR(SEARCH("FALSO",I22)))</formula>
    </cfRule>
  </conditionalFormatting>
  <conditionalFormatting sqref="J22">
    <cfRule type="containsErrors" dxfId="236" priority="178">
      <formula>ISERROR(J22)</formula>
    </cfRule>
    <cfRule type="containsText" dxfId="235" priority="179" operator="containsText" text="FALSO">
      <formula>NOT(ISERROR(SEARCH("FALSO",J22)))</formula>
    </cfRule>
  </conditionalFormatting>
  <conditionalFormatting sqref="K22:L22">
    <cfRule type="containsErrors" dxfId="234" priority="176">
      <formula>ISERROR(K22)</formula>
    </cfRule>
    <cfRule type="containsText" dxfId="233" priority="177" operator="containsText" text="FALSO">
      <formula>NOT(ISERROR(SEARCH("FALSO",K22)))</formula>
    </cfRule>
  </conditionalFormatting>
  <conditionalFormatting sqref="K61">
    <cfRule type="containsErrors" dxfId="232" priority="174">
      <formula>ISERROR(K61)</formula>
    </cfRule>
    <cfRule type="containsText" dxfId="231" priority="175" operator="containsText" text="FALSO">
      <formula>NOT(ISERROR(SEARCH("FALSO",K61)))</formula>
    </cfRule>
  </conditionalFormatting>
  <conditionalFormatting sqref="L61">
    <cfRule type="containsErrors" dxfId="230" priority="172">
      <formula>ISERROR(L61)</formula>
    </cfRule>
    <cfRule type="containsText" dxfId="229" priority="173" operator="containsText" text="FALSO">
      <formula>NOT(ISERROR(SEARCH("FALSO",L61)))</formula>
    </cfRule>
  </conditionalFormatting>
  <conditionalFormatting sqref="T35:U36">
    <cfRule type="containsErrors" dxfId="228" priority="124">
      <formula>ISERROR(T35)</formula>
    </cfRule>
    <cfRule type="containsText" dxfId="227" priority="125" operator="containsText" text="FALSO">
      <formula>NOT(ISERROR(SEARCH("FALSO",T35)))</formula>
    </cfRule>
  </conditionalFormatting>
  <conditionalFormatting sqref="R35:R36">
    <cfRule type="containsErrors" dxfId="226" priority="122">
      <formula>ISERROR(R35)</formula>
    </cfRule>
    <cfRule type="containsText" dxfId="225" priority="123" operator="containsText" text="FALSO">
      <formula>NOT(ISERROR(SEARCH("FALSO",R35)))</formula>
    </cfRule>
  </conditionalFormatting>
  <conditionalFormatting sqref="R9">
    <cfRule type="containsErrors" dxfId="224" priority="160">
      <formula>ISERROR(R9)</formula>
    </cfRule>
    <cfRule type="containsText" dxfId="223" priority="161" operator="containsText" text="FALSO">
      <formula>NOT(ISERROR(SEARCH("FALSO",R9)))</formula>
    </cfRule>
  </conditionalFormatting>
  <conditionalFormatting sqref="R10">
    <cfRule type="containsErrors" dxfId="222" priority="158">
      <formula>ISERROR(R10)</formula>
    </cfRule>
    <cfRule type="containsText" dxfId="221" priority="159" operator="containsText" text="FALSO">
      <formula>NOT(ISERROR(SEARCH("FALSO",R10)))</formula>
    </cfRule>
  </conditionalFormatting>
  <conditionalFormatting sqref="T10:U10 T9">
    <cfRule type="containsErrors" dxfId="220" priority="154">
      <formula>ISERROR(T9)</formula>
    </cfRule>
    <cfRule type="containsText" dxfId="219" priority="155" operator="containsText" text="FALSO">
      <formula>NOT(ISERROR(SEARCH("FALSO",T9)))</formula>
    </cfRule>
  </conditionalFormatting>
  <conditionalFormatting sqref="X9:X10">
    <cfRule type="containsErrors" dxfId="218" priority="152">
      <formula>ISERROR(X9)</formula>
    </cfRule>
    <cfRule type="containsText" dxfId="217" priority="153" operator="containsText" text="FALSO">
      <formula>NOT(ISERROR(SEARCH("FALSO",X9)))</formula>
    </cfRule>
  </conditionalFormatting>
  <conditionalFormatting sqref="T25:U25">
    <cfRule type="containsErrors" dxfId="216" priority="146">
      <formula>ISERROR(T25)</formula>
    </cfRule>
    <cfRule type="containsText" dxfId="215" priority="147" operator="containsText" text="FALSO">
      <formula>NOT(ISERROR(SEARCH("FALSO",T25)))</formula>
    </cfRule>
  </conditionalFormatting>
  <conditionalFormatting sqref="R25">
    <cfRule type="containsErrors" dxfId="214" priority="144">
      <formula>ISERROR(R25)</formula>
    </cfRule>
    <cfRule type="containsText" dxfId="213" priority="145" operator="containsText" text="FALSO">
      <formula>NOT(ISERROR(SEARCH("FALSO",R25)))</formula>
    </cfRule>
  </conditionalFormatting>
  <conditionalFormatting sqref="T22:U22">
    <cfRule type="containsErrors" dxfId="212" priority="140">
      <formula>ISERROR(T22)</formula>
    </cfRule>
    <cfRule type="containsText" dxfId="211" priority="141" operator="containsText" text="FALSO">
      <formula>NOT(ISERROR(SEARCH("FALSO",T22)))</formula>
    </cfRule>
  </conditionalFormatting>
  <conditionalFormatting sqref="R22:R23">
    <cfRule type="containsErrors" dxfId="210" priority="138">
      <formula>ISERROR(R22)</formula>
    </cfRule>
    <cfRule type="containsText" dxfId="209" priority="139" operator="containsText" text="FALSO">
      <formula>NOT(ISERROR(SEARCH("FALSO",R22)))</formula>
    </cfRule>
  </conditionalFormatting>
  <conditionalFormatting sqref="T24:U24">
    <cfRule type="containsErrors" dxfId="208" priority="136">
      <formula>ISERROR(T24)</formula>
    </cfRule>
    <cfRule type="containsText" dxfId="207" priority="137" operator="containsText" text="FALSO">
      <formula>NOT(ISERROR(SEARCH("FALSO",T24)))</formula>
    </cfRule>
  </conditionalFormatting>
  <conditionalFormatting sqref="R24">
    <cfRule type="containsErrors" dxfId="206" priority="134">
      <formula>ISERROR(R24)</formula>
    </cfRule>
    <cfRule type="containsText" dxfId="205" priority="135" operator="containsText" text="FALSO">
      <formula>NOT(ISERROR(SEARCH("FALSO",R24)))</formula>
    </cfRule>
  </conditionalFormatting>
  <conditionalFormatting sqref="T23:U23">
    <cfRule type="containsErrors" dxfId="204" priority="132">
      <formula>ISERROR(T23)</formula>
    </cfRule>
    <cfRule type="containsText" dxfId="203" priority="133" operator="containsText" text="FALSO">
      <formula>NOT(ISERROR(SEARCH("FALSO",T23)))</formula>
    </cfRule>
  </conditionalFormatting>
  <conditionalFormatting sqref="X22">
    <cfRule type="containsErrors" dxfId="202" priority="130">
      <formula>ISERROR(X22)</formula>
    </cfRule>
    <cfRule type="containsText" dxfId="201" priority="131" operator="containsText" text="FALSO">
      <formula>NOT(ISERROR(SEARCH("FALSO",X22)))</formula>
    </cfRule>
  </conditionalFormatting>
  <conditionalFormatting sqref="X24">
    <cfRule type="containsErrors" dxfId="200" priority="128">
      <formula>ISERROR(X24)</formula>
    </cfRule>
    <cfRule type="containsText" dxfId="199" priority="129" operator="containsText" text="FALSO">
      <formula>NOT(ISERROR(SEARCH("FALSO",X24)))</formula>
    </cfRule>
  </conditionalFormatting>
  <conditionalFormatting sqref="X23">
    <cfRule type="containsErrors" dxfId="198" priority="126">
      <formula>ISERROR(X23)</formula>
    </cfRule>
    <cfRule type="containsText" dxfId="197" priority="127" operator="containsText" text="FALSO">
      <formula>NOT(ISERROR(SEARCH("FALSO",X23)))</formula>
    </cfRule>
  </conditionalFormatting>
  <conditionalFormatting sqref="X35:X36">
    <cfRule type="containsErrors" dxfId="196" priority="120">
      <formula>ISERROR(X35)</formula>
    </cfRule>
    <cfRule type="containsText" dxfId="195" priority="121" operator="containsText" text="FALSO">
      <formula>NOT(ISERROR(SEARCH("FALSO",X35)))</formula>
    </cfRule>
  </conditionalFormatting>
  <conditionalFormatting sqref="AD36">
    <cfRule type="containsText" dxfId="194" priority="118" operator="containsText" text="Definir acciones complementarias">
      <formula>NOT(ISERROR(SEARCH("Definir acciones complementarias",AD36)))</formula>
    </cfRule>
    <cfRule type="containsText" dxfId="193" priority="119" operator="containsText" text="No requiere acciones adicionales">
      <formula>NOT(ISERROR(SEARCH("No requiere acciones adicionales",AD36)))</formula>
    </cfRule>
  </conditionalFormatting>
  <conditionalFormatting sqref="T48:U50">
    <cfRule type="containsErrors" dxfId="192" priority="116">
      <formula>ISERROR(T48)</formula>
    </cfRule>
    <cfRule type="containsText" dxfId="191" priority="117" operator="containsText" text="FALSO">
      <formula>NOT(ISERROR(SEARCH("FALSO",T48)))</formula>
    </cfRule>
  </conditionalFormatting>
  <conditionalFormatting sqref="R48:R50">
    <cfRule type="containsErrors" dxfId="190" priority="114">
      <formula>ISERROR(R48)</formula>
    </cfRule>
    <cfRule type="containsText" dxfId="189" priority="115" operator="containsText" text="FALSO">
      <formula>NOT(ISERROR(SEARCH("FALSO",R48)))</formula>
    </cfRule>
  </conditionalFormatting>
  <conditionalFormatting sqref="X48:X50">
    <cfRule type="containsErrors" dxfId="188" priority="112">
      <formula>ISERROR(X48)</formula>
    </cfRule>
    <cfRule type="containsText" dxfId="187" priority="113" operator="containsText" text="FALSO">
      <formula>NOT(ISERROR(SEARCH("FALSO",X48)))</formula>
    </cfRule>
  </conditionalFormatting>
  <conditionalFormatting sqref="T63:U63">
    <cfRule type="containsErrors" dxfId="186" priority="110">
      <formula>ISERROR(T63)</formula>
    </cfRule>
    <cfRule type="containsText" dxfId="185" priority="111" operator="containsText" text="FALSO">
      <formula>NOT(ISERROR(SEARCH("FALSO",T63)))</formula>
    </cfRule>
  </conditionalFormatting>
  <conditionalFormatting sqref="R63">
    <cfRule type="containsErrors" dxfId="184" priority="108">
      <formula>ISERROR(R63)</formula>
    </cfRule>
    <cfRule type="containsText" dxfId="183" priority="109" operator="containsText" text="FALSO">
      <formula>NOT(ISERROR(SEARCH("FALSO",R63)))</formula>
    </cfRule>
  </conditionalFormatting>
  <conditionalFormatting sqref="T61:U61">
    <cfRule type="containsErrors" dxfId="182" priority="106">
      <formula>ISERROR(T61)</formula>
    </cfRule>
    <cfRule type="containsText" dxfId="181" priority="107" operator="containsText" text="FALSO">
      <formula>NOT(ISERROR(SEARCH("FALSO",T61)))</formula>
    </cfRule>
  </conditionalFormatting>
  <conditionalFormatting sqref="R61">
    <cfRule type="containsErrors" dxfId="180" priority="104">
      <formula>ISERROR(R61)</formula>
    </cfRule>
    <cfRule type="containsText" dxfId="179" priority="105" operator="containsText" text="FALSO">
      <formula>NOT(ISERROR(SEARCH("FALSO",R61)))</formula>
    </cfRule>
  </conditionalFormatting>
  <conditionalFormatting sqref="T62:U62">
    <cfRule type="containsErrors" dxfId="178" priority="102">
      <formula>ISERROR(T62)</formula>
    </cfRule>
    <cfRule type="containsText" dxfId="177" priority="103" operator="containsText" text="FALSO">
      <formula>NOT(ISERROR(SEARCH("FALSO",T62)))</formula>
    </cfRule>
  </conditionalFormatting>
  <conditionalFormatting sqref="R62">
    <cfRule type="containsErrors" dxfId="176" priority="100">
      <formula>ISERROR(R62)</formula>
    </cfRule>
    <cfRule type="containsText" dxfId="175" priority="101" operator="containsText" text="FALSO">
      <formula>NOT(ISERROR(SEARCH("FALSO",R62)))</formula>
    </cfRule>
  </conditionalFormatting>
  <conditionalFormatting sqref="T64:U64">
    <cfRule type="containsErrors" dxfId="174" priority="98">
      <formula>ISERROR(T64)</formula>
    </cfRule>
    <cfRule type="containsText" dxfId="173" priority="99" operator="containsText" text="FALSO">
      <formula>NOT(ISERROR(SEARCH("FALSO",T64)))</formula>
    </cfRule>
  </conditionalFormatting>
  <conditionalFormatting sqref="R64">
    <cfRule type="containsErrors" dxfId="172" priority="96">
      <formula>ISERROR(R64)</formula>
    </cfRule>
    <cfRule type="containsText" dxfId="171" priority="97" operator="containsText" text="FALSO">
      <formula>NOT(ISERROR(SEARCH("FALSO",R64)))</formula>
    </cfRule>
  </conditionalFormatting>
  <conditionalFormatting sqref="X63">
    <cfRule type="containsErrors" dxfId="170" priority="94">
      <formula>ISERROR(X63)</formula>
    </cfRule>
    <cfRule type="containsText" dxfId="169" priority="95" operator="containsText" text="FALSO">
      <formula>NOT(ISERROR(SEARCH("FALSO",X63)))</formula>
    </cfRule>
  </conditionalFormatting>
  <conditionalFormatting sqref="X61">
    <cfRule type="containsErrors" dxfId="168" priority="92">
      <formula>ISERROR(X61)</formula>
    </cfRule>
    <cfRule type="containsText" dxfId="167" priority="93" operator="containsText" text="FALSO">
      <formula>NOT(ISERROR(SEARCH("FALSO",X61)))</formula>
    </cfRule>
  </conditionalFormatting>
  <conditionalFormatting sqref="X62">
    <cfRule type="containsErrors" dxfId="166" priority="90">
      <formula>ISERROR(X62)</formula>
    </cfRule>
    <cfRule type="containsText" dxfId="165" priority="91" operator="containsText" text="FALSO">
      <formula>NOT(ISERROR(SEARCH("FALSO",X62)))</formula>
    </cfRule>
  </conditionalFormatting>
  <conditionalFormatting sqref="X64">
    <cfRule type="containsErrors" dxfId="164" priority="88">
      <formula>ISERROR(X64)</formula>
    </cfRule>
    <cfRule type="containsText" dxfId="163" priority="89" operator="containsText" text="FALSO">
      <formula>NOT(ISERROR(SEARCH("FALSO",X64)))</formula>
    </cfRule>
  </conditionalFormatting>
  <conditionalFormatting sqref="R74:R75">
    <cfRule type="containsErrors" dxfId="162" priority="86">
      <formula>ISERROR(R74)</formula>
    </cfRule>
    <cfRule type="containsText" dxfId="161" priority="87" operator="containsText" text="FALSO">
      <formula>NOT(ISERROR(SEARCH("FALSO",R74)))</formula>
    </cfRule>
  </conditionalFormatting>
  <conditionalFormatting sqref="T74:U75">
    <cfRule type="containsErrors" dxfId="160" priority="84">
      <formula>ISERROR(T74)</formula>
    </cfRule>
    <cfRule type="containsText" dxfId="159" priority="85" operator="containsText" text="FALSO">
      <formula>NOT(ISERROR(SEARCH("FALSO",T74)))</formula>
    </cfRule>
  </conditionalFormatting>
  <conditionalFormatting sqref="X74">
    <cfRule type="containsErrors" dxfId="158" priority="82">
      <formula>ISERROR(X74)</formula>
    </cfRule>
    <cfRule type="containsText" dxfId="157" priority="83" operator="containsText" text="FALSO">
      <formula>NOT(ISERROR(SEARCH("FALSO",X74)))</formula>
    </cfRule>
  </conditionalFormatting>
  <conditionalFormatting sqref="U9">
    <cfRule type="containsErrors" dxfId="156" priority="68">
      <formula>ISERROR(U9)</formula>
    </cfRule>
    <cfRule type="containsText" dxfId="155" priority="69" operator="containsText" text="FALSO">
      <formula>NOT(ISERROR(SEARCH("FALSO",U9)))</formula>
    </cfRule>
  </conditionalFormatting>
  <conditionalFormatting sqref="X75">
    <cfRule type="containsErrors" dxfId="154" priority="66">
      <formula>ISERROR(X75)</formula>
    </cfRule>
    <cfRule type="containsText" dxfId="153" priority="67" operator="containsText" text="FALSO">
      <formula>NOT(ISERROR(SEARCH("FALSO",X75)))</formula>
    </cfRule>
  </conditionalFormatting>
  <conditionalFormatting sqref="J87">
    <cfRule type="containsErrors" dxfId="152" priority="64">
      <formula>ISERROR(J87)</formula>
    </cfRule>
    <cfRule type="containsText" dxfId="151" priority="65" operator="containsText" text="FALSO">
      <formula>NOT(ISERROR(SEARCH("FALSO",J87)))</formula>
    </cfRule>
  </conditionalFormatting>
  <conditionalFormatting sqref="K87:L87">
    <cfRule type="containsErrors" dxfId="150" priority="62">
      <formula>ISERROR(K87)</formula>
    </cfRule>
    <cfRule type="containsText" dxfId="149" priority="63" operator="containsText" text="FALSO">
      <formula>NOT(ISERROR(SEARCH("FALSO",K87)))</formula>
    </cfRule>
  </conditionalFormatting>
  <conditionalFormatting sqref="R87 T87:V87">
    <cfRule type="containsText" dxfId="148" priority="60" operator="containsText" text="FALSO">
      <formula>NOT(ISERROR(SEARCH("FALSO",R87)))</formula>
    </cfRule>
    <cfRule type="containsErrors" dxfId="147" priority="61">
      <formula>ISERROR(R87)</formula>
    </cfRule>
  </conditionalFormatting>
  <conditionalFormatting sqref="W87">
    <cfRule type="containsText" dxfId="146" priority="58" operator="containsText" text="FALSO">
      <formula>NOT(ISERROR(SEARCH("FALSO",W87)))</formula>
    </cfRule>
    <cfRule type="containsErrors" dxfId="145" priority="59">
      <formula>ISERROR(W87)</formula>
    </cfRule>
  </conditionalFormatting>
  <conditionalFormatting sqref="W87">
    <cfRule type="expression" dxfId="144" priority="57" stopIfTrue="1">
      <formula>CELL("direccion")=ADDRESS(ROW(),COLUMN())</formula>
    </cfRule>
  </conditionalFormatting>
  <conditionalFormatting sqref="X87">
    <cfRule type="containsText" dxfId="143" priority="55" operator="containsText" text="FALSO">
      <formula>NOT(ISERROR(SEARCH("FALSO",X87)))</formula>
    </cfRule>
    <cfRule type="containsErrors" dxfId="142" priority="56">
      <formula>ISERROR(X87)</formula>
    </cfRule>
  </conditionalFormatting>
  <conditionalFormatting sqref="X87">
    <cfRule type="expression" dxfId="141" priority="54" stopIfTrue="1">
      <formula>CELL("direccion")=ADDRESS(ROW(),COLUMN())</formula>
    </cfRule>
  </conditionalFormatting>
  <conditionalFormatting sqref="T88:V88">
    <cfRule type="containsText" dxfId="140" priority="52" operator="containsText" text="FALSO">
      <formula>NOT(ISERROR(SEARCH("FALSO",T88)))</formula>
    </cfRule>
    <cfRule type="containsErrors" dxfId="139" priority="53">
      <formula>ISERROR(T88)</formula>
    </cfRule>
  </conditionalFormatting>
  <conditionalFormatting sqref="W88">
    <cfRule type="containsText" dxfId="138" priority="50" operator="containsText" text="FALSO">
      <formula>NOT(ISERROR(SEARCH("FALSO",W88)))</formula>
    </cfRule>
    <cfRule type="containsErrors" dxfId="137" priority="51">
      <formula>ISERROR(W88)</formula>
    </cfRule>
  </conditionalFormatting>
  <conditionalFormatting sqref="W88">
    <cfRule type="expression" dxfId="136" priority="49" stopIfTrue="1">
      <formula>CELL("direccion")=ADDRESS(ROW(),COLUMN())</formula>
    </cfRule>
  </conditionalFormatting>
  <conditionalFormatting sqref="X88">
    <cfRule type="containsText" dxfId="135" priority="47" operator="containsText" text="FALSO">
      <formula>NOT(ISERROR(SEARCH("FALSO",X88)))</formula>
    </cfRule>
    <cfRule type="containsErrors" dxfId="134" priority="48">
      <formula>ISERROR(X88)</formula>
    </cfRule>
  </conditionalFormatting>
  <conditionalFormatting sqref="X88">
    <cfRule type="expression" dxfId="133" priority="46" stopIfTrue="1">
      <formula>CELL("direccion")=ADDRESS(ROW(),COLUMN())</formula>
    </cfRule>
  </conditionalFormatting>
  <conditionalFormatting sqref="R89 T89:V89">
    <cfRule type="containsText" dxfId="132" priority="44" operator="containsText" text="FALSO">
      <formula>NOT(ISERROR(SEARCH("FALSO",R89)))</formula>
    </cfRule>
    <cfRule type="containsErrors" dxfId="131" priority="45">
      <formula>ISERROR(R89)</formula>
    </cfRule>
  </conditionalFormatting>
  <conditionalFormatting sqref="W89">
    <cfRule type="containsText" dxfId="130" priority="42" operator="containsText" text="FALSO">
      <formula>NOT(ISERROR(SEARCH("FALSO",W89)))</formula>
    </cfRule>
    <cfRule type="containsErrors" dxfId="129" priority="43">
      <formula>ISERROR(W89)</formula>
    </cfRule>
  </conditionalFormatting>
  <conditionalFormatting sqref="W89">
    <cfRule type="expression" dxfId="128" priority="41" stopIfTrue="1">
      <formula>CELL("direccion")=ADDRESS(ROW(),COLUMN())</formula>
    </cfRule>
  </conditionalFormatting>
  <conditionalFormatting sqref="X89">
    <cfRule type="containsText" dxfId="127" priority="39" operator="containsText" text="FALSO">
      <formula>NOT(ISERROR(SEARCH("FALSO",X89)))</formula>
    </cfRule>
    <cfRule type="containsErrors" dxfId="126" priority="40">
      <formula>ISERROR(X89)</formula>
    </cfRule>
  </conditionalFormatting>
  <conditionalFormatting sqref="X89">
    <cfRule type="expression" dxfId="125" priority="38" stopIfTrue="1">
      <formula>CELL("direccion")=ADDRESS(ROW(),COLUMN())</formula>
    </cfRule>
  </conditionalFormatting>
  <conditionalFormatting sqref="AD88:AF88">
    <cfRule type="containsText" dxfId="124" priority="36" operator="containsText" text="Definir acciones complementarias">
      <formula>NOT(ISERROR(SEARCH("Definir acciones complementarias",AD88)))</formula>
    </cfRule>
    <cfRule type="containsText" dxfId="123" priority="37" operator="containsText" text="No requiere acciones adicionales">
      <formula>NOT(ISERROR(SEARCH("No requiere acciones adicionales",AD88)))</formula>
    </cfRule>
  </conditionalFormatting>
  <conditionalFormatting sqref="R100:R101 T100:U101 X100:X101">
    <cfRule type="containsText" dxfId="122" priority="34" operator="containsText" text="FALSO">
      <formula>NOT(ISERROR(SEARCH("FALSO",R100)))</formula>
    </cfRule>
    <cfRule type="containsErrors" dxfId="121" priority="35">
      <formula>ISERROR(R100)</formula>
    </cfRule>
  </conditionalFormatting>
  <conditionalFormatting sqref="V100:V101">
    <cfRule type="containsErrors" dxfId="120" priority="32">
      <formula>ISERROR(V100)</formula>
    </cfRule>
    <cfRule type="containsText" dxfId="119" priority="33" operator="containsText" text="FALSO">
      <formula>NOT(ISERROR(SEARCH("FALSO",V100)))</formula>
    </cfRule>
  </conditionalFormatting>
  <conditionalFormatting sqref="W100:W101">
    <cfRule type="containsErrors" dxfId="118" priority="30">
      <formula>ISERROR(W100)</formula>
    </cfRule>
    <cfRule type="containsText" dxfId="117" priority="31" operator="containsText" text="FALSO">
      <formula>NOT(ISERROR(SEARCH("FALSO",W100)))</formula>
    </cfRule>
  </conditionalFormatting>
  <conditionalFormatting sqref="R100:X101">
    <cfRule type="expression" dxfId="116" priority="29" stopIfTrue="1">
      <formula>CELL("direccion")=ADDRESS(ROW(),COLUMN())</formula>
    </cfRule>
  </conditionalFormatting>
  <conditionalFormatting sqref="AD101">
    <cfRule type="containsText" dxfId="115" priority="27" operator="containsText" text="Definir acciones complementarias">
      <formula>NOT(ISERROR(SEARCH("Definir acciones complementarias",AD101)))</formula>
    </cfRule>
    <cfRule type="containsText" dxfId="114" priority="28" operator="containsText" text="No requiere acciones adicionales">
      <formula>NOT(ISERROR(SEARCH("No requiere acciones adicionales",AD101)))</formula>
    </cfRule>
  </conditionalFormatting>
  <conditionalFormatting sqref="AE101">
    <cfRule type="containsText" dxfId="113" priority="22" operator="containsText" text="Definir acciones complementarias">
      <formula>NOT(ISERROR(SEARCH("Definir acciones complementarias",AE101)))</formula>
    </cfRule>
    <cfRule type="containsText" dxfId="112" priority="23" operator="containsText" text="No requiere acciones adicionales">
      <formula>NOT(ISERROR(SEARCH("No requiere acciones adicionales",AE101)))</formula>
    </cfRule>
  </conditionalFormatting>
  <conditionalFormatting sqref="AF101">
    <cfRule type="containsText" dxfId="111" priority="20" operator="containsText" text="Definir acciones complementarias">
      <formula>NOT(ISERROR(SEARCH("Definir acciones complementarias",AF101)))</formula>
    </cfRule>
    <cfRule type="containsText" dxfId="110" priority="21" operator="containsText" text="No requiere acciones adicionales">
      <formula>NOT(ISERROR(SEARCH("No requiere acciones adicionales",AF101)))</formula>
    </cfRule>
  </conditionalFormatting>
  <conditionalFormatting sqref="AH100:AI109">
    <cfRule type="expression" dxfId="109" priority="19" stopIfTrue="1">
      <formula>CELL("direccion")=ADDRESS(ROW(),COLUMN())</formula>
    </cfRule>
  </conditionalFormatting>
  <conditionalFormatting sqref="E138:G139">
    <cfRule type="containsErrors" dxfId="108" priority="17">
      <formula>ISERROR(E138)</formula>
    </cfRule>
    <cfRule type="containsText" dxfId="107" priority="18" operator="containsText" text="FALSO">
      <formula>NOT(ISERROR(SEARCH("FALSO",E138)))</formula>
    </cfRule>
  </conditionalFormatting>
  <conditionalFormatting sqref="F140">
    <cfRule type="containsErrors" dxfId="106" priority="15">
      <formula>ISERROR(F140)</formula>
    </cfRule>
    <cfRule type="containsText" dxfId="105" priority="16" operator="containsText" text="FALSO">
      <formula>NOT(ISERROR(SEARCH("FALSO",F140)))</formula>
    </cfRule>
  </conditionalFormatting>
  <conditionalFormatting sqref="E140">
    <cfRule type="containsErrors" dxfId="104" priority="13">
      <formula>ISERROR(E140)</formula>
    </cfRule>
    <cfRule type="containsText" dxfId="103" priority="14" operator="containsText" text="FALSO">
      <formula>NOT(ISERROR(SEARCH("FALSO",E140)))</formula>
    </cfRule>
  </conditionalFormatting>
  <conditionalFormatting sqref="G140">
    <cfRule type="containsErrors" dxfId="102" priority="11">
      <formula>ISERROR(G140)</formula>
    </cfRule>
    <cfRule type="containsText" dxfId="101" priority="12" operator="containsText" text="FALSO">
      <formula>NOT(ISERROR(SEARCH("FALSO",G140)))</formula>
    </cfRule>
  </conditionalFormatting>
  <conditionalFormatting sqref="F141:F142">
    <cfRule type="containsErrors" dxfId="100" priority="9">
      <formula>ISERROR(F141)</formula>
    </cfRule>
    <cfRule type="containsText" dxfId="99" priority="10" operator="containsText" text="FALSO">
      <formula>NOT(ISERROR(SEARCH("FALSO",F141)))</formula>
    </cfRule>
  </conditionalFormatting>
  <conditionalFormatting sqref="E141:E142">
    <cfRule type="containsErrors" dxfId="98" priority="7">
      <formula>ISERROR(E141)</formula>
    </cfRule>
    <cfRule type="containsText" dxfId="97" priority="8" operator="containsText" text="FALSO">
      <formula>NOT(ISERROR(SEARCH("FALSO",E141)))</formula>
    </cfRule>
  </conditionalFormatting>
  <conditionalFormatting sqref="G141:G142">
    <cfRule type="containsErrors" dxfId="96" priority="5">
      <formula>ISERROR(G141)</formula>
    </cfRule>
    <cfRule type="containsText" dxfId="95" priority="6" operator="containsText" text="FALSO">
      <formula>NOT(ISERROR(SEARCH("FALSO",G141)))</formula>
    </cfRule>
  </conditionalFormatting>
  <conditionalFormatting sqref="AV88">
    <cfRule type="expression" dxfId="94" priority="4" stopIfTrue="1">
      <formula>CELL("direccion")=ADDRESS(ROW(),COLUMN())</formula>
    </cfRule>
  </conditionalFormatting>
  <conditionalFormatting sqref="AV89">
    <cfRule type="expression" dxfId="93" priority="3" stopIfTrue="1">
      <formula>CELL("direccion")=ADDRESS(ROW(),COLUMN())</formula>
    </cfRule>
  </conditionalFormatting>
  <conditionalFormatting sqref="AW88">
    <cfRule type="expression" dxfId="92" priority="2" stopIfTrue="1">
      <formula>CELL("direccion")=ADDRESS(ROW(),COLUMN())</formula>
    </cfRule>
  </conditionalFormatting>
  <conditionalFormatting sqref="AW89">
    <cfRule type="expression" dxfId="91" priority="1" stopIfTrue="1">
      <formula>CELL("direccion")=ADDRESS(ROW(),COLUMN())</formula>
    </cfRule>
  </conditionalFormatting>
  <hyperlinks>
    <hyperlink ref="BH16:BI16" location="'VALORACIÓN RIESGOS'!Y9" display="Resultado" xr:uid="{00000000-0004-0000-0200-000000000000}"/>
    <hyperlink ref="BH29:BI29" location="'VALORACIÓN RIESGOS'!Y22" display="Resultado" xr:uid="{00000000-0004-0000-0200-000001000000}"/>
    <hyperlink ref="BH42:BI42" location="'VALORACIÓN RIESGOS'!Y35" display="Resultado" xr:uid="{00000000-0004-0000-0200-000002000000}"/>
    <hyperlink ref="BH55:BI55" location="'VALORACIÓN RIESGOS'!Y48" display="Resultado" xr:uid="{00000000-0004-0000-0200-000003000000}"/>
    <hyperlink ref="BH68:BI68" location="'VALORACIÓN RIESGOS'!Y61" display="Resultado" xr:uid="{00000000-0004-0000-0200-000004000000}"/>
    <hyperlink ref="BH81:BI81" location="'VALORACIÓN RIESGOS'!Y74" display="Resultado" xr:uid="{00000000-0004-0000-0200-000005000000}"/>
    <hyperlink ref="BH94:BI94" location="'VALORACIÓN RIESGOS'!Y87" display="Resultado" xr:uid="{00000000-0004-0000-0200-000006000000}"/>
    <hyperlink ref="BH107:BI107" location="'VALORACIÓN RIESGOS'!Y100" display="Resultado" xr:uid="{00000000-0004-0000-0200-000007000000}"/>
    <hyperlink ref="BH120:BI120" location="'VALORACIÓN RIESGOS'!Y113" display="Resultado" xr:uid="{00000000-0004-0000-0200-000008000000}"/>
    <hyperlink ref="BH133:BI133" location="'VALORACIÓN RIESGOS'!Y126" display="Resultado" xr:uid="{00000000-0004-0000-0200-000009000000}"/>
  </hyperlink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00000000-0002-0000-0200-000000000000}">
          <x14:formula1>
            <xm:f>DATOS!$C$160:$C$161</xm:f>
          </x14:formula1>
          <xm:sqref>BJ33:BS33 BJ13:BS13 BJ26:BS26 BJ39:BS39 BJ52:BS52 BJ65:BS65 BJ78:BS78 BJ91:BS91 BJ130:BS130 BJ117:BS117 BJ104:BS104</xm:sqref>
        </x14:dataValidation>
        <x14:dataValidation type="list" allowBlank="1" showInputMessage="1" showErrorMessage="1" xr:uid="{00000000-0002-0000-0200-000001000000}">
          <x14:formula1>
            <xm:f>DATOS!$C$157:$C$159</xm:f>
          </x14:formula1>
          <xm:sqref>BJ30:BS31 BJ12:BS12 BJ25:BS25 BJ38:BS38 BJ51:BS51 BJ64:BS64 BJ77:BS77 BJ90:BS90 BJ129:BS129 BJ116:BS116 BJ103:BS103</xm:sqref>
        </x14:dataValidation>
        <x14:dataValidation type="list" allowBlank="1" showInputMessage="1" showErrorMessage="1" xr:uid="{00000000-0002-0000-0200-000002000000}">
          <x14:formula1>
            <xm:f>DATOS!$C$153:$C$154</xm:f>
          </x14:formula1>
          <xm:sqref>BJ10:BS10 BJ23:BS23 BJ36:BS36 BJ49:BS49 BJ62:BS62 BJ75:BS75 BJ88:BS88 BJ127:BS127 BJ114:BS114 BJ101:BS101</xm:sqref>
        </x14:dataValidation>
        <x14:dataValidation type="list" allowBlank="1" showInputMessage="1" showErrorMessage="1" xr:uid="{00000000-0002-0000-0200-000003000000}">
          <x14:formula1>
            <xm:f>DATOS!$C$151:$C$152</xm:f>
          </x14:formula1>
          <xm:sqref>BJ9:BS9 BJ22:BS22 BJ35:BS35 BJ48:BS48 BJ61:BS61 BJ74:BS74 BJ87:BS87 BJ126:BS126 BJ113:BS113 BJ100:BS100</xm:sqref>
        </x14:dataValidation>
        <x14:dataValidation type="list" allowBlank="1" showInputMessage="1" showErrorMessage="1" xr:uid="{00000000-0002-0000-0200-000004000000}">
          <x14:formula1>
            <xm:f>DATOS!$C$155:$C$156</xm:f>
          </x14:formula1>
          <xm:sqref>BJ11:BS11 BJ24:BS24 BJ37:BS37 BJ50:BS50 BJ63:BS63 BJ76:BS76 BJ89:BS89 BJ128:BS128 BJ115:BS115 BJ102:BS102</xm:sqref>
        </x14:dataValidation>
        <x14:dataValidation type="list" allowBlank="1" showInputMessage="1" showErrorMessage="1" xr:uid="{00000000-0002-0000-0200-000005000000}">
          <x14:formula1>
            <xm:f>DATOS!$C$162:$C$165</xm:f>
          </x14:formula1>
          <xm:sqref>BJ14:BS14 BJ27:BS27 BJ40:BS40 BJ53:BS53 BJ66:BS66 BJ79:BS79 BJ92:BS92 BJ131:BS131 BJ118:BS118 BJ105:BS105</xm:sqref>
        </x14:dataValidation>
        <x14:dataValidation type="list" showInputMessage="1" showErrorMessage="1" xr:uid="{00000000-0002-0000-0200-000006000000}">
          <x14:formula1>
            <xm:f>DATOS!$C$166:$C$169</xm:f>
          </x14:formula1>
          <xm:sqref>BJ15:BS15 BJ28:BS28 BJ41:BS41 BJ54:BS54 BJ67:BS67 BJ80:BS80 BJ93:BS93 BJ132:BS132 BJ119:BS119 BJ106:BS106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V957"/>
  <sheetViews>
    <sheetView showGridLines="0" topLeftCell="D275" zoomScale="60" zoomScaleNormal="60" workbookViewId="0">
      <selection activeCell="G296" sqref="G296"/>
    </sheetView>
  </sheetViews>
  <sheetFormatPr baseColWidth="10" defaultColWidth="11.42578125" defaultRowHeight="15" x14ac:dyDescent="0.25"/>
  <cols>
    <col min="1" max="1" width="70.7109375" style="1" bestFit="1" customWidth="1"/>
    <col min="2" max="2" width="73.7109375" style="1" customWidth="1"/>
    <col min="3" max="3" width="51.42578125" style="5" customWidth="1"/>
    <col min="4" max="4" width="47.7109375" style="1" customWidth="1"/>
    <col min="5" max="5" width="45.7109375" style="5" customWidth="1"/>
    <col min="6" max="6" width="25" style="1" bestFit="1" customWidth="1"/>
    <col min="7" max="7" width="41.28515625" style="1" bestFit="1" customWidth="1"/>
    <col min="8" max="8" width="32.5703125" style="1" customWidth="1"/>
    <col min="9" max="9" width="22.85546875" style="1" customWidth="1"/>
    <col min="10" max="10" width="21.42578125" style="1" customWidth="1"/>
    <col min="11" max="11" width="20.7109375" style="1" customWidth="1"/>
    <col min="12" max="12" width="29.7109375" style="1" bestFit="1" customWidth="1"/>
    <col min="13" max="13" width="25.28515625" style="1" customWidth="1"/>
    <col min="14" max="14" width="20.7109375" style="1" hidden="1" customWidth="1"/>
    <col min="15" max="18" width="20.7109375" style="1" customWidth="1"/>
    <col min="19" max="19" width="13.42578125" style="1" customWidth="1"/>
    <col min="20" max="20" width="20" style="1" customWidth="1"/>
    <col min="21" max="21" width="15" style="1" customWidth="1"/>
    <col min="22" max="22" width="15.7109375" style="1" customWidth="1"/>
    <col min="23" max="16384" width="11.42578125" style="1"/>
  </cols>
  <sheetData>
    <row r="1" spans="1:7" ht="15.75" x14ac:dyDescent="0.25">
      <c r="A1" s="201"/>
      <c r="B1" s="2" t="s">
        <v>389</v>
      </c>
      <c r="D1" s="201"/>
      <c r="F1" s="201"/>
      <c r="G1" s="201"/>
    </row>
    <row r="2" spans="1:7" ht="15.75" customHeight="1" x14ac:dyDescent="0.25">
      <c r="A2" s="234" t="s">
        <v>390</v>
      </c>
      <c r="B2" s="235" t="s">
        <v>4</v>
      </c>
      <c r="C2" s="234" t="s">
        <v>391</v>
      </c>
      <c r="D2" s="234" t="s">
        <v>5</v>
      </c>
      <c r="E2" s="234" t="s">
        <v>14</v>
      </c>
      <c r="F2" s="234" t="s">
        <v>30</v>
      </c>
      <c r="G2" s="234" t="s">
        <v>392</v>
      </c>
    </row>
    <row r="3" spans="1:7" ht="15.75" customHeight="1" x14ac:dyDescent="0.25">
      <c r="A3" s="236"/>
      <c r="B3" s="71" t="s">
        <v>393</v>
      </c>
      <c r="C3" s="236" t="s">
        <v>393</v>
      </c>
      <c r="D3" s="236" t="s">
        <v>393</v>
      </c>
      <c r="E3" s="237" t="s">
        <v>393</v>
      </c>
      <c r="F3" s="238" t="s">
        <v>393</v>
      </c>
      <c r="G3" s="238" t="s">
        <v>393</v>
      </c>
    </row>
    <row r="4" spans="1:7" ht="180" x14ac:dyDescent="0.25">
      <c r="A4" s="236">
        <v>1</v>
      </c>
      <c r="B4" s="236" t="s">
        <v>394</v>
      </c>
      <c r="C4" s="236" t="s">
        <v>395</v>
      </c>
      <c r="D4" s="97" t="s">
        <v>396</v>
      </c>
      <c r="E4" s="97" t="s">
        <v>397</v>
      </c>
      <c r="F4" s="239" t="s">
        <v>398</v>
      </c>
      <c r="G4" s="236" t="s">
        <v>399</v>
      </c>
    </row>
    <row r="5" spans="1:7" ht="195" x14ac:dyDescent="0.25">
      <c r="A5" s="236">
        <v>2</v>
      </c>
      <c r="B5" s="236" t="s">
        <v>400</v>
      </c>
      <c r="C5" s="236" t="s">
        <v>395</v>
      </c>
      <c r="D5" s="236" t="s">
        <v>401</v>
      </c>
      <c r="E5" s="237" t="s">
        <v>402</v>
      </c>
      <c r="F5" s="239" t="s">
        <v>403</v>
      </c>
      <c r="G5" s="236" t="s">
        <v>404</v>
      </c>
    </row>
    <row r="6" spans="1:7" ht="178.5" customHeight="1" x14ac:dyDescent="0.25">
      <c r="A6" s="236">
        <v>3</v>
      </c>
      <c r="B6" s="236" t="s">
        <v>405</v>
      </c>
      <c r="C6" s="236" t="s">
        <v>395</v>
      </c>
      <c r="D6" s="99" t="s">
        <v>406</v>
      </c>
      <c r="E6" s="99" t="s">
        <v>407</v>
      </c>
      <c r="F6" s="239" t="s">
        <v>408</v>
      </c>
      <c r="G6" s="236" t="s">
        <v>409</v>
      </c>
    </row>
    <row r="7" spans="1:7" ht="135" x14ac:dyDescent="0.25">
      <c r="A7" s="236">
        <v>4</v>
      </c>
      <c r="B7" s="236" t="s">
        <v>410</v>
      </c>
      <c r="C7" s="236" t="s">
        <v>395</v>
      </c>
      <c r="D7" s="99" t="s">
        <v>411</v>
      </c>
      <c r="E7" s="99" t="s">
        <v>412</v>
      </c>
      <c r="F7" s="239" t="s">
        <v>413</v>
      </c>
      <c r="G7" s="236" t="s">
        <v>414</v>
      </c>
    </row>
    <row r="8" spans="1:7" ht="90" x14ac:dyDescent="0.25">
      <c r="A8" s="236">
        <v>5</v>
      </c>
      <c r="B8" s="236" t="s">
        <v>415</v>
      </c>
      <c r="C8" s="236" t="s">
        <v>395</v>
      </c>
      <c r="D8" s="236" t="s">
        <v>416</v>
      </c>
      <c r="E8" s="237" t="s">
        <v>417</v>
      </c>
      <c r="F8" s="239" t="s">
        <v>418</v>
      </c>
      <c r="G8" s="236" t="s">
        <v>419</v>
      </c>
    </row>
    <row r="9" spans="1:7" ht="291.75" customHeight="1" x14ac:dyDescent="0.25">
      <c r="A9" s="236">
        <v>6</v>
      </c>
      <c r="B9" s="236" t="s">
        <v>420</v>
      </c>
      <c r="C9" s="236" t="s">
        <v>421</v>
      </c>
      <c r="D9" s="97" t="s">
        <v>422</v>
      </c>
      <c r="E9" s="97" t="s">
        <v>423</v>
      </c>
      <c r="F9" s="178" t="s">
        <v>424</v>
      </c>
      <c r="G9" s="236" t="s">
        <v>425</v>
      </c>
    </row>
    <row r="10" spans="1:7" ht="161.25" customHeight="1" x14ac:dyDescent="0.25">
      <c r="A10" s="236">
        <v>7</v>
      </c>
      <c r="B10" s="236" t="s">
        <v>426</v>
      </c>
      <c r="C10" s="236" t="s">
        <v>421</v>
      </c>
      <c r="D10" s="96" t="s">
        <v>427</v>
      </c>
      <c r="E10" s="96" t="s">
        <v>428</v>
      </c>
      <c r="F10" s="91" t="s">
        <v>429</v>
      </c>
      <c r="G10" s="236" t="s">
        <v>430</v>
      </c>
    </row>
    <row r="11" spans="1:7" ht="409.5" x14ac:dyDescent="0.25">
      <c r="A11" s="236">
        <v>8</v>
      </c>
      <c r="B11" s="236" t="s">
        <v>431</v>
      </c>
      <c r="C11" s="236" t="s">
        <v>421</v>
      </c>
      <c r="D11" s="97" t="s">
        <v>432</v>
      </c>
      <c r="E11" s="97" t="s">
        <v>433</v>
      </c>
      <c r="F11" s="25" t="s">
        <v>434</v>
      </c>
      <c r="G11" s="236" t="s">
        <v>435</v>
      </c>
    </row>
    <row r="12" spans="1:7" ht="285" x14ac:dyDescent="0.25">
      <c r="A12" s="236">
        <v>9</v>
      </c>
      <c r="B12" s="236" t="s">
        <v>11</v>
      </c>
      <c r="C12" s="236" t="s">
        <v>436</v>
      </c>
      <c r="D12" s="99" t="s">
        <v>437</v>
      </c>
      <c r="E12" s="99" t="s">
        <v>438</v>
      </c>
      <c r="F12" s="178" t="s">
        <v>439</v>
      </c>
      <c r="G12" s="236" t="s">
        <v>440</v>
      </c>
    </row>
    <row r="13" spans="1:7" ht="225" x14ac:dyDescent="0.25">
      <c r="A13" s="236">
        <v>10</v>
      </c>
      <c r="B13" s="236" t="s">
        <v>441</v>
      </c>
      <c r="C13" s="236" t="s">
        <v>436</v>
      </c>
      <c r="D13" s="99" t="s">
        <v>442</v>
      </c>
      <c r="E13" s="99" t="s">
        <v>443</v>
      </c>
      <c r="F13" s="239" t="s">
        <v>444</v>
      </c>
      <c r="G13" s="236" t="s">
        <v>445</v>
      </c>
    </row>
    <row r="14" spans="1:7" ht="120" x14ac:dyDescent="0.25">
      <c r="A14" s="236">
        <v>11</v>
      </c>
      <c r="B14" s="236" t="s">
        <v>446</v>
      </c>
      <c r="C14" s="236" t="s">
        <v>436</v>
      </c>
      <c r="D14" s="98" t="s">
        <v>447</v>
      </c>
      <c r="E14" s="96" t="s">
        <v>448</v>
      </c>
      <c r="F14" s="178" t="s">
        <v>449</v>
      </c>
      <c r="G14" s="236" t="s">
        <v>450</v>
      </c>
    </row>
    <row r="15" spans="1:7" ht="75" x14ac:dyDescent="0.25">
      <c r="A15" s="236">
        <v>12</v>
      </c>
      <c r="B15" s="236" t="s">
        <v>451</v>
      </c>
      <c r="C15" s="236" t="s">
        <v>436</v>
      </c>
      <c r="D15" s="236" t="s">
        <v>452</v>
      </c>
      <c r="E15" s="237" t="s">
        <v>453</v>
      </c>
      <c r="F15" s="178" t="s">
        <v>449</v>
      </c>
      <c r="G15" s="236" t="s">
        <v>454</v>
      </c>
    </row>
    <row r="16" spans="1:7" ht="135" x14ac:dyDescent="0.25">
      <c r="A16" s="236">
        <v>13</v>
      </c>
      <c r="B16" s="236" t="s">
        <v>455</v>
      </c>
      <c r="C16" s="236" t="s">
        <v>436</v>
      </c>
      <c r="D16" s="236" t="s">
        <v>456</v>
      </c>
      <c r="E16" s="237" t="s">
        <v>457</v>
      </c>
      <c r="F16" s="239" t="s">
        <v>458</v>
      </c>
      <c r="G16" s="236" t="s">
        <v>459</v>
      </c>
    </row>
    <row r="17" spans="1:13" ht="165" x14ac:dyDescent="0.25">
      <c r="A17" s="236">
        <v>14</v>
      </c>
      <c r="B17" s="236" t="s">
        <v>460</v>
      </c>
      <c r="C17" s="236" t="s">
        <v>436</v>
      </c>
      <c r="D17" s="236" t="s">
        <v>461</v>
      </c>
      <c r="E17" s="237" t="s">
        <v>462</v>
      </c>
      <c r="F17" s="239" t="s">
        <v>463</v>
      </c>
      <c r="G17" s="236" t="s">
        <v>464</v>
      </c>
      <c r="H17" s="201"/>
      <c r="I17" s="201"/>
      <c r="J17" s="201"/>
      <c r="K17" s="201"/>
      <c r="L17" s="201"/>
      <c r="M17" s="201"/>
    </row>
    <row r="18" spans="1:13" ht="180" x14ac:dyDescent="0.25">
      <c r="A18" s="236">
        <v>15</v>
      </c>
      <c r="B18" s="236" t="s">
        <v>465</v>
      </c>
      <c r="C18" s="236" t="s">
        <v>436</v>
      </c>
      <c r="D18" s="97" t="s">
        <v>466</v>
      </c>
      <c r="E18" s="97" t="s">
        <v>467</v>
      </c>
      <c r="F18" s="239" t="s">
        <v>468</v>
      </c>
      <c r="G18" s="236" t="s">
        <v>469</v>
      </c>
      <c r="H18" s="201"/>
      <c r="I18" s="201"/>
      <c r="J18" s="201"/>
      <c r="K18" s="201"/>
      <c r="L18" s="201"/>
      <c r="M18" s="201"/>
    </row>
    <row r="19" spans="1:13" ht="84" customHeight="1" x14ac:dyDescent="0.25">
      <c r="A19" s="236">
        <v>16</v>
      </c>
      <c r="B19" s="236" t="s">
        <v>470</v>
      </c>
      <c r="C19" s="236" t="s">
        <v>436</v>
      </c>
      <c r="D19" s="236" t="s">
        <v>471</v>
      </c>
      <c r="E19" s="237" t="s">
        <v>472</v>
      </c>
      <c r="F19" s="239" t="s">
        <v>473</v>
      </c>
      <c r="G19" s="236" t="s">
        <v>474</v>
      </c>
      <c r="H19" s="201"/>
      <c r="I19" s="201"/>
      <c r="J19" s="201"/>
      <c r="K19" s="201"/>
      <c r="L19" s="201"/>
      <c r="M19" s="201"/>
    </row>
    <row r="20" spans="1:13" ht="135" x14ac:dyDescent="0.25">
      <c r="A20" s="236">
        <v>17</v>
      </c>
      <c r="B20" s="236" t="s">
        <v>475</v>
      </c>
      <c r="C20" s="236" t="s">
        <v>436</v>
      </c>
      <c r="D20" s="236" t="s">
        <v>476</v>
      </c>
      <c r="E20" s="237" t="s">
        <v>477</v>
      </c>
      <c r="F20" s="92" t="s">
        <v>478</v>
      </c>
      <c r="G20" s="236" t="s">
        <v>479</v>
      </c>
      <c r="H20" s="201"/>
      <c r="I20" s="201"/>
      <c r="J20" s="201"/>
      <c r="K20" s="201"/>
      <c r="L20" s="201"/>
      <c r="M20" s="201"/>
    </row>
    <row r="21" spans="1:13" ht="135" x14ac:dyDescent="0.25">
      <c r="A21" s="236">
        <v>18</v>
      </c>
      <c r="B21" s="236" t="s">
        <v>480</v>
      </c>
      <c r="C21" s="236" t="s">
        <v>481</v>
      </c>
      <c r="D21" s="97" t="s">
        <v>482</v>
      </c>
      <c r="E21" s="96" t="s">
        <v>483</v>
      </c>
      <c r="F21" s="239" t="s">
        <v>398</v>
      </c>
      <c r="G21" s="236" t="s">
        <v>484</v>
      </c>
      <c r="H21" s="201"/>
      <c r="I21" s="201"/>
      <c r="J21" s="201"/>
      <c r="K21" s="201"/>
      <c r="L21" s="201"/>
      <c r="M21" s="201"/>
    </row>
    <row r="22" spans="1:13" ht="150" x14ac:dyDescent="0.25">
      <c r="A22" s="236">
        <v>19</v>
      </c>
      <c r="B22" s="236" t="s">
        <v>485</v>
      </c>
      <c r="C22" s="236" t="s">
        <v>481</v>
      </c>
      <c r="D22" s="236" t="s">
        <v>486</v>
      </c>
      <c r="E22" s="237" t="s">
        <v>487</v>
      </c>
      <c r="F22" s="239" t="s">
        <v>488</v>
      </c>
      <c r="G22" s="236" t="s">
        <v>489</v>
      </c>
      <c r="H22" s="201"/>
      <c r="I22" s="201"/>
      <c r="J22" s="201"/>
      <c r="K22" s="201"/>
      <c r="L22" s="201"/>
      <c r="M22" s="201"/>
    </row>
    <row r="23" spans="1:13" ht="15.75" x14ac:dyDescent="0.25">
      <c r="A23" s="236"/>
      <c r="B23" s="240"/>
      <c r="C23" s="236"/>
      <c r="D23" s="236"/>
      <c r="E23" s="237"/>
      <c r="F23" s="239"/>
      <c r="G23" s="236"/>
      <c r="H23" s="201"/>
      <c r="I23" s="201"/>
      <c r="J23" s="201"/>
      <c r="K23" s="201"/>
      <c r="L23" s="201"/>
      <c r="M23" s="201"/>
    </row>
    <row r="24" spans="1:13" ht="15.75" x14ac:dyDescent="0.25">
      <c r="A24" s="236"/>
      <c r="B24" s="241"/>
      <c r="C24" s="242"/>
      <c r="D24" s="236"/>
      <c r="E24" s="237"/>
      <c r="F24" s="239"/>
      <c r="G24" s="236"/>
      <c r="H24" s="201"/>
      <c r="I24" s="201"/>
      <c r="J24" s="201"/>
      <c r="K24" s="201"/>
      <c r="L24" s="201"/>
      <c r="M24" s="201"/>
    </row>
    <row r="25" spans="1:13" ht="15.75" x14ac:dyDescent="0.25">
      <c r="A25" s="3"/>
      <c r="B25" s="172"/>
      <c r="C25" s="173"/>
      <c r="D25" s="3"/>
      <c r="E25" s="3"/>
      <c r="F25" s="4"/>
      <c r="G25" s="53"/>
      <c r="H25" s="201"/>
      <c r="I25" s="201"/>
      <c r="J25" s="201"/>
      <c r="K25" s="201"/>
      <c r="L25" s="201"/>
      <c r="M25" s="201"/>
    </row>
    <row r="26" spans="1:13" ht="15.75" customHeight="1" x14ac:dyDescent="0.25">
      <c r="A26" s="201"/>
      <c r="B26" s="436" t="s">
        <v>490</v>
      </c>
      <c r="C26" s="436"/>
      <c r="D26" s="201"/>
      <c r="F26" s="4"/>
      <c r="G26" s="201"/>
      <c r="H26" s="201"/>
      <c r="I26" s="201"/>
      <c r="J26" s="201"/>
      <c r="K26" s="201"/>
      <c r="L26" s="201"/>
      <c r="M26" s="201"/>
    </row>
    <row r="27" spans="1:13" ht="15.75" x14ac:dyDescent="0.25">
      <c r="A27" s="201"/>
      <c r="B27" s="201" t="s">
        <v>491</v>
      </c>
      <c r="C27" s="5" t="s">
        <v>29</v>
      </c>
      <c r="D27" s="201"/>
      <c r="F27" s="4"/>
      <c r="G27" s="201"/>
      <c r="H27" s="201"/>
      <c r="I27" s="201"/>
      <c r="J27" s="201"/>
      <c r="K27" s="201"/>
      <c r="L27" s="201"/>
      <c r="M27" s="201"/>
    </row>
    <row r="28" spans="1:13" ht="15.75" x14ac:dyDescent="0.25">
      <c r="A28" s="201"/>
      <c r="B28" s="201" t="s">
        <v>492</v>
      </c>
      <c r="C28" s="5" t="s">
        <v>46</v>
      </c>
      <c r="D28" s="201"/>
      <c r="F28" s="4"/>
      <c r="G28" s="201"/>
      <c r="H28" s="201"/>
      <c r="I28" s="201"/>
      <c r="J28" s="201"/>
      <c r="K28" s="201"/>
      <c r="L28" s="201"/>
      <c r="M28" s="201"/>
    </row>
    <row r="29" spans="1:13" ht="15.75" x14ac:dyDescent="0.25">
      <c r="A29" s="201"/>
      <c r="B29" s="436" t="s">
        <v>392</v>
      </c>
      <c r="C29" s="436"/>
      <c r="D29" s="201"/>
      <c r="F29" s="4"/>
      <c r="G29" s="201"/>
      <c r="H29" s="201"/>
      <c r="I29" s="201"/>
      <c r="J29" s="201"/>
      <c r="K29" s="201"/>
      <c r="L29" s="201"/>
      <c r="M29" s="201"/>
    </row>
    <row r="30" spans="1:13" ht="15.75" x14ac:dyDescent="0.25">
      <c r="A30" s="201"/>
      <c r="B30" s="93"/>
      <c r="C30" s="93"/>
      <c r="D30" s="93"/>
      <c r="E30" s="93"/>
      <c r="F30" s="94"/>
      <c r="G30" s="73"/>
      <c r="H30" s="73"/>
      <c r="I30" s="201"/>
      <c r="J30" s="201"/>
      <c r="K30" s="201"/>
      <c r="L30" s="201"/>
      <c r="M30" s="201"/>
    </row>
    <row r="31" spans="1:13" x14ac:dyDescent="0.25">
      <c r="A31" s="6"/>
      <c r="B31" s="243" t="s">
        <v>493</v>
      </c>
      <c r="C31" s="244" t="s">
        <v>494</v>
      </c>
      <c r="D31" s="192" t="s">
        <v>495</v>
      </c>
      <c r="E31" s="18" t="s">
        <v>496</v>
      </c>
      <c r="F31" s="192" t="s">
        <v>497</v>
      </c>
      <c r="G31" s="192" t="s">
        <v>498</v>
      </c>
      <c r="H31" s="192" t="s">
        <v>499</v>
      </c>
      <c r="I31" s="192" t="s">
        <v>500</v>
      </c>
      <c r="J31" s="192" t="s">
        <v>501</v>
      </c>
      <c r="K31" s="192" t="s">
        <v>502</v>
      </c>
      <c r="L31" s="192" t="s">
        <v>59</v>
      </c>
      <c r="M31" s="18" t="s">
        <v>60</v>
      </c>
    </row>
    <row r="32" spans="1:13" x14ac:dyDescent="0.25">
      <c r="A32" s="6"/>
      <c r="B32" s="201" t="s">
        <v>503</v>
      </c>
      <c r="C32" s="238" t="s">
        <v>503</v>
      </c>
      <c r="D32" s="201" t="e">
        <f>#REF!</f>
        <v>#REF!</v>
      </c>
      <c r="E32" s="5" t="e">
        <f>#REF!</f>
        <v>#REF!</v>
      </c>
      <c r="F32" s="201" t="e">
        <f>#REF!</f>
        <v>#REF!</v>
      </c>
      <c r="G32" s="201" t="e">
        <f>#REF!</f>
        <v>#REF!</v>
      </c>
      <c r="H32" s="201" t="e">
        <f>#REF!</f>
        <v>#REF!</v>
      </c>
      <c r="I32" s="201" t="e">
        <f>#REF!</f>
        <v>#REF!</v>
      </c>
      <c r="J32" s="201" t="e">
        <f>#REF!</f>
        <v>#REF!</v>
      </c>
      <c r="K32" s="201" t="e">
        <f>#REF!</f>
        <v>#REF!</v>
      </c>
      <c r="L32" s="201" t="e">
        <f>#REF!</f>
        <v>#REF!</v>
      </c>
      <c r="M32" s="201" t="e">
        <f>#REF!</f>
        <v>#REF!</v>
      </c>
    </row>
    <row r="33" spans="1:13" x14ac:dyDescent="0.25">
      <c r="A33" s="6"/>
      <c r="B33" s="245" t="s">
        <v>504</v>
      </c>
      <c r="C33" s="246" t="s">
        <v>395</v>
      </c>
      <c r="D33" s="201" t="s">
        <v>503</v>
      </c>
      <c r="E33" s="5" t="s">
        <v>503</v>
      </c>
      <c r="F33" s="201" t="s">
        <v>503</v>
      </c>
      <c r="G33" s="201" t="s">
        <v>503</v>
      </c>
      <c r="H33" s="201" t="s">
        <v>503</v>
      </c>
      <c r="I33" s="201" t="s">
        <v>503</v>
      </c>
      <c r="J33" s="201" t="s">
        <v>503</v>
      </c>
      <c r="K33" s="201" t="s">
        <v>503</v>
      </c>
      <c r="L33" s="201" t="s">
        <v>503</v>
      </c>
      <c r="M33" s="201" t="s">
        <v>503</v>
      </c>
    </row>
    <row r="34" spans="1:13" x14ac:dyDescent="0.25">
      <c r="A34" s="6"/>
      <c r="B34" s="247" t="s">
        <v>505</v>
      </c>
      <c r="C34" s="248" t="s">
        <v>506</v>
      </c>
      <c r="D34" s="201" t="e">
        <f>IF($D$32=$B$34,C33,IF($D$32=$B$33,C41,IF($D$32=$B$35,B40)))</f>
        <v>#REF!</v>
      </c>
      <c r="E34" s="5" t="e">
        <f>IF($E$32=$B$34,C33,IF($E$32=$B$33,C41,IF($E$32=$B$35,B40)))</f>
        <v>#REF!</v>
      </c>
      <c r="F34" s="201" t="e">
        <f>IF($F$32=$B$34,C33,IF($F$32=$B$33,C41,IF($F$32=$B$35,B40)))</f>
        <v>#REF!</v>
      </c>
      <c r="G34" s="201" t="e">
        <f>IF($G$32=$B$34,C33,IF($G$32=$B$33,C41,IF($G$32=$B$35,B40)))</f>
        <v>#REF!</v>
      </c>
      <c r="H34" s="201" t="e">
        <f>IF($H$32=$B$34,C33,IF($H$32=$B$33,C41,IF($H$32=$B$35,B40)))</f>
        <v>#REF!</v>
      </c>
      <c r="I34" s="201" t="e">
        <f>IF($I$32=$B$34,C33,IF($I$32=$B$33,C41,IF($I$32=$B$35,B40)))</f>
        <v>#REF!</v>
      </c>
      <c r="J34" s="201" t="e">
        <f>IF($J$32=$B$34,C33,IF($J$32=$B$33,C41,IF($J$32=$B$35,B40)))</f>
        <v>#REF!</v>
      </c>
      <c r="K34" s="201" t="e">
        <f>IF($K$32=$B$34,C33,IF($K$32=$B$33,C41,IF(K32=$B$35,B40)))</f>
        <v>#REF!</v>
      </c>
      <c r="L34" s="201" t="e">
        <f>IF($L$32=$B$34,C33,IF($L$32=$B$33,C41,IF($L$32=$B$35,B40)))</f>
        <v>#REF!</v>
      </c>
      <c r="M34" s="201" t="e">
        <f>IF($M$32=$B$34,C33,IF($M$32=$B$33,C41,IF($M$32=$B$35,B40)))</f>
        <v>#REF!</v>
      </c>
    </row>
    <row r="35" spans="1:13" s="5" customFormat="1" x14ac:dyDescent="0.25">
      <c r="A35" s="7"/>
      <c r="B35" s="249" t="s">
        <v>507</v>
      </c>
      <c r="C35" s="248" t="s">
        <v>508</v>
      </c>
      <c r="D35" s="5" t="e">
        <f>IF($D$32=$B$34,C34,IF($D$32=$B$33,C42,IF($D$32=$B$35,B41)))</f>
        <v>#REF!</v>
      </c>
      <c r="E35" s="5" t="e">
        <f>IF($E$32=$B$34,C34,IF($E$32=$B$33,C42,IF($E$32=$B$35,B41)))</f>
        <v>#REF!</v>
      </c>
      <c r="F35" s="201" t="e">
        <f>IF($F$32=$B$34,C34,IF($F$32=$B$33,C42,IF($F$32=$B$35,B41)))</f>
        <v>#REF!</v>
      </c>
      <c r="G35" s="201" t="e">
        <f>IF($G$32=$B$34,C34,IF($G$32=$B$33,C42,IF($G$32=$B$35,B41)))</f>
        <v>#REF!</v>
      </c>
      <c r="H35" s="201" t="e">
        <f>IF($H$32=$B$34,C34,IF($H$32=$B$33,C42,IF($H$32=$B$35,B41)))</f>
        <v>#REF!</v>
      </c>
      <c r="I35" s="201" t="e">
        <f>IF($I$32=$B$34,C34,IF($I$32=$B$33,C42,IF($I$32=$B$35,B41)))</f>
        <v>#REF!</v>
      </c>
      <c r="J35" s="201" t="e">
        <f>IF($J$32=$B$34,C34,IF($J$32=$B$33,C42,IF($J$32=$B$35,B41)))</f>
        <v>#REF!</v>
      </c>
      <c r="K35" s="201" t="e">
        <f>IF($K$32=$B$34,C34,IF($K$32=$B$33,C42,IF(K33=$B$35,B41)))</f>
        <v>#REF!</v>
      </c>
      <c r="L35" s="201" t="e">
        <f>IF($L$32=$B$34,C34,IF($L$32=$B$33,C42,IF($L$32=$B$35,B41)))</f>
        <v>#REF!</v>
      </c>
      <c r="M35" s="201" t="e">
        <f>IF($M$32=$B$34,C34,IF($M$32=$B$33,C42,IF($M$32=$B$35,B41)))</f>
        <v>#REF!</v>
      </c>
    </row>
    <row r="36" spans="1:13" x14ac:dyDescent="0.25">
      <c r="A36" s="6"/>
      <c r="B36" s="238"/>
      <c r="C36" s="248" t="s">
        <v>509</v>
      </c>
      <c r="D36" s="201" t="e">
        <f>IF($D$32=$B$34,C35,IF($D$32=$B$33,C43,IF($D$32=$B$35,B42)))</f>
        <v>#REF!</v>
      </c>
      <c r="E36" s="5" t="e">
        <f>IF($E$32=$B$34,C35,IF($E$32=$B$33,C43,IF($E$32=$B$35,B42)))</f>
        <v>#REF!</v>
      </c>
      <c r="F36" s="201" t="e">
        <f>IF($F$32=$B$34,C35,IF($F$32=$B$33,C43,IF($F$32=$B$35,B42)))</f>
        <v>#REF!</v>
      </c>
      <c r="G36" s="201" t="e">
        <f>IF($G$32=$B$34,C35,IF($G$32=$B$33,C43,IF($G$32=$B$35,B42)))</f>
        <v>#REF!</v>
      </c>
      <c r="H36" s="201" t="e">
        <f>IF($H$32=$B$34,C35,IF($H$32=$B$33,C43,IF($H$32=$B$35,B42)))</f>
        <v>#REF!</v>
      </c>
      <c r="I36" s="201" t="e">
        <f>IF($I$32=$B$34,C35,IF($I$32=$B$33,C43,IF($I$32=$B$35,B42)))</f>
        <v>#REF!</v>
      </c>
      <c r="J36" s="201" t="e">
        <f>IF($J$32=$B$34,C35,IF($J$32=$B$33,C43,IF($J$32=$B$35,B42)))</f>
        <v>#REF!</v>
      </c>
      <c r="K36" s="201" t="e">
        <f>IF($K$32=$B$34,C35,IF($K$32=$B$33,C43,IF(K34=$B$35,B42)))</f>
        <v>#REF!</v>
      </c>
      <c r="L36" s="201" t="e">
        <f>IF($L$32=$B$34,C35,IF($L$32=$B$33,C43,IF($L$32=$B$35,B42)))</f>
        <v>#REF!</v>
      </c>
      <c r="M36" s="201" t="e">
        <f>IF($M$32=$B$34,C35,IF($M$32=$B$33,C43,IF($M$32=$B$35,B42)))</f>
        <v>#REF!</v>
      </c>
    </row>
    <row r="37" spans="1:13" x14ac:dyDescent="0.25">
      <c r="A37" s="6"/>
      <c r="B37" s="238"/>
      <c r="C37" s="248" t="s">
        <v>510</v>
      </c>
      <c r="D37" s="43" t="e">
        <f>IF($D$32=$B$34,C36," ")</f>
        <v>#REF!</v>
      </c>
      <c r="E37" s="42" t="e">
        <f>IF($E$32=$B$34,C36," ")</f>
        <v>#REF!</v>
      </c>
      <c r="F37" s="43" t="e">
        <f>IF($F$32=$B$34,C36," ")</f>
        <v>#REF!</v>
      </c>
      <c r="G37" s="43" t="e">
        <f>IF($G$32=$B$34,C36," ")</f>
        <v>#REF!</v>
      </c>
      <c r="H37" s="43" t="e">
        <f>IF($H$32=$B$34,C36," ")</f>
        <v>#REF!</v>
      </c>
      <c r="I37" s="43" t="e">
        <f>IF($I$32=$B$34,C36," ")</f>
        <v>#REF!</v>
      </c>
      <c r="J37" s="43" t="e">
        <f>IF($J$32=$B$34,C36,"  ")</f>
        <v>#REF!</v>
      </c>
      <c r="K37" s="43" t="e">
        <f>IF($K$32=$B$34,C36,"    ")</f>
        <v>#REF!</v>
      </c>
      <c r="L37" s="43" t="e">
        <f>IF($L$32=$B$34,C36,"    ")</f>
        <v>#REF!</v>
      </c>
      <c r="M37" s="43" t="e">
        <f>IF($M$32=$B$34,C36,"   ")</f>
        <v>#REF!</v>
      </c>
    </row>
    <row r="38" spans="1:13" x14ac:dyDescent="0.25">
      <c r="A38" s="6"/>
      <c r="B38" s="238"/>
      <c r="C38" s="248" t="s">
        <v>511</v>
      </c>
      <c r="D38" s="43" t="e">
        <f>IF($D$32=$B$34,C37," ")</f>
        <v>#REF!</v>
      </c>
      <c r="E38" s="42" t="e">
        <f>IF($E$32=$B$34,C37," ")</f>
        <v>#REF!</v>
      </c>
      <c r="F38" s="43" t="e">
        <f>IF($F$32=$B$34,C37," ")</f>
        <v>#REF!</v>
      </c>
      <c r="G38" s="43" t="e">
        <f>IF($G$32=$B$34,C37," ")</f>
        <v>#REF!</v>
      </c>
      <c r="H38" s="43" t="e">
        <f>IF($H$32=$B$34,C37," ")</f>
        <v>#REF!</v>
      </c>
      <c r="I38" s="43" t="e">
        <f>IF($I$32=$B$34,C37," ")</f>
        <v>#REF!</v>
      </c>
      <c r="J38" s="43" t="e">
        <f>IF($J$32=$B$34,C37,"  ")</f>
        <v>#REF!</v>
      </c>
      <c r="K38" s="43" t="e">
        <f>IF($K$32=$B$34,C37,"    ")</f>
        <v>#REF!</v>
      </c>
      <c r="L38" s="43" t="e">
        <f>IF($L$32=$B$34,C37,"    ")</f>
        <v>#REF!</v>
      </c>
      <c r="M38" s="43" t="e">
        <f>IF($M$32=$B$34,C37,"   ")</f>
        <v>#REF!</v>
      </c>
    </row>
    <row r="39" spans="1:13" x14ac:dyDescent="0.25">
      <c r="A39" s="6"/>
      <c r="B39" s="249" t="s">
        <v>507</v>
      </c>
      <c r="C39" s="249" t="s">
        <v>512</v>
      </c>
      <c r="D39" s="43" t="e">
        <f>IF($D$32=$B$34,C38," ")</f>
        <v>#REF!</v>
      </c>
      <c r="E39" s="42" t="e">
        <f>IF($E$32=$B$34,C38," ")</f>
        <v>#REF!</v>
      </c>
      <c r="F39" s="43" t="e">
        <f>IF($F$32=$B$34,C38," ")</f>
        <v>#REF!</v>
      </c>
      <c r="G39" s="43" t="e">
        <f>IF($G$32=$B$34,C38," ")</f>
        <v>#REF!</v>
      </c>
      <c r="H39" s="43" t="e">
        <f>IF($H$32=$B$34,C38," ")</f>
        <v>#REF!</v>
      </c>
      <c r="I39" s="43" t="e">
        <f>IF($I$32=$B$34,C38," ")</f>
        <v>#REF!</v>
      </c>
      <c r="J39" s="43" t="e">
        <f>IF($J$32=$B$34,C38,"  ")</f>
        <v>#REF!</v>
      </c>
      <c r="K39" s="43" t="e">
        <f>IF($K$32=$B$34,C38,"    ")</f>
        <v>#REF!</v>
      </c>
      <c r="L39" s="43" t="e">
        <f>IF($L$32=$B$34,C38,"    ")</f>
        <v>#REF!</v>
      </c>
      <c r="M39" s="43" t="e">
        <f>IF($M$32=$B$34,C38,"   ")</f>
        <v>#REF!</v>
      </c>
    </row>
    <row r="40" spans="1:13" x14ac:dyDescent="0.25">
      <c r="A40" s="6"/>
      <c r="B40" s="238" t="s">
        <v>513</v>
      </c>
      <c r="C40" s="249"/>
      <c r="D40" s="43" t="e">
        <f>IF($D$32=$B$34,C39," ")</f>
        <v>#REF!</v>
      </c>
      <c r="E40" s="42" t="e">
        <f>IF($E$32=$B$34,C39," ")</f>
        <v>#REF!</v>
      </c>
      <c r="F40" s="43" t="e">
        <f>IF($F$32=$B$34,C39," ")</f>
        <v>#REF!</v>
      </c>
      <c r="G40" s="43" t="e">
        <f>IF($G$32=$B$34,C39," ")</f>
        <v>#REF!</v>
      </c>
      <c r="H40" s="43" t="e">
        <f>IF($H$32=$B$34,C39," ")</f>
        <v>#REF!</v>
      </c>
      <c r="I40" s="43" t="e">
        <f>IF($I$32=$B$34,C39," ")</f>
        <v>#REF!</v>
      </c>
      <c r="J40" s="43" t="e">
        <f>IF($J$32=$B$34,C39,"  ")</f>
        <v>#REF!</v>
      </c>
      <c r="K40" s="43" t="e">
        <f>IF($K$32=$B$34,C39,"    ")</f>
        <v>#REF!</v>
      </c>
      <c r="L40" s="43" t="e">
        <f>IF($L$32=$B$34,C39,"    ")</f>
        <v>#REF!</v>
      </c>
      <c r="M40" s="43" t="e">
        <f>IF($M$32=$B$34,C39,"   ")</f>
        <v>#REF!</v>
      </c>
    </row>
    <row r="41" spans="1:13" x14ac:dyDescent="0.25">
      <c r="A41" s="6"/>
      <c r="B41" s="238" t="s">
        <v>514</v>
      </c>
      <c r="C41" s="248" t="s">
        <v>515</v>
      </c>
      <c r="D41" s="43" t="e">
        <f>IF($D$32=$B$34,B39," ")</f>
        <v>#REF!</v>
      </c>
      <c r="E41" s="42" t="e">
        <f>IF($E$32=$B$34,B39," ")</f>
        <v>#REF!</v>
      </c>
      <c r="F41" s="43" t="e">
        <f>IF($F$32=$B$34,B39," ")</f>
        <v>#REF!</v>
      </c>
      <c r="G41" s="43" t="e">
        <f>IF($G$32=$B$34,B39," ")</f>
        <v>#REF!</v>
      </c>
      <c r="H41" s="43" t="e">
        <f>IF($H$32=$B$34,B39," ")</f>
        <v>#REF!</v>
      </c>
      <c r="I41" s="43" t="e">
        <f>IF($I$32=$B$34,B39," ")</f>
        <v>#REF!</v>
      </c>
      <c r="J41" s="43" t="e">
        <f>IF($J$32=$B$34,B39,"  ")</f>
        <v>#REF!</v>
      </c>
      <c r="K41" s="43" t="e">
        <f>IF($K$32=$B$34,B39,"    ")</f>
        <v>#REF!</v>
      </c>
      <c r="L41" s="43" t="e">
        <f>IF($L$32=$B$34,B39,"    ")</f>
        <v>#REF!</v>
      </c>
      <c r="M41" s="43" t="e">
        <f>IF($M$32=$B$34,B39,"   ")</f>
        <v>#REF!</v>
      </c>
    </row>
    <row r="42" spans="1:13" x14ac:dyDescent="0.25">
      <c r="A42" s="6"/>
      <c r="B42" s="238" t="s">
        <v>516</v>
      </c>
      <c r="C42" s="248" t="s">
        <v>517</v>
      </c>
      <c r="D42" s="43" t="e">
        <f>IF($D$32=$B$34,C44," ")</f>
        <v>#REF!</v>
      </c>
      <c r="E42" s="42" t="e">
        <f>IF($E$32=$B$34,C44," ")</f>
        <v>#REF!</v>
      </c>
      <c r="F42" s="43" t="e">
        <f>IF($F$32=$B$34,C44," ")</f>
        <v>#REF!</v>
      </c>
      <c r="G42" s="43" t="e">
        <f>IF($G$32=$B$34,C44," ")</f>
        <v>#REF!</v>
      </c>
      <c r="H42" s="43" t="e">
        <f>IF($H$32=$B$34,C44," ")</f>
        <v>#REF!</v>
      </c>
      <c r="I42" s="43" t="e">
        <f>IF($I$32=$B$34,C44," ")</f>
        <v>#REF!</v>
      </c>
      <c r="J42" s="43" t="e">
        <f>IF($J$32=$B$34,C44,"  ")</f>
        <v>#REF!</v>
      </c>
      <c r="K42" s="43" t="e">
        <f>IF($K$32=$B$34,C44,"    ")</f>
        <v>#REF!</v>
      </c>
      <c r="L42" s="43" t="e">
        <f>IF($L$32=$B$34,C44,"    ")</f>
        <v>#REF!</v>
      </c>
      <c r="M42" s="43" t="e">
        <f>IF($M$32=$B$34,C44,"   ")</f>
        <v>#REF!</v>
      </c>
    </row>
    <row r="43" spans="1:13" x14ac:dyDescent="0.25">
      <c r="A43" s="6"/>
      <c r="B43" s="238"/>
      <c r="C43" s="248" t="s">
        <v>518</v>
      </c>
      <c r="D43" s="43" t="e">
        <f>IF($D$32=$B$34,C45," ")</f>
        <v>#REF!</v>
      </c>
      <c r="E43" s="42" t="e">
        <f>IF($E$32=$B$34,C45," ")</f>
        <v>#REF!</v>
      </c>
      <c r="F43" s="43" t="e">
        <f>IF($F$32=$B$34,C45," ")</f>
        <v>#REF!</v>
      </c>
      <c r="G43" s="43" t="e">
        <f>IF($G$32=$B$34,C45," ")</f>
        <v>#REF!</v>
      </c>
      <c r="H43" s="43" t="e">
        <f>IF($H$32=$B$34,C45," ")</f>
        <v>#REF!</v>
      </c>
      <c r="I43" s="43" t="e">
        <f>IF($I$32=$B$34,C45," ")</f>
        <v>#REF!</v>
      </c>
      <c r="J43" s="43" t="e">
        <f>IF($J$32=$B$34,C45,"  ")</f>
        <v>#REF!</v>
      </c>
      <c r="K43" s="43" t="e">
        <f>IF($K$32=$B$34,C45,"    ")</f>
        <v>#REF!</v>
      </c>
      <c r="L43" s="43" t="e">
        <f>IF($L$32=$B$34,C45,"    ")</f>
        <v>#REF!</v>
      </c>
      <c r="M43" s="43" t="e">
        <f>IF($M$32=$B$34,C45,"   ")</f>
        <v>#REF!</v>
      </c>
    </row>
    <row r="44" spans="1:13" x14ac:dyDescent="0.25">
      <c r="A44" s="6"/>
      <c r="B44" s="238"/>
      <c r="C44" s="249" t="s">
        <v>519</v>
      </c>
      <c r="D44" s="201"/>
      <c r="F44" s="201"/>
      <c r="G44" s="201"/>
      <c r="H44" s="201"/>
      <c r="I44" s="201"/>
      <c r="J44" s="201"/>
      <c r="K44" s="201"/>
      <c r="L44" s="201"/>
      <c r="M44" s="201"/>
    </row>
    <row r="45" spans="1:13" x14ac:dyDescent="0.25">
      <c r="A45" s="6"/>
      <c r="B45" s="238"/>
      <c r="C45" s="249" t="s">
        <v>520</v>
      </c>
      <c r="D45" s="201"/>
      <c r="F45" s="201"/>
      <c r="G45" s="201"/>
      <c r="H45" s="201"/>
      <c r="I45" s="201"/>
      <c r="J45" s="201"/>
      <c r="K45" s="201"/>
      <c r="L45" s="201"/>
      <c r="M45" s="201"/>
    </row>
    <row r="46" spans="1:13" x14ac:dyDescent="0.25">
      <c r="A46" s="6"/>
      <c r="B46" s="238"/>
      <c r="C46" s="249"/>
      <c r="D46" s="201"/>
      <c r="F46" s="201"/>
      <c r="G46" s="201"/>
      <c r="H46" s="201"/>
      <c r="I46" s="201"/>
      <c r="J46" s="201"/>
      <c r="K46" s="201"/>
      <c r="L46" s="201"/>
      <c r="M46" s="201"/>
    </row>
    <row r="47" spans="1:13" x14ac:dyDescent="0.25">
      <c r="A47" s="6"/>
      <c r="B47" s="201"/>
      <c r="D47" s="201"/>
      <c r="F47" s="201"/>
      <c r="G47" s="201"/>
      <c r="H47" s="201"/>
      <c r="I47" s="201"/>
      <c r="J47" s="201"/>
      <c r="K47" s="201"/>
      <c r="L47" s="201"/>
      <c r="M47" s="201"/>
    </row>
    <row r="48" spans="1:13" x14ac:dyDescent="0.25">
      <c r="A48" s="6"/>
      <c r="B48" s="243" t="s">
        <v>521</v>
      </c>
      <c r="D48" s="201"/>
      <c r="F48" s="201"/>
      <c r="G48" s="201"/>
      <c r="H48" s="201"/>
      <c r="I48" s="201"/>
      <c r="J48" s="201"/>
      <c r="K48" s="201"/>
      <c r="L48" s="201"/>
      <c r="M48" s="201"/>
    </row>
    <row r="49" spans="1:8" ht="30" customHeight="1" x14ac:dyDescent="0.25">
      <c r="A49" s="6"/>
      <c r="B49" s="243" t="s">
        <v>522</v>
      </c>
      <c r="C49" s="244" t="s">
        <v>523</v>
      </c>
      <c r="D49" s="244" t="s">
        <v>524</v>
      </c>
      <c r="F49" s="95"/>
      <c r="G49" s="95"/>
      <c r="H49" s="73"/>
    </row>
    <row r="50" spans="1:8" ht="30" x14ac:dyDescent="0.25">
      <c r="A50" s="6"/>
      <c r="B50" s="250" t="s">
        <v>525</v>
      </c>
      <c r="C50" s="249" t="s">
        <v>526</v>
      </c>
      <c r="D50" s="238" t="s">
        <v>527</v>
      </c>
      <c r="F50" s="93"/>
      <c r="G50" s="93"/>
      <c r="H50" s="73"/>
    </row>
    <row r="51" spans="1:8" ht="30" x14ac:dyDescent="0.25">
      <c r="A51" s="6"/>
      <c r="B51" s="250" t="s">
        <v>528</v>
      </c>
      <c r="C51" s="251" t="s">
        <v>529</v>
      </c>
      <c r="D51" s="238" t="s">
        <v>530</v>
      </c>
      <c r="F51" s="73"/>
      <c r="G51" s="93"/>
      <c r="H51" s="73"/>
    </row>
    <row r="52" spans="1:8" ht="45" x14ac:dyDescent="0.25">
      <c r="A52" s="6"/>
      <c r="B52" s="250" t="s">
        <v>531</v>
      </c>
      <c r="C52" s="251" t="s">
        <v>532</v>
      </c>
      <c r="D52" s="238" t="s">
        <v>533</v>
      </c>
      <c r="F52" s="73"/>
      <c r="G52" s="93"/>
      <c r="H52" s="73"/>
    </row>
    <row r="53" spans="1:8" ht="60" x14ac:dyDescent="0.25">
      <c r="A53" s="6"/>
      <c r="B53" s="250" t="s">
        <v>534</v>
      </c>
      <c r="C53" s="251" t="s">
        <v>535</v>
      </c>
      <c r="D53" s="238" t="s">
        <v>536</v>
      </c>
      <c r="F53" s="73"/>
      <c r="G53" s="93"/>
      <c r="H53" s="73"/>
    </row>
    <row r="54" spans="1:8" ht="45" x14ac:dyDescent="0.25">
      <c r="A54" s="6"/>
      <c r="B54" s="250" t="s">
        <v>537</v>
      </c>
      <c r="C54" s="251" t="s">
        <v>538</v>
      </c>
      <c r="D54" s="238" t="s">
        <v>539</v>
      </c>
      <c r="F54" s="73"/>
      <c r="G54" s="93"/>
      <c r="H54" s="73"/>
    </row>
    <row r="55" spans="1:8" ht="45" x14ac:dyDescent="0.25">
      <c r="A55" s="6"/>
      <c r="B55" s="250" t="s">
        <v>540</v>
      </c>
      <c r="C55" s="251" t="s">
        <v>541</v>
      </c>
      <c r="D55" s="238" t="s">
        <v>542</v>
      </c>
      <c r="F55" s="73"/>
      <c r="G55" s="93"/>
      <c r="H55" s="73"/>
    </row>
    <row r="56" spans="1:8" ht="45" x14ac:dyDescent="0.25">
      <c r="A56" s="6"/>
      <c r="B56" s="250" t="s">
        <v>543</v>
      </c>
      <c r="C56" s="252" t="s">
        <v>544</v>
      </c>
      <c r="D56" s="253"/>
      <c r="F56" s="73"/>
      <c r="G56" s="93"/>
      <c r="H56" s="73"/>
    </row>
    <row r="57" spans="1:8" ht="48.75" customHeight="1" x14ac:dyDescent="0.25">
      <c r="A57" s="6"/>
      <c r="B57" s="250" t="s">
        <v>545</v>
      </c>
      <c r="C57" s="251" t="s">
        <v>546</v>
      </c>
      <c r="D57" s="238" t="s">
        <v>547</v>
      </c>
      <c r="F57" s="73"/>
      <c r="G57" s="93"/>
      <c r="H57" s="73"/>
    </row>
    <row r="58" spans="1:8" ht="52.5" customHeight="1" x14ac:dyDescent="0.25">
      <c r="A58" s="6"/>
      <c r="B58" s="250" t="s">
        <v>548</v>
      </c>
      <c r="C58" s="251" t="s">
        <v>549</v>
      </c>
      <c r="D58" s="238" t="s">
        <v>550</v>
      </c>
      <c r="F58" s="73"/>
      <c r="G58" s="93"/>
      <c r="H58" s="73"/>
    </row>
    <row r="59" spans="1:8" ht="42.75" customHeight="1" x14ac:dyDescent="0.25">
      <c r="A59" s="6"/>
      <c r="B59" s="250" t="s">
        <v>551</v>
      </c>
      <c r="C59" s="251" t="s">
        <v>552</v>
      </c>
      <c r="D59" s="238" t="s">
        <v>547</v>
      </c>
      <c r="F59" s="73"/>
      <c r="G59" s="93"/>
      <c r="H59" s="73"/>
    </row>
    <row r="60" spans="1:8" ht="45" x14ac:dyDescent="0.25">
      <c r="A60" s="6"/>
      <c r="B60" s="250" t="s">
        <v>553</v>
      </c>
      <c r="C60" s="251" t="s">
        <v>554</v>
      </c>
      <c r="D60" s="238" t="s">
        <v>547</v>
      </c>
      <c r="F60" s="73"/>
      <c r="G60" s="73"/>
      <c r="H60" s="73"/>
    </row>
    <row r="61" spans="1:8" ht="30" x14ac:dyDescent="0.25">
      <c r="A61" s="6"/>
      <c r="B61" s="250" t="s">
        <v>555</v>
      </c>
      <c r="C61" s="251" t="s">
        <v>556</v>
      </c>
      <c r="D61" s="238" t="s">
        <v>547</v>
      </c>
      <c r="F61" s="201"/>
      <c r="G61" s="201"/>
      <c r="H61" s="201"/>
    </row>
    <row r="62" spans="1:8" ht="30" x14ac:dyDescent="0.25">
      <c r="A62" s="6"/>
      <c r="B62" s="250" t="s">
        <v>557</v>
      </c>
      <c r="C62" s="251" t="s">
        <v>558</v>
      </c>
      <c r="D62" s="238" t="s">
        <v>547</v>
      </c>
      <c r="F62" s="201"/>
      <c r="G62" s="201"/>
      <c r="H62" s="201"/>
    </row>
    <row r="63" spans="1:8" ht="30" x14ac:dyDescent="0.25">
      <c r="A63" s="6"/>
      <c r="B63" s="250" t="s">
        <v>559</v>
      </c>
      <c r="C63" s="251" t="s">
        <v>560</v>
      </c>
      <c r="D63" s="238" t="s">
        <v>561</v>
      </c>
      <c r="F63" s="201"/>
      <c r="G63" s="201"/>
      <c r="H63" s="201"/>
    </row>
    <row r="64" spans="1:8" ht="30" x14ac:dyDescent="0.25">
      <c r="A64" s="6"/>
      <c r="B64" s="250" t="s">
        <v>562</v>
      </c>
      <c r="C64" s="251" t="s">
        <v>563</v>
      </c>
      <c r="D64" s="238" t="s">
        <v>561</v>
      </c>
      <c r="F64" s="201"/>
      <c r="G64" s="201"/>
      <c r="H64" s="201"/>
    </row>
    <row r="65" spans="1:17" ht="15.75" x14ac:dyDescent="0.25">
      <c r="A65" s="6"/>
      <c r="B65" s="250" t="s">
        <v>564</v>
      </c>
      <c r="C65" s="253" t="s">
        <v>565</v>
      </c>
      <c r="D65" s="253" t="s">
        <v>561</v>
      </c>
      <c r="F65" s="201"/>
      <c r="G65" s="201"/>
      <c r="H65" s="201"/>
      <c r="I65" s="201"/>
      <c r="J65" s="201"/>
      <c r="K65" s="201"/>
      <c r="L65" s="201"/>
      <c r="M65" s="201"/>
      <c r="N65" s="201"/>
      <c r="O65" s="201"/>
      <c r="P65" s="201"/>
      <c r="Q65" s="201"/>
    </row>
    <row r="66" spans="1:17" ht="15.75" x14ac:dyDescent="0.25">
      <c r="A66" s="6"/>
      <c r="B66" s="250" t="s">
        <v>566</v>
      </c>
      <c r="C66" s="249" t="s">
        <v>567</v>
      </c>
      <c r="D66" s="238" t="s">
        <v>547</v>
      </c>
      <c r="F66" s="201"/>
      <c r="G66" s="201"/>
      <c r="H66" s="201"/>
      <c r="I66" s="201"/>
      <c r="J66" s="201"/>
      <c r="K66" s="201"/>
      <c r="L66" s="201"/>
      <c r="M66" s="201"/>
      <c r="N66" s="201"/>
      <c r="O66" s="201"/>
      <c r="P66" s="201"/>
      <c r="Q66" s="201"/>
    </row>
    <row r="67" spans="1:17" ht="15.75" x14ac:dyDescent="0.25">
      <c r="A67" s="6"/>
      <c r="B67" s="250" t="s">
        <v>568</v>
      </c>
      <c r="C67" s="249" t="s">
        <v>569</v>
      </c>
      <c r="D67" s="238" t="s">
        <v>561</v>
      </c>
      <c r="F67" s="201"/>
      <c r="G67" s="201"/>
      <c r="H67" s="201"/>
      <c r="I67" s="201"/>
      <c r="J67" s="201"/>
      <c r="K67" s="201"/>
      <c r="L67" s="201"/>
      <c r="M67" s="201"/>
      <c r="N67" s="201"/>
      <c r="O67" s="201"/>
      <c r="P67" s="201"/>
      <c r="Q67" s="201"/>
    </row>
    <row r="68" spans="1:17" ht="15.75" x14ac:dyDescent="0.25">
      <c r="A68" s="6"/>
      <c r="B68" s="250" t="s">
        <v>570</v>
      </c>
      <c r="C68" s="249" t="s">
        <v>569</v>
      </c>
      <c r="D68" s="238" t="s">
        <v>547</v>
      </c>
      <c r="F68" s="201"/>
      <c r="G68" s="201"/>
      <c r="H68" s="201"/>
      <c r="I68" s="201"/>
      <c r="J68" s="201"/>
      <c r="K68" s="201"/>
      <c r="L68" s="201"/>
      <c r="M68" s="201"/>
      <c r="N68" s="201"/>
      <c r="O68" s="201"/>
      <c r="P68" s="201"/>
      <c r="Q68" s="201"/>
    </row>
    <row r="69" spans="1:17" ht="15.75" x14ac:dyDescent="0.25">
      <c r="A69" s="6"/>
      <c r="B69" s="253" t="s">
        <v>565</v>
      </c>
      <c r="C69" s="249" t="s">
        <v>569</v>
      </c>
      <c r="D69" s="238" t="s">
        <v>547</v>
      </c>
      <c r="F69" s="201"/>
      <c r="G69" s="201"/>
      <c r="H69" s="201"/>
      <c r="I69" s="201"/>
      <c r="J69" s="201"/>
      <c r="K69" s="201"/>
      <c r="L69" s="201"/>
      <c r="M69" s="201"/>
      <c r="N69" s="201"/>
      <c r="O69" s="201"/>
      <c r="P69" s="201"/>
      <c r="Q69" s="201"/>
    </row>
    <row r="70" spans="1:17" x14ac:dyDescent="0.25">
      <c r="A70" s="6"/>
      <c r="B70" s="201"/>
      <c r="C70" s="54"/>
      <c r="D70" s="201"/>
      <c r="F70" s="5"/>
      <c r="G70" s="201"/>
      <c r="H70" s="201"/>
      <c r="I70" s="201"/>
      <c r="J70" s="201"/>
      <c r="K70" s="201"/>
      <c r="L70" s="201"/>
      <c r="M70" s="201"/>
      <c r="N70" s="201"/>
      <c r="O70" s="201"/>
      <c r="P70" s="201"/>
      <c r="Q70" s="201"/>
    </row>
    <row r="71" spans="1:17" x14ac:dyDescent="0.25">
      <c r="A71" s="6"/>
      <c r="B71" s="201"/>
      <c r="C71" s="54"/>
      <c r="D71" s="201"/>
      <c r="F71" s="5"/>
      <c r="G71" s="201"/>
      <c r="H71" s="201"/>
      <c r="I71" s="201"/>
      <c r="J71" s="201"/>
      <c r="K71" s="201"/>
      <c r="L71" s="201"/>
      <c r="M71" s="201"/>
      <c r="N71" s="201"/>
      <c r="O71" s="201"/>
      <c r="P71" s="201"/>
      <c r="Q71" s="201"/>
    </row>
    <row r="72" spans="1:17" x14ac:dyDescent="0.25">
      <c r="A72" s="6"/>
      <c r="B72" s="437" t="s">
        <v>571</v>
      </c>
      <c r="C72" s="438"/>
      <c r="D72" s="244" t="s">
        <v>572</v>
      </c>
      <c r="F72" s="5"/>
      <c r="G72" s="201"/>
      <c r="H72" s="201"/>
      <c r="I72" s="201"/>
      <c r="J72" s="201"/>
      <c r="K72" s="201"/>
      <c r="L72" s="201"/>
      <c r="M72" s="201"/>
      <c r="N72" s="201"/>
      <c r="O72" s="201"/>
      <c r="P72" s="201"/>
      <c r="Q72" s="201"/>
    </row>
    <row r="73" spans="1:17" ht="30" x14ac:dyDescent="0.25">
      <c r="A73" s="6"/>
      <c r="B73" s="254" t="s">
        <v>573</v>
      </c>
      <c r="C73" s="255" t="s">
        <v>253</v>
      </c>
      <c r="D73" s="256">
        <v>5</v>
      </c>
      <c r="F73" s="179" t="s">
        <v>574</v>
      </c>
      <c r="G73" s="174" t="s">
        <v>574</v>
      </c>
      <c r="H73" s="174" t="s">
        <v>574</v>
      </c>
      <c r="I73" s="454" t="s">
        <v>575</v>
      </c>
      <c r="J73" s="454"/>
      <c r="K73" s="454"/>
      <c r="L73" s="454"/>
      <c r="M73" s="455"/>
      <c r="N73" s="201"/>
      <c r="O73" s="201"/>
      <c r="P73" s="201"/>
      <c r="Q73" s="201"/>
    </row>
    <row r="74" spans="1:17" ht="30" x14ac:dyDescent="0.25">
      <c r="A74" s="6"/>
      <c r="B74" s="254" t="s">
        <v>576</v>
      </c>
      <c r="C74" s="255" t="s">
        <v>153</v>
      </c>
      <c r="D74" s="256">
        <v>4</v>
      </c>
      <c r="F74" s="74" t="s">
        <v>574</v>
      </c>
      <c r="G74" s="75" t="s">
        <v>574</v>
      </c>
      <c r="H74" s="75" t="s">
        <v>574</v>
      </c>
      <c r="I74" s="76" t="s">
        <v>252</v>
      </c>
      <c r="J74" s="77" t="s">
        <v>363</v>
      </c>
      <c r="K74" s="77" t="s">
        <v>278</v>
      </c>
      <c r="L74" s="76" t="s">
        <v>152</v>
      </c>
      <c r="M74" s="78" t="s">
        <v>198</v>
      </c>
      <c r="N74" s="201"/>
      <c r="O74" s="201"/>
      <c r="P74" s="458" t="s">
        <v>575</v>
      </c>
      <c r="Q74" s="458"/>
    </row>
    <row r="75" spans="1:17" ht="30" x14ac:dyDescent="0.25">
      <c r="A75" s="6"/>
      <c r="B75" s="254" t="s">
        <v>577</v>
      </c>
      <c r="C75" s="255" t="s">
        <v>578</v>
      </c>
      <c r="D75" s="256">
        <v>3</v>
      </c>
      <c r="F75" s="74" t="s">
        <v>574</v>
      </c>
      <c r="G75" s="75" t="s">
        <v>574</v>
      </c>
      <c r="H75" s="75" t="s">
        <v>574</v>
      </c>
      <c r="I75" s="77">
        <v>1</v>
      </c>
      <c r="J75" s="77">
        <v>2</v>
      </c>
      <c r="K75" s="77">
        <v>3</v>
      </c>
      <c r="L75" s="77">
        <v>4</v>
      </c>
      <c r="M75" s="79">
        <v>5</v>
      </c>
      <c r="N75" s="201"/>
      <c r="O75" s="201"/>
      <c r="P75" s="90" t="s">
        <v>579</v>
      </c>
      <c r="Q75" s="25" t="s">
        <v>580</v>
      </c>
    </row>
    <row r="76" spans="1:17" ht="30" x14ac:dyDescent="0.25">
      <c r="A76" s="6"/>
      <c r="B76" s="254" t="s">
        <v>581</v>
      </c>
      <c r="C76" s="255" t="s">
        <v>279</v>
      </c>
      <c r="D76" s="256">
        <v>2</v>
      </c>
      <c r="F76" s="456" t="s">
        <v>571</v>
      </c>
      <c r="G76" s="87" t="s">
        <v>230</v>
      </c>
      <c r="H76" s="77">
        <v>1</v>
      </c>
      <c r="I76" s="80" t="s">
        <v>582</v>
      </c>
      <c r="J76" s="80" t="s">
        <v>582</v>
      </c>
      <c r="K76" s="81" t="s">
        <v>583</v>
      </c>
      <c r="L76" s="82" t="s">
        <v>584</v>
      </c>
      <c r="M76" s="83" t="s">
        <v>585</v>
      </c>
      <c r="N76" s="201"/>
      <c r="O76" s="89"/>
      <c r="P76" s="257" t="s">
        <v>198</v>
      </c>
      <c r="Q76" s="258">
        <v>5</v>
      </c>
    </row>
    <row r="77" spans="1:17" ht="30" x14ac:dyDescent="0.25">
      <c r="A77" s="6"/>
      <c r="B77" s="254" t="s">
        <v>586</v>
      </c>
      <c r="C77" s="255" t="s">
        <v>230</v>
      </c>
      <c r="D77" s="256">
        <v>1</v>
      </c>
      <c r="F77" s="456"/>
      <c r="G77" s="87" t="s">
        <v>279</v>
      </c>
      <c r="H77" s="77">
        <v>2</v>
      </c>
      <c r="I77" s="80" t="s">
        <v>582</v>
      </c>
      <c r="J77" s="80" t="s">
        <v>582</v>
      </c>
      <c r="K77" s="81" t="s">
        <v>583</v>
      </c>
      <c r="L77" s="82" t="s">
        <v>584</v>
      </c>
      <c r="M77" s="83" t="s">
        <v>585</v>
      </c>
      <c r="N77" s="201"/>
      <c r="O77" s="89"/>
      <c r="P77" s="257" t="s">
        <v>152</v>
      </c>
      <c r="Q77" s="258">
        <v>4</v>
      </c>
    </row>
    <row r="78" spans="1:17" x14ac:dyDescent="0.25">
      <c r="A78" s="6"/>
      <c r="B78" s="259" t="s">
        <v>503</v>
      </c>
      <c r="C78" s="259"/>
      <c r="D78" s="5"/>
      <c r="F78" s="456"/>
      <c r="G78" s="87" t="s">
        <v>578</v>
      </c>
      <c r="H78" s="77">
        <v>3</v>
      </c>
      <c r="I78" s="80" t="s">
        <v>582</v>
      </c>
      <c r="J78" s="81" t="s">
        <v>583</v>
      </c>
      <c r="K78" s="82" t="s">
        <v>584</v>
      </c>
      <c r="L78" s="83" t="s">
        <v>585</v>
      </c>
      <c r="M78" s="83" t="s">
        <v>585</v>
      </c>
      <c r="N78" s="201"/>
      <c r="O78" s="89"/>
      <c r="P78" s="257" t="s">
        <v>278</v>
      </c>
      <c r="Q78" s="258">
        <v>3</v>
      </c>
    </row>
    <row r="79" spans="1:17" x14ac:dyDescent="0.25">
      <c r="A79" s="6"/>
      <c r="B79" s="201"/>
      <c r="D79" s="201"/>
      <c r="F79" s="456"/>
      <c r="G79" s="87" t="s">
        <v>153</v>
      </c>
      <c r="H79" s="77">
        <v>4</v>
      </c>
      <c r="I79" s="81" t="s">
        <v>583</v>
      </c>
      <c r="J79" s="82" t="s">
        <v>584</v>
      </c>
      <c r="K79" s="82" t="s">
        <v>584</v>
      </c>
      <c r="L79" s="83" t="s">
        <v>585</v>
      </c>
      <c r="M79" s="83" t="s">
        <v>585</v>
      </c>
      <c r="N79" s="201"/>
      <c r="O79" s="89"/>
      <c r="P79" s="257" t="s">
        <v>363</v>
      </c>
      <c r="Q79" s="258">
        <v>2</v>
      </c>
    </row>
    <row r="80" spans="1:17" x14ac:dyDescent="0.25">
      <c r="A80" s="6"/>
      <c r="B80" s="243" t="s">
        <v>587</v>
      </c>
      <c r="D80" s="201"/>
      <c r="F80" s="457"/>
      <c r="G80" s="88" t="s">
        <v>253</v>
      </c>
      <c r="H80" s="84">
        <v>5</v>
      </c>
      <c r="I80" s="85" t="s">
        <v>584</v>
      </c>
      <c r="J80" s="85" t="s">
        <v>584</v>
      </c>
      <c r="K80" s="83" t="s">
        <v>585</v>
      </c>
      <c r="L80" s="86" t="s">
        <v>585</v>
      </c>
      <c r="M80" s="83" t="s">
        <v>585</v>
      </c>
      <c r="N80" s="201"/>
      <c r="O80" s="89"/>
      <c r="P80" s="197" t="s">
        <v>252</v>
      </c>
      <c r="Q80" s="180">
        <v>1</v>
      </c>
    </row>
    <row r="81" spans="1:17" x14ac:dyDescent="0.25">
      <c r="A81" s="6"/>
      <c r="B81" s="238" t="s">
        <v>588</v>
      </c>
      <c r="D81" s="201"/>
      <c r="F81" s="201"/>
      <c r="G81" s="201"/>
      <c r="H81" s="201"/>
      <c r="I81" s="201"/>
      <c r="J81" s="201"/>
      <c r="K81" s="201"/>
      <c r="L81" s="201"/>
      <c r="M81" s="201"/>
      <c r="N81" s="201"/>
      <c r="O81" s="89"/>
      <c r="P81" s="202"/>
      <c r="Q81" s="202"/>
    </row>
    <row r="82" spans="1:17" x14ac:dyDescent="0.25">
      <c r="A82" s="6"/>
      <c r="B82" s="238" t="s">
        <v>589</v>
      </c>
      <c r="D82" s="201"/>
      <c r="F82" s="201"/>
      <c r="G82" s="201"/>
      <c r="H82" s="201"/>
      <c r="I82" s="201"/>
      <c r="J82" s="201"/>
      <c r="K82" s="201"/>
      <c r="L82" s="201"/>
      <c r="M82" s="201"/>
      <c r="N82" s="201"/>
      <c r="O82" s="89"/>
      <c r="P82" s="459" t="s">
        <v>571</v>
      </c>
      <c r="Q82" s="459"/>
    </row>
    <row r="83" spans="1:17" x14ac:dyDescent="0.25">
      <c r="A83" s="6"/>
      <c r="B83" s="238" t="s">
        <v>590</v>
      </c>
      <c r="D83" s="201"/>
      <c r="F83" s="201"/>
      <c r="G83" s="201"/>
      <c r="H83" s="201"/>
      <c r="I83" s="201"/>
      <c r="J83" s="201"/>
      <c r="K83" s="201"/>
      <c r="L83" s="201"/>
      <c r="M83" s="201"/>
      <c r="N83" s="201"/>
      <c r="O83" s="89"/>
      <c r="P83" s="87" t="s">
        <v>579</v>
      </c>
      <c r="Q83" s="77" t="s">
        <v>580</v>
      </c>
    </row>
    <row r="84" spans="1:17" x14ac:dyDescent="0.25">
      <c r="A84" s="6"/>
      <c r="B84" s="201"/>
      <c r="D84" s="201"/>
      <c r="F84" s="201"/>
      <c r="G84" s="201"/>
      <c r="H84" s="201"/>
      <c r="I84" s="201"/>
      <c r="J84" s="201"/>
      <c r="K84" s="201"/>
      <c r="L84" s="201"/>
      <c r="M84" s="201"/>
      <c r="N84" s="201"/>
      <c r="O84" s="89"/>
      <c r="P84" s="87" t="s">
        <v>230</v>
      </c>
      <c r="Q84" s="77">
        <v>1</v>
      </c>
    </row>
    <row r="85" spans="1:17" x14ac:dyDescent="0.25">
      <c r="A85" s="6"/>
      <c r="B85" s="201"/>
      <c r="D85" s="201"/>
      <c r="F85" s="201"/>
      <c r="G85" s="201"/>
      <c r="H85" s="201"/>
      <c r="I85" s="201"/>
      <c r="J85" s="201"/>
      <c r="K85" s="201"/>
      <c r="L85" s="201"/>
      <c r="M85" s="201"/>
      <c r="N85" s="201"/>
      <c r="O85" s="89"/>
      <c r="P85" s="87" t="s">
        <v>279</v>
      </c>
      <c r="Q85" s="77">
        <v>2</v>
      </c>
    </row>
    <row r="86" spans="1:17" x14ac:dyDescent="0.25">
      <c r="A86" s="6"/>
      <c r="B86" s="201"/>
      <c r="D86" s="201"/>
      <c r="F86" s="201"/>
      <c r="G86" s="201"/>
      <c r="H86" s="201"/>
      <c r="I86" s="201"/>
      <c r="J86" s="201"/>
      <c r="K86" s="201"/>
      <c r="L86" s="201"/>
      <c r="M86" s="201"/>
      <c r="N86" s="201"/>
      <c r="O86" s="89"/>
      <c r="P86" s="87" t="s">
        <v>578</v>
      </c>
      <c r="Q86" s="77">
        <v>3</v>
      </c>
    </row>
    <row r="87" spans="1:17" x14ac:dyDescent="0.25">
      <c r="A87" s="6"/>
      <c r="B87" s="201"/>
      <c r="D87" s="201"/>
      <c r="F87" s="201"/>
      <c r="G87" s="201"/>
      <c r="H87" s="201"/>
      <c r="I87" s="201"/>
      <c r="J87" s="201"/>
      <c r="K87" s="201"/>
      <c r="L87" s="201"/>
      <c r="M87" s="201"/>
      <c r="N87" s="201"/>
      <c r="O87" s="89"/>
      <c r="P87" s="87" t="s">
        <v>153</v>
      </c>
      <c r="Q87" s="77">
        <v>4</v>
      </c>
    </row>
    <row r="88" spans="1:17" x14ac:dyDescent="0.25">
      <c r="A88" s="6"/>
      <c r="B88" s="201"/>
      <c r="D88" s="201"/>
      <c r="F88" s="201"/>
      <c r="G88" s="201"/>
      <c r="H88" s="201"/>
      <c r="I88" s="201"/>
      <c r="J88" s="201"/>
      <c r="K88" s="201"/>
      <c r="L88" s="201"/>
      <c r="M88" s="201"/>
      <c r="N88" s="201"/>
      <c r="O88" s="89"/>
      <c r="P88" s="87" t="s">
        <v>253</v>
      </c>
      <c r="Q88" s="77">
        <v>5</v>
      </c>
    </row>
    <row r="89" spans="1:17" x14ac:dyDescent="0.25">
      <c r="A89" s="6"/>
      <c r="B89" s="201"/>
      <c r="D89" s="201"/>
      <c r="F89" s="201"/>
      <c r="G89" s="201"/>
      <c r="H89" s="201"/>
      <c r="I89" s="201"/>
      <c r="J89" s="201"/>
      <c r="K89" s="201"/>
      <c r="L89" s="201"/>
      <c r="M89" s="201"/>
      <c r="N89" s="201"/>
      <c r="O89" s="89"/>
      <c r="P89" s="202"/>
      <c r="Q89" s="202"/>
    </row>
    <row r="90" spans="1:17" x14ac:dyDescent="0.25">
      <c r="A90" s="6"/>
      <c r="B90" s="201"/>
      <c r="D90" s="201"/>
      <c r="F90" s="201"/>
      <c r="G90" s="201"/>
      <c r="H90" s="201"/>
      <c r="I90" s="201"/>
      <c r="J90" s="201"/>
      <c r="K90" s="201"/>
      <c r="L90" s="201"/>
      <c r="M90" s="201"/>
      <c r="N90" s="201"/>
      <c r="O90" s="89"/>
      <c r="P90" s="202"/>
      <c r="Q90" s="202"/>
    </row>
    <row r="91" spans="1:17" s="5" customFormat="1" x14ac:dyDescent="0.25">
      <c r="A91" s="7"/>
      <c r="B91" s="244" t="s">
        <v>523</v>
      </c>
      <c r="C91" s="244"/>
      <c r="D91" s="244"/>
      <c r="E91" s="244" t="s">
        <v>522</v>
      </c>
      <c r="F91" s="244"/>
      <c r="G91" s="244"/>
      <c r="H91" s="244" t="s">
        <v>524</v>
      </c>
      <c r="I91" s="249"/>
      <c r="J91" s="249"/>
      <c r="O91" s="89"/>
      <c r="P91" s="202"/>
      <c r="Q91" s="202"/>
    </row>
    <row r="92" spans="1:17" s="5" customFormat="1" x14ac:dyDescent="0.25">
      <c r="A92" s="7"/>
      <c r="B92" s="244" t="s">
        <v>572</v>
      </c>
      <c r="C92" s="244"/>
      <c r="D92" s="244" t="s">
        <v>591</v>
      </c>
      <c r="E92" s="244" t="s">
        <v>572</v>
      </c>
      <c r="F92" s="244"/>
      <c r="G92" s="244" t="s">
        <v>591</v>
      </c>
      <c r="H92" s="244" t="s">
        <v>572</v>
      </c>
      <c r="I92" s="249"/>
      <c r="J92" s="244" t="s">
        <v>591</v>
      </c>
      <c r="O92" s="89"/>
      <c r="P92" s="202"/>
      <c r="Q92" s="202"/>
    </row>
    <row r="93" spans="1:17" s="5" customFormat="1" x14ac:dyDescent="0.25">
      <c r="A93" s="7"/>
      <c r="B93" s="260" t="s">
        <v>198</v>
      </c>
      <c r="C93" s="249">
        <v>5</v>
      </c>
      <c r="D93" s="261" t="s">
        <v>592</v>
      </c>
      <c r="E93" s="249" t="s">
        <v>198</v>
      </c>
      <c r="F93" s="249">
        <v>5</v>
      </c>
      <c r="G93" s="249" t="s">
        <v>593</v>
      </c>
      <c r="H93" s="249" t="s">
        <v>198</v>
      </c>
      <c r="I93" s="249">
        <v>5</v>
      </c>
      <c r="J93" s="249">
        <v>6</v>
      </c>
      <c r="O93" s="89"/>
      <c r="P93" s="202"/>
      <c r="Q93" s="202"/>
    </row>
    <row r="94" spans="1:17" s="5" customFormat="1" x14ac:dyDescent="0.25">
      <c r="A94" s="7"/>
      <c r="B94" s="260" t="s">
        <v>152</v>
      </c>
      <c r="C94" s="249">
        <v>4</v>
      </c>
      <c r="D94" s="261" t="s">
        <v>594</v>
      </c>
      <c r="E94" s="249" t="s">
        <v>152</v>
      </c>
      <c r="F94" s="249">
        <v>4</v>
      </c>
      <c r="G94" s="261" t="s">
        <v>595</v>
      </c>
      <c r="H94" s="249" t="s">
        <v>152</v>
      </c>
      <c r="I94" s="249">
        <v>4</v>
      </c>
      <c r="J94" s="249">
        <v>4</v>
      </c>
      <c r="O94" s="89"/>
      <c r="P94" s="202"/>
      <c r="Q94" s="202"/>
    </row>
    <row r="95" spans="1:17" s="5" customFormat="1" x14ac:dyDescent="0.25">
      <c r="A95" s="7"/>
      <c r="B95" s="260" t="s">
        <v>278</v>
      </c>
      <c r="C95" s="249">
        <v>3</v>
      </c>
      <c r="D95" s="261" t="s">
        <v>596</v>
      </c>
      <c r="E95" s="249" t="s">
        <v>278</v>
      </c>
      <c r="F95" s="249">
        <v>3</v>
      </c>
      <c r="G95" s="261" t="s">
        <v>597</v>
      </c>
      <c r="H95" s="249" t="s">
        <v>278</v>
      </c>
      <c r="I95" s="249">
        <v>3</v>
      </c>
      <c r="J95" s="249">
        <v>3</v>
      </c>
      <c r="O95" s="89"/>
      <c r="P95" s="202"/>
      <c r="Q95" s="202"/>
    </row>
    <row r="96" spans="1:17" s="5" customFormat="1" x14ac:dyDescent="0.25">
      <c r="A96" s="7"/>
      <c r="B96" s="260" t="s">
        <v>363</v>
      </c>
      <c r="C96" s="249">
        <v>2</v>
      </c>
      <c r="D96" s="261" t="s">
        <v>598</v>
      </c>
      <c r="E96" s="249">
        <v>20</v>
      </c>
      <c r="F96" s="249"/>
      <c r="G96" s="249"/>
      <c r="H96" s="249" t="s">
        <v>363</v>
      </c>
      <c r="I96" s="249">
        <v>2</v>
      </c>
      <c r="J96" s="249">
        <v>2</v>
      </c>
      <c r="O96" s="89"/>
      <c r="P96" s="202"/>
      <c r="Q96" s="202"/>
    </row>
    <row r="97" spans="1:22" s="5" customFormat="1" x14ac:dyDescent="0.25">
      <c r="A97" s="7"/>
      <c r="B97" s="249" t="s">
        <v>252</v>
      </c>
      <c r="C97" s="249">
        <v>1</v>
      </c>
      <c r="D97" s="261" t="s">
        <v>599</v>
      </c>
      <c r="E97" s="249"/>
      <c r="F97" s="249"/>
      <c r="G97" s="249"/>
      <c r="H97" s="249" t="s">
        <v>600</v>
      </c>
      <c r="I97" s="249">
        <v>1</v>
      </c>
      <c r="J97" s="249">
        <v>1</v>
      </c>
      <c r="O97" s="89"/>
      <c r="P97" s="202"/>
      <c r="Q97" s="202"/>
    </row>
    <row r="98" spans="1:22" s="5" customFormat="1" x14ac:dyDescent="0.25">
      <c r="A98" s="7"/>
      <c r="D98" s="14"/>
      <c r="O98" s="89"/>
      <c r="P98" s="202"/>
      <c r="Q98" s="202"/>
    </row>
    <row r="99" spans="1:22" x14ac:dyDescent="0.25">
      <c r="A99" s="6"/>
      <c r="B99" s="201"/>
      <c r="D99" s="201"/>
      <c r="F99" s="201"/>
      <c r="G99" s="201"/>
      <c r="H99" s="201"/>
      <c r="I99" s="201"/>
      <c r="J99" s="201"/>
      <c r="K99" s="201"/>
      <c r="L99" s="201"/>
      <c r="M99" s="201"/>
      <c r="N99" s="201"/>
      <c r="O99" s="201"/>
      <c r="P99" s="201"/>
      <c r="Q99" s="201"/>
      <c r="R99" s="201"/>
      <c r="S99" s="201"/>
      <c r="T99" s="201"/>
      <c r="U99" s="201"/>
      <c r="V99" s="201"/>
    </row>
    <row r="100" spans="1:22" hidden="1" x14ac:dyDescent="0.25">
      <c r="A100" s="6"/>
      <c r="B100" s="262" t="s">
        <v>601</v>
      </c>
      <c r="C100" s="439" t="s">
        <v>602</v>
      </c>
      <c r="D100" s="440"/>
      <c r="E100" s="445" t="s">
        <v>496</v>
      </c>
      <c r="F100" s="445"/>
      <c r="G100" s="445" t="s">
        <v>497</v>
      </c>
      <c r="H100" s="445"/>
      <c r="I100" s="445" t="s">
        <v>498</v>
      </c>
      <c r="J100" s="445"/>
      <c r="K100" s="445" t="s">
        <v>499</v>
      </c>
      <c r="L100" s="445"/>
      <c r="M100" s="445" t="s">
        <v>500</v>
      </c>
      <c r="N100" s="445"/>
      <c r="O100" s="445" t="s">
        <v>501</v>
      </c>
      <c r="P100" s="445"/>
      <c r="Q100" s="445" t="s">
        <v>502</v>
      </c>
      <c r="R100" s="445"/>
      <c r="S100" s="445" t="s">
        <v>59</v>
      </c>
      <c r="T100" s="445"/>
      <c r="U100" s="445" t="s">
        <v>60</v>
      </c>
      <c r="V100" s="445"/>
    </row>
    <row r="101" spans="1:22" hidden="1" x14ac:dyDescent="0.25">
      <c r="A101" s="6"/>
      <c r="B101" s="256" t="s">
        <v>504</v>
      </c>
      <c r="C101" s="259" t="e">
        <f>IF(D101&lt;=5,$E$95,IF(AND(D101&gt;=6,D101&lt;=11),$E$94,IF(D101&gt;=12,$E$93,SI)))</f>
        <v>#REF!</v>
      </c>
      <c r="D101" s="256" t="e">
        <f>COUNTIF(#REF!,"SI")</f>
        <v>#REF!</v>
      </c>
      <c r="E101" s="259" t="e">
        <f>IF(F101&lt;=5,$E$95,IF(AND(F101&gt;=6,F101&lt;=11),$E$94,IF(F101&gt;=12,$E$93)))</f>
        <v>#REF!</v>
      </c>
      <c r="F101" s="256" t="e">
        <f>COUNTIF(#REF!,"SI")</f>
        <v>#REF!</v>
      </c>
      <c r="G101" s="256" t="e">
        <f>IF(H101&lt;=5,$E$95,IF(AND(H101&gt;=6,H101&lt;=11),$E$94,IF(H101&gt;=12,$E$93)))</f>
        <v>#REF!</v>
      </c>
      <c r="H101" s="256" t="e">
        <f>COUNTIF(#REF!,"SI")</f>
        <v>#REF!</v>
      </c>
      <c r="I101" s="256" t="e">
        <f>IF(J101&lt;=5,$E$95,IF(AND(J101&gt;=6,J101&lt;=11),$E$94,IF(J101&gt;=12,$E$93)))</f>
        <v>#REF!</v>
      </c>
      <c r="J101" s="256" t="e">
        <f>COUNTIF(#REF!,"SI")</f>
        <v>#REF!</v>
      </c>
      <c r="K101" s="256" t="e">
        <f>IF(L101&lt;=5,$E$95,IF(AND(L101&gt;=6,L101&lt;=11),$E$94,IF(L101&gt;=12,$E$93)))</f>
        <v>#REF!</v>
      </c>
      <c r="L101" s="256" t="e">
        <f>COUNTIF(#REF!,"SI")</f>
        <v>#REF!</v>
      </c>
      <c r="M101" s="263" t="e">
        <f>IF(N101&lt;=5,$E$95,IF(AND(N101&gt;=6,N101&lt;=11),$E$94,IF(N101&gt;=12,$E$93)))</f>
        <v>#REF!</v>
      </c>
      <c r="N101" s="256" t="e">
        <f>COUNTIF(#REF!,"SI")</f>
        <v>#REF!</v>
      </c>
      <c r="O101" s="256" t="e">
        <f>IF(P101&lt;=5,$E$95,IF(AND(P101&gt;=6,P101&lt;=11),$E$94,IF(P101&gt;=12,$E$93)))</f>
        <v>#REF!</v>
      </c>
      <c r="P101" s="256" t="e">
        <f>COUNTIF(#REF!,"SI")</f>
        <v>#REF!</v>
      </c>
      <c r="Q101" s="256" t="e">
        <f>IF(R101&lt;=5,$E$95,IF(AND(R101&gt;=6,R101&lt;=11),$E$94,IF(R101&gt;=12,$E$93)))</f>
        <v>#REF!</v>
      </c>
      <c r="R101" s="256" t="e">
        <f>COUNTIF(#REF!,"SI")</f>
        <v>#REF!</v>
      </c>
      <c r="S101" s="256" t="e">
        <f>IF(T101&lt;=5,$E$95,IF(AND(T101&gt;=6,T101&lt;=11),$E$94,IF(T101&gt;=12,$E$93)))</f>
        <v>#REF!</v>
      </c>
      <c r="T101" s="256" t="e">
        <f>COUNTIF(#REF!,"SI")</f>
        <v>#REF!</v>
      </c>
      <c r="U101" s="256" t="e">
        <f>IF(V101&lt;=5,$E$95,IF(AND(V101&gt;=6,V101&lt;=11),$E$94,IF(V101&gt;=12,$E$93)))</f>
        <v>#REF!</v>
      </c>
      <c r="V101" s="256" t="e">
        <f>COUNTIF(#REF!,"SI")</f>
        <v>#REF!</v>
      </c>
    </row>
    <row r="102" spans="1:22" hidden="1" x14ac:dyDescent="0.25">
      <c r="A102" s="15"/>
      <c r="B102" s="264" t="s">
        <v>505</v>
      </c>
      <c r="C102" s="265" t="e">
        <f>IF(D102&lt;=3,$B$97,IF(AND(D102&gt;=3,D102&lt;=6),$B$96,IF(AND(D102&gt;=7,D102&lt;=9),$B$95,IF(AND(D102&gt;=10,D102&lt;=13),$B$94,IF(D102&gt;=13,$B$93,SI)))))</f>
        <v>#REF!</v>
      </c>
      <c r="D102" s="256" t="e">
        <f>COUNTIF(#REF!,"SI")</f>
        <v>#REF!</v>
      </c>
      <c r="E102" s="265" t="e">
        <f>IF(F102&lt;=3,$B$97,IF(AND(F102&gt;=3,F102&lt;=6),$B$96,IF(AND(F102&gt;=7,F102&lt;=9),$B$95,IF(AND(F102&gt;=10,F102&lt;=13),$B$94,IF(F102&gt;=13,$B$93,SI)))))</f>
        <v>#REF!</v>
      </c>
      <c r="F102" s="256" t="e">
        <f>COUNTIF(#REF!,"SI")</f>
        <v>#REF!</v>
      </c>
      <c r="G102" s="264" t="e">
        <f>IF(H102&lt;=3,$B$97,IF(AND(H102&gt;=3,H102&lt;=6),$B$96,IF(AND(H102&gt;=7,H102&lt;=9),$B$95,IF(AND(H102&gt;=10,H102&lt;=13),$B$94,IF(H102&gt;=13,$B$93,SI)))))</f>
        <v>#REF!</v>
      </c>
      <c r="H102" s="256" t="e">
        <f>COUNTIF(#REF!,"SI")</f>
        <v>#REF!</v>
      </c>
      <c r="I102" s="264" t="e">
        <f>IF(J102&lt;=3,$B$97,IF(AND(J102&gt;=3,J102&lt;=6),$B$96,IF(AND(J102&gt;=7,J102&lt;=9),$B$95,IF(AND(J102&gt;=10,J102&lt;=13),$B$94,IF(J102&gt;=13,$B$93,SI)))))</f>
        <v>#REF!</v>
      </c>
      <c r="J102" s="256" t="e">
        <f>COUNTIF(#REF!,"SI")</f>
        <v>#REF!</v>
      </c>
      <c r="K102" s="266" t="e">
        <f>IF(L102&lt;=3,$B$97,IF(AND(L102&gt;=3,L102&lt;=6),$B$96,IF(AND(L102&gt;=7,L102&lt;=9),$B$95,IF(AND(L102&gt;=10,L102&lt;=13),$B$94,IF(L102&gt;=13,$B$93,SI)))))</f>
        <v>#REF!</v>
      </c>
      <c r="L102" s="256" t="e">
        <f>COUNTIF(#REF!,"SI")</f>
        <v>#REF!</v>
      </c>
      <c r="M102" s="266" t="e">
        <f>IF(N102&lt;=3,$B$97,IF(AND(N102&gt;=3,N102&lt;=6),$B$96,IF(AND(N102&gt;=7,N102&lt;=9),$B$95,IF(AND(N102&gt;=10,N102&lt;=13),$B$94,IF(N102&gt;=13,$B$93,SI)))))</f>
        <v>#REF!</v>
      </c>
      <c r="N102" s="256" t="e">
        <f>COUNTIF(#REF!,"SI")</f>
        <v>#REF!</v>
      </c>
      <c r="O102" s="266" t="e">
        <f>IF(P102&lt;=3,$B$97,IF(AND(P102&gt;=3,P102&lt;=6),$B$96,IF(AND(P102&gt;=7,P102&lt;=9),$B$95,IF(AND(P102&gt;=10,P102&lt;=13),$B$94,IF(P102&gt;=13,$B$93,SI)))))</f>
        <v>#REF!</v>
      </c>
      <c r="P102" s="256" t="e">
        <f>COUNTIF(#REF!,"SI")</f>
        <v>#REF!</v>
      </c>
      <c r="Q102" s="266" t="e">
        <f>IF(R102&lt;=3,$B$97,IF(AND(R102&gt;=3,R102&lt;=6),$B$96,IF(AND(R102&gt;=7,R102&lt;=9),$B$95,IF(AND(R102&gt;=10,R102&lt;=13),$B$94,IF(R102&gt;=13,$B$93,SI)))))</f>
        <v>#REF!</v>
      </c>
      <c r="R102" s="256" t="e">
        <f>COUNTIF(#REF!,"SI")</f>
        <v>#REF!</v>
      </c>
      <c r="S102" s="266" t="e">
        <f>IF(T102&lt;=3,$B$97,IF(AND(T102&gt;=3,T102&lt;=6),$B$96,IF(AND(T102&gt;=7,T102&lt;=9),$B$95,IF(AND(T102&gt;=10,T102&lt;=13),$B$94,IF(T102&gt;=13,$B$93,SI)))))</f>
        <v>#REF!</v>
      </c>
      <c r="T102" s="256" t="e">
        <f>COUNTIF(#REF!,"SI")</f>
        <v>#REF!</v>
      </c>
      <c r="U102" s="266" t="e">
        <f>IF(V102&lt;=3,$B$97,IF(AND(V102&gt;=3,V102&lt;=6),$B$96,IF(AND(V102&gt;=7,V102&lt;=9),$B$95,IF(AND(V102&gt;=10,V102&lt;=13),$B$94,IF(V102&gt;=13,$B$93,SI)))))</f>
        <v>#REF!</v>
      </c>
      <c r="V102" s="256" t="e">
        <f>COUNTIF(#REF!,"SI")</f>
        <v>#REF!</v>
      </c>
    </row>
    <row r="103" spans="1:22" hidden="1" x14ac:dyDescent="0.25">
      <c r="A103" s="6"/>
      <c r="B103" s="266" t="s">
        <v>507</v>
      </c>
      <c r="C103" s="267" t="e">
        <f>IF(D103=7,H93,IF(AND(D103=5,D103&lt;=6),H94,IF(AND(D103=3,D103&lt;=4),H95,IF(D103=2,H96,IF(D103&lt;=1,H97,SI)))))</f>
        <v>#REF!</v>
      </c>
      <c r="D103" s="256" t="e">
        <f>COUNTIF(#REF!,"SI")</f>
        <v>#REF!</v>
      </c>
      <c r="E103" s="267" t="e">
        <f>IF(F103=7,H93,IF(AND(F103=5,F103&lt;=6),H94,IF(AND(F103=3,F103&lt;=4),H95,IF(F103=2,H96,IF(F103&lt;=1,H97,SI)))))</f>
        <v>#REF!</v>
      </c>
      <c r="F103" s="256" t="e">
        <f>COUNTIF(#REF!,"SI")</f>
        <v>#REF!</v>
      </c>
      <c r="G103" s="266" t="e">
        <f>IF(H103=7,H93,IF(AND(H103=5,H103&lt;=6),H94,IF(AND(H103=3,H103&lt;=4),H95,IF(H103=2,H96,IF(H103&lt;=1,H97,SI)))))</f>
        <v>#REF!</v>
      </c>
      <c r="H103" s="256" t="e">
        <f>COUNTIF(#REF!,"SI")</f>
        <v>#REF!</v>
      </c>
      <c r="I103" s="266" t="e">
        <f>IF(J103=7,H93,IF(AND(J103=5,J103&lt;=6),H94,IF(AND(J103=3,J103&lt;=4),H95,IF(J103=2,H96,IF(J103&lt;=1,H97,SI)))))</f>
        <v>#REF!</v>
      </c>
      <c r="J103" s="256" t="e">
        <f>COUNTIF(#REF!,"SI")</f>
        <v>#REF!</v>
      </c>
      <c r="K103" s="266" t="e">
        <f>IF(L103=7,H93,IF(AND(L103=5,D103&lt;=6),H94,IF(AND(L103=3,L103&lt;=4),H95,IF(L103=2,H96,IF(L103&lt;=1,H97,SI)))))</f>
        <v>#REF!</v>
      </c>
      <c r="L103" s="256" t="e">
        <f>COUNTIF(#REF!,"SI")</f>
        <v>#REF!</v>
      </c>
      <c r="M103" s="238" t="e">
        <f>IF(N103=7,H93,IF(AND(N103=5,N103&lt;=6),H94,IF(AND(N103=3,N103&lt;=4),H95,IF(N103=2,H96,IF(N103&lt;=1,H97,SI)))))</f>
        <v>#REF!</v>
      </c>
      <c r="N103" s="256" t="e">
        <f>COUNTIF(#REF!,"SI")</f>
        <v>#REF!</v>
      </c>
      <c r="O103" s="238" t="e">
        <f>IF(P103=7,$H$93,IF(AND(P103=5,P103&lt;=6),$H$94,IF(AND(P103=3,P103&lt;=4),$H$95,IF(P103=2,$H$96,IF(P103&lt;=1,$H$97)))))</f>
        <v>#REF!</v>
      </c>
      <c r="P103" s="256" t="e">
        <f>COUNTIF(#REF!,"SI")</f>
        <v>#REF!</v>
      </c>
      <c r="Q103" s="238" t="e">
        <f>IF(R103=7,$H$93,IF(AND(R103=5,R103&lt;=6),$H$94,IF(AND(R103=3,R103&lt;=4),$H$95,IF(R103=2,$H$96,IF(R103&lt;=1,$H$97)))))</f>
        <v>#REF!</v>
      </c>
      <c r="R103" s="256" t="e">
        <f>COUNTIF(#REF!,"SI")</f>
        <v>#REF!</v>
      </c>
      <c r="S103" s="238" t="e">
        <f>IF(T103=7,$H$93,IF(AND(T103=5,T103&lt;=6),$H$94,IF(AND(T103=3,T103&lt;=4),$H$95,IF(T103=2,$H$96,IF(T103&lt;=1,$H$97)))))</f>
        <v>#REF!</v>
      </c>
      <c r="T103" s="256" t="e">
        <f>COUNTIF(#REF!,"SI")</f>
        <v>#REF!</v>
      </c>
      <c r="U103" s="238" t="e">
        <f>IF(V103=7,$H$93,IF(AND(V103=5,V103&lt;=6),$H$94,IF(AND(V103=3,V103&lt;=4),$H$95,IF(V103=2,$H$96,IF(V103&lt;=1,$H$97)))))</f>
        <v>#REF!</v>
      </c>
      <c r="V103" s="256" t="e">
        <f>COUNTIF(#REF!,"SI")</f>
        <v>#REF!</v>
      </c>
    </row>
    <row r="104" spans="1:22" x14ac:dyDescent="0.25">
      <c r="A104" s="6"/>
      <c r="B104" s="452" t="s">
        <v>118</v>
      </c>
      <c r="C104" s="175" t="s">
        <v>602</v>
      </c>
      <c r="D104" s="176" t="s">
        <v>496</v>
      </c>
      <c r="E104" s="175" t="s">
        <v>497</v>
      </c>
      <c r="F104" s="176" t="s">
        <v>498</v>
      </c>
      <c r="G104" s="176" t="s">
        <v>499</v>
      </c>
      <c r="H104" s="176" t="s">
        <v>500</v>
      </c>
      <c r="I104" s="176" t="s">
        <v>501</v>
      </c>
      <c r="J104" s="176" t="s">
        <v>502</v>
      </c>
      <c r="K104" s="176" t="s">
        <v>59</v>
      </c>
      <c r="L104" s="181" t="s">
        <v>60</v>
      </c>
      <c r="M104" s="201"/>
      <c r="N104" s="201"/>
      <c r="O104" s="201"/>
      <c r="P104" s="201"/>
      <c r="Q104" s="201"/>
      <c r="R104" s="201"/>
      <c r="S104" s="201"/>
      <c r="T104" s="201"/>
      <c r="U104" s="201"/>
      <c r="V104" s="201"/>
    </row>
    <row r="105" spans="1:22" x14ac:dyDescent="0.25">
      <c r="A105" s="6"/>
      <c r="B105" s="453"/>
      <c r="C105" s="72" t="str">
        <f>'VALORACIÓN RIESGOS'!M9</f>
        <v>Mayor</v>
      </c>
      <c r="D105" s="10" t="str">
        <f>'VALORACIÓN RIESGOS'!M22</f>
        <v>Catastrófico</v>
      </c>
      <c r="E105" s="23" t="str">
        <f>'VALORACIÓN RIESGOS'!M35</f>
        <v>Catastrófico</v>
      </c>
      <c r="F105" s="10" t="str">
        <f>'VALORACIÓN RIESGOS'!M48</f>
        <v>Insignificante</v>
      </c>
      <c r="G105" s="10" t="str">
        <f>'VALORACIÓN RIESGOS'!M61</f>
        <v>Moderado</v>
      </c>
      <c r="H105" s="10" t="str">
        <f>'VALORACIÓN RIESGOS'!M74</f>
        <v>Insignificante</v>
      </c>
      <c r="I105" s="10" t="str">
        <f>'VALORACIÓN RIESGOS'!M87</f>
        <v>Moderado</v>
      </c>
      <c r="J105" s="10" t="str">
        <f>'VALORACIÓN RIESGOS'!M100</f>
        <v>Menor</v>
      </c>
      <c r="K105" s="10">
        <f>'VALORACIÓN RIESGOS'!M113</f>
        <v>0</v>
      </c>
      <c r="L105" s="55">
        <f>'VALORACIÓN RIESGOS'!M126</f>
        <v>0</v>
      </c>
      <c r="M105" s="201"/>
      <c r="N105" s="201"/>
      <c r="O105" s="201"/>
      <c r="P105" s="201"/>
      <c r="Q105" s="201"/>
      <c r="R105" s="201"/>
      <c r="S105" s="201"/>
      <c r="T105" s="201"/>
      <c r="U105" s="201"/>
      <c r="V105" s="201"/>
    </row>
    <row r="106" spans="1:22" x14ac:dyDescent="0.25">
      <c r="A106" s="6"/>
      <c r="B106" s="201"/>
      <c r="D106" s="201"/>
      <c r="F106" s="201"/>
      <c r="G106" s="201"/>
      <c r="H106" s="201"/>
      <c r="I106" s="201"/>
      <c r="J106" s="201"/>
      <c r="K106" s="201"/>
      <c r="L106" s="201"/>
      <c r="M106" s="201"/>
      <c r="N106" s="201"/>
      <c r="O106" s="201"/>
      <c r="P106" s="201"/>
      <c r="Q106" s="201"/>
      <c r="R106" s="201"/>
      <c r="S106" s="201"/>
      <c r="T106" s="201"/>
      <c r="U106" s="201"/>
      <c r="V106" s="201"/>
    </row>
    <row r="107" spans="1:22" x14ac:dyDescent="0.25">
      <c r="A107" s="6"/>
      <c r="B107" s="182" t="s">
        <v>603</v>
      </c>
      <c r="C107" s="175" t="s">
        <v>602</v>
      </c>
      <c r="D107" s="176" t="s">
        <v>496</v>
      </c>
      <c r="E107" s="175" t="s">
        <v>497</v>
      </c>
      <c r="F107" s="176" t="s">
        <v>498</v>
      </c>
      <c r="G107" s="176" t="s">
        <v>499</v>
      </c>
      <c r="H107" s="176" t="s">
        <v>500</v>
      </c>
      <c r="I107" s="176" t="s">
        <v>501</v>
      </c>
      <c r="J107" s="176" t="s">
        <v>502</v>
      </c>
      <c r="K107" s="176" t="s">
        <v>59</v>
      </c>
      <c r="L107" s="181" t="s">
        <v>60</v>
      </c>
      <c r="M107" s="201"/>
      <c r="N107" s="201"/>
      <c r="O107" s="201"/>
      <c r="P107" s="201"/>
      <c r="Q107" s="201"/>
      <c r="R107" s="201"/>
      <c r="S107" s="201"/>
      <c r="T107" s="201"/>
      <c r="U107" s="201"/>
      <c r="V107" s="201"/>
    </row>
    <row r="108" spans="1:22" x14ac:dyDescent="0.25">
      <c r="A108" s="6"/>
      <c r="B108" s="9"/>
      <c r="C108" s="72" t="str">
        <f>'VALORACIÓN RIESGOS'!N9</f>
        <v>Probable</v>
      </c>
      <c r="D108" s="10" t="str">
        <f>'VALORACIÓN RIESGOS'!N22</f>
        <v>Probable</v>
      </c>
      <c r="E108" s="23" t="str">
        <f>'VALORACIÓN RIESGOS'!N35</f>
        <v>Rara Vez</v>
      </c>
      <c r="F108" s="10" t="str">
        <f>'VALORACIÓN RIESGOS'!N48</f>
        <v>Casi Seguro</v>
      </c>
      <c r="G108" s="10" t="str">
        <f>'VALORACIÓN RIESGOS'!N61</f>
        <v>Improbable</v>
      </c>
      <c r="H108" s="10" t="str">
        <f>'VALORACIÓN RIESGOS'!N74</f>
        <v>Rara Vez</v>
      </c>
      <c r="I108" s="10" t="str">
        <f>'VALORACIÓN RIESGOS'!N87</f>
        <v>Probable</v>
      </c>
      <c r="J108" s="10" t="str">
        <f>'VALORACIÓN RIESGOS'!N100</f>
        <v>Improbable</v>
      </c>
      <c r="K108" s="13">
        <f>'VALORACIÓN RIESGOS'!N113</f>
        <v>0</v>
      </c>
      <c r="L108" s="16">
        <f>'VALORACIÓN RIESGOS'!N126</f>
        <v>0</v>
      </c>
      <c r="M108" s="201"/>
      <c r="N108" s="201"/>
      <c r="O108" s="201"/>
      <c r="P108" s="201"/>
      <c r="Q108" s="201"/>
      <c r="R108" s="201"/>
      <c r="S108" s="201"/>
      <c r="T108" s="201"/>
      <c r="U108" s="201"/>
      <c r="V108" s="201"/>
    </row>
    <row r="109" spans="1:22" x14ac:dyDescent="0.25">
      <c r="A109" s="6"/>
      <c r="B109" s="201"/>
      <c r="D109" s="201"/>
      <c r="F109" s="201"/>
      <c r="G109" s="201"/>
      <c r="H109" s="201"/>
      <c r="I109" s="201"/>
      <c r="J109" s="201"/>
      <c r="K109" s="201"/>
      <c r="L109" s="201"/>
      <c r="M109" s="201"/>
      <c r="N109" s="201"/>
      <c r="O109" s="201"/>
      <c r="P109" s="201"/>
      <c r="Q109" s="201"/>
      <c r="R109" s="201"/>
      <c r="S109" s="201"/>
      <c r="T109" s="201"/>
      <c r="U109" s="201"/>
      <c r="V109" s="201"/>
    </row>
    <row r="110" spans="1:22" hidden="1" x14ac:dyDescent="0.25">
      <c r="A110" s="6"/>
      <c r="B110" s="201"/>
      <c r="D110" s="201"/>
      <c r="F110" s="201"/>
      <c r="G110" s="201"/>
      <c r="H110" s="201"/>
      <c r="I110" s="201"/>
      <c r="J110" s="201"/>
      <c r="K110" s="201"/>
      <c r="L110" s="201"/>
      <c r="M110" s="201"/>
      <c r="N110" s="201"/>
      <c r="O110" s="201"/>
      <c r="P110" s="201"/>
      <c r="Q110" s="201"/>
      <c r="R110" s="201"/>
      <c r="S110" s="201"/>
      <c r="T110" s="201"/>
      <c r="U110" s="201"/>
      <c r="V110" s="201"/>
    </row>
    <row r="111" spans="1:22" hidden="1" x14ac:dyDescent="0.25">
      <c r="A111" s="6"/>
      <c r="B111" s="268" t="s">
        <v>571</v>
      </c>
      <c r="C111" s="268" t="s">
        <v>575</v>
      </c>
      <c r="D111" s="244" t="s">
        <v>604</v>
      </c>
      <c r="E111" s="244" t="s">
        <v>605</v>
      </c>
      <c r="F111" s="244" t="s">
        <v>74</v>
      </c>
      <c r="G111" s="244" t="s">
        <v>75</v>
      </c>
      <c r="H111" s="244" t="s">
        <v>76</v>
      </c>
      <c r="I111" s="244" t="s">
        <v>77</v>
      </c>
      <c r="J111" s="244" t="s">
        <v>78</v>
      </c>
      <c r="K111" s="244" t="s">
        <v>79</v>
      </c>
      <c r="L111" s="244" t="s">
        <v>80</v>
      </c>
      <c r="M111" s="244" t="s">
        <v>81</v>
      </c>
      <c r="N111" s="244" t="s">
        <v>82</v>
      </c>
      <c r="O111" s="201"/>
      <c r="P111" s="201"/>
      <c r="Q111" s="201"/>
      <c r="R111" s="201"/>
      <c r="S111" s="201"/>
      <c r="T111" s="201"/>
      <c r="U111" s="201"/>
      <c r="V111" s="201"/>
    </row>
    <row r="112" spans="1:22" hidden="1" x14ac:dyDescent="0.25">
      <c r="A112" s="6"/>
      <c r="B112" s="260" t="s">
        <v>230</v>
      </c>
      <c r="C112" s="255" t="s">
        <v>252</v>
      </c>
      <c r="D112" s="255">
        <v>1</v>
      </c>
      <c r="E112" s="249">
        <f>+IF(AND($C$108=B112,$C$105=C112),D112,0)</f>
        <v>0</v>
      </c>
      <c r="F112" s="249">
        <f>+IF(AND($D$108=B112,$D$105=C112),D112,0)</f>
        <v>0</v>
      </c>
      <c r="G112" s="249">
        <f>+IF(AND($E$108=B112,$E$105=C112),D112,0)</f>
        <v>0</v>
      </c>
      <c r="H112" s="249">
        <f t="shared" ref="H112:H136" si="0">+IF(AND($F$108=B112,$F$105=C112),D112,0)</f>
        <v>0</v>
      </c>
      <c r="I112" s="249">
        <f t="shared" ref="I112:I136" si="1">+IF(AND($G$108=B112,$G$105=C112),D112,0)</f>
        <v>0</v>
      </c>
      <c r="J112" s="249">
        <f t="shared" ref="J112:J136" si="2">+IF(AND($H$108=B112,$H$105=C112),D112,0)</f>
        <v>1</v>
      </c>
      <c r="K112" s="249">
        <f t="shared" ref="K112:K136" si="3">+IF(AND($I$108=B112,$I$105=C112),D112,0)</f>
        <v>0</v>
      </c>
      <c r="L112" s="249">
        <f>+IF(AND($J$108=B112,$J$105=C112),D112,0)</f>
        <v>0</v>
      </c>
      <c r="M112" s="249">
        <f>+IF(AND($K$108=B112,$K$105=C112),D112,0)</f>
        <v>0</v>
      </c>
      <c r="N112" s="238">
        <f>+IF(AND($L$108=B112,$L$105=C112),D112,0)</f>
        <v>0</v>
      </c>
      <c r="O112" s="201"/>
      <c r="P112" s="201"/>
      <c r="Q112" s="201"/>
      <c r="R112" s="201"/>
      <c r="S112" s="201"/>
      <c r="T112" s="201"/>
      <c r="U112" s="201"/>
      <c r="V112" s="201"/>
    </row>
    <row r="113" spans="1:14" hidden="1" x14ac:dyDescent="0.25">
      <c r="A113" s="6"/>
      <c r="B113" s="260" t="s">
        <v>230</v>
      </c>
      <c r="C113" s="255" t="s">
        <v>363</v>
      </c>
      <c r="D113" s="255">
        <v>1</v>
      </c>
      <c r="E113" s="249">
        <f t="shared" ref="E113:E136" si="4">+IF(AND($C$108=B113,$C$105=C113),D113,0)</f>
        <v>0</v>
      </c>
      <c r="F113" s="249">
        <f t="shared" ref="F113:F136" si="5">+IF(AND($D$108=B113,$D$105=C113),D113,0)</f>
        <v>0</v>
      </c>
      <c r="G113" s="249">
        <f t="shared" ref="G113:G136" si="6">+IF(AND($E$108=B113,$E$105=C113),D113,0)</f>
        <v>0</v>
      </c>
      <c r="H113" s="249">
        <f t="shared" si="0"/>
        <v>0</v>
      </c>
      <c r="I113" s="249">
        <f t="shared" si="1"/>
        <v>0</v>
      </c>
      <c r="J113" s="249">
        <f t="shared" si="2"/>
        <v>0</v>
      </c>
      <c r="K113" s="249">
        <f t="shared" si="3"/>
        <v>0</v>
      </c>
      <c r="L113" s="249">
        <f t="shared" ref="L113:L136" si="7">+IF(AND($J$108=B113,$J$105=C113),D113,0)</f>
        <v>0</v>
      </c>
      <c r="M113" s="249">
        <f t="shared" ref="M113:M136" si="8">+IF(AND($K$108=B113,$K$105=C113),D113,0)</f>
        <v>0</v>
      </c>
      <c r="N113" s="238">
        <f t="shared" ref="N113:N136" si="9">+IF(AND($L$108=B113,$L$105=C113),D113,0)</f>
        <v>0</v>
      </c>
    </row>
    <row r="114" spans="1:14" hidden="1" x14ac:dyDescent="0.25">
      <c r="A114" s="6"/>
      <c r="B114" s="260" t="s">
        <v>230</v>
      </c>
      <c r="C114" s="255" t="s">
        <v>278</v>
      </c>
      <c r="D114" s="255">
        <v>2</v>
      </c>
      <c r="E114" s="249">
        <f t="shared" si="4"/>
        <v>0</v>
      </c>
      <c r="F114" s="249">
        <f t="shared" si="5"/>
        <v>0</v>
      </c>
      <c r="G114" s="249">
        <f t="shared" si="6"/>
        <v>0</v>
      </c>
      <c r="H114" s="249">
        <f t="shared" si="0"/>
        <v>0</v>
      </c>
      <c r="I114" s="249">
        <f t="shared" si="1"/>
        <v>0</v>
      </c>
      <c r="J114" s="249">
        <f t="shared" si="2"/>
        <v>0</v>
      </c>
      <c r="K114" s="249">
        <f t="shared" si="3"/>
        <v>0</v>
      </c>
      <c r="L114" s="249">
        <f t="shared" si="7"/>
        <v>0</v>
      </c>
      <c r="M114" s="249">
        <f t="shared" si="8"/>
        <v>0</v>
      </c>
      <c r="N114" s="238">
        <f t="shared" si="9"/>
        <v>0</v>
      </c>
    </row>
    <row r="115" spans="1:14" hidden="1" x14ac:dyDescent="0.25">
      <c r="A115" s="6"/>
      <c r="B115" s="260" t="s">
        <v>230</v>
      </c>
      <c r="C115" s="255" t="s">
        <v>152</v>
      </c>
      <c r="D115" s="255">
        <v>3</v>
      </c>
      <c r="E115" s="249">
        <f t="shared" si="4"/>
        <v>0</v>
      </c>
      <c r="F115" s="249">
        <f t="shared" si="5"/>
        <v>0</v>
      </c>
      <c r="G115" s="249">
        <f t="shared" si="6"/>
        <v>0</v>
      </c>
      <c r="H115" s="249">
        <f t="shared" si="0"/>
        <v>0</v>
      </c>
      <c r="I115" s="249">
        <f t="shared" si="1"/>
        <v>0</v>
      </c>
      <c r="J115" s="249">
        <f t="shared" si="2"/>
        <v>0</v>
      </c>
      <c r="K115" s="249">
        <f t="shared" si="3"/>
        <v>0</v>
      </c>
      <c r="L115" s="249">
        <f t="shared" si="7"/>
        <v>0</v>
      </c>
      <c r="M115" s="249">
        <f t="shared" si="8"/>
        <v>0</v>
      </c>
      <c r="N115" s="238">
        <f t="shared" si="9"/>
        <v>0</v>
      </c>
    </row>
    <row r="116" spans="1:14" hidden="1" x14ac:dyDescent="0.25">
      <c r="A116" s="6"/>
      <c r="B116" s="260" t="s">
        <v>230</v>
      </c>
      <c r="C116" s="255" t="s">
        <v>198</v>
      </c>
      <c r="D116" s="255">
        <v>4</v>
      </c>
      <c r="E116" s="249">
        <f t="shared" si="4"/>
        <v>0</v>
      </c>
      <c r="F116" s="249">
        <f t="shared" si="5"/>
        <v>0</v>
      </c>
      <c r="G116" s="249">
        <f t="shared" si="6"/>
        <v>4</v>
      </c>
      <c r="H116" s="249">
        <f t="shared" si="0"/>
        <v>0</v>
      </c>
      <c r="I116" s="249">
        <f t="shared" si="1"/>
        <v>0</v>
      </c>
      <c r="J116" s="249">
        <f t="shared" si="2"/>
        <v>0</v>
      </c>
      <c r="K116" s="249">
        <f t="shared" si="3"/>
        <v>0</v>
      </c>
      <c r="L116" s="249">
        <f t="shared" si="7"/>
        <v>0</v>
      </c>
      <c r="M116" s="249">
        <f t="shared" si="8"/>
        <v>0</v>
      </c>
      <c r="N116" s="238">
        <f t="shared" si="9"/>
        <v>0</v>
      </c>
    </row>
    <row r="117" spans="1:14" hidden="1" x14ac:dyDescent="0.25">
      <c r="A117" s="6"/>
      <c r="B117" s="260" t="s">
        <v>279</v>
      </c>
      <c r="C117" s="255" t="s">
        <v>252</v>
      </c>
      <c r="D117" s="255">
        <v>1</v>
      </c>
      <c r="E117" s="249">
        <f t="shared" si="4"/>
        <v>0</v>
      </c>
      <c r="F117" s="249">
        <f t="shared" si="5"/>
        <v>0</v>
      </c>
      <c r="G117" s="249">
        <f t="shared" si="6"/>
        <v>0</v>
      </c>
      <c r="H117" s="249">
        <f t="shared" si="0"/>
        <v>0</v>
      </c>
      <c r="I117" s="249">
        <f t="shared" si="1"/>
        <v>0</v>
      </c>
      <c r="J117" s="249">
        <f t="shared" si="2"/>
        <v>0</v>
      </c>
      <c r="K117" s="249">
        <f t="shared" si="3"/>
        <v>0</v>
      </c>
      <c r="L117" s="249">
        <f t="shared" si="7"/>
        <v>0</v>
      </c>
      <c r="M117" s="249">
        <f t="shared" si="8"/>
        <v>0</v>
      </c>
      <c r="N117" s="238">
        <f t="shared" si="9"/>
        <v>0</v>
      </c>
    </row>
    <row r="118" spans="1:14" hidden="1" x14ac:dyDescent="0.25">
      <c r="A118" s="6"/>
      <c r="B118" s="260" t="s">
        <v>279</v>
      </c>
      <c r="C118" s="255" t="s">
        <v>363</v>
      </c>
      <c r="D118" s="255">
        <v>1</v>
      </c>
      <c r="E118" s="249">
        <f t="shared" si="4"/>
        <v>0</v>
      </c>
      <c r="F118" s="249">
        <f t="shared" si="5"/>
        <v>0</v>
      </c>
      <c r="G118" s="249">
        <f t="shared" si="6"/>
        <v>0</v>
      </c>
      <c r="H118" s="249">
        <f t="shared" si="0"/>
        <v>0</v>
      </c>
      <c r="I118" s="249">
        <f t="shared" si="1"/>
        <v>0</v>
      </c>
      <c r="J118" s="249">
        <f t="shared" si="2"/>
        <v>0</v>
      </c>
      <c r="K118" s="249">
        <f t="shared" si="3"/>
        <v>0</v>
      </c>
      <c r="L118" s="249">
        <f t="shared" si="7"/>
        <v>1</v>
      </c>
      <c r="M118" s="249">
        <f t="shared" si="8"/>
        <v>0</v>
      </c>
      <c r="N118" s="238">
        <f t="shared" si="9"/>
        <v>0</v>
      </c>
    </row>
    <row r="119" spans="1:14" hidden="1" x14ac:dyDescent="0.25">
      <c r="A119" s="6"/>
      <c r="B119" s="260" t="s">
        <v>279</v>
      </c>
      <c r="C119" s="255" t="s">
        <v>278</v>
      </c>
      <c r="D119" s="255">
        <v>2</v>
      </c>
      <c r="E119" s="249">
        <f t="shared" si="4"/>
        <v>0</v>
      </c>
      <c r="F119" s="249">
        <f t="shared" si="5"/>
        <v>0</v>
      </c>
      <c r="G119" s="249">
        <f t="shared" si="6"/>
        <v>0</v>
      </c>
      <c r="H119" s="249">
        <f t="shared" si="0"/>
        <v>0</v>
      </c>
      <c r="I119" s="249">
        <f t="shared" si="1"/>
        <v>2</v>
      </c>
      <c r="J119" s="249">
        <f t="shared" si="2"/>
        <v>0</v>
      </c>
      <c r="K119" s="249">
        <f t="shared" si="3"/>
        <v>0</v>
      </c>
      <c r="L119" s="249">
        <f t="shared" si="7"/>
        <v>0</v>
      </c>
      <c r="M119" s="249">
        <f t="shared" si="8"/>
        <v>0</v>
      </c>
      <c r="N119" s="238">
        <f t="shared" si="9"/>
        <v>0</v>
      </c>
    </row>
    <row r="120" spans="1:14" hidden="1" x14ac:dyDescent="0.25">
      <c r="A120" s="6"/>
      <c r="B120" s="260" t="s">
        <v>279</v>
      </c>
      <c r="C120" s="255" t="s">
        <v>152</v>
      </c>
      <c r="D120" s="255">
        <v>3</v>
      </c>
      <c r="E120" s="249">
        <f t="shared" si="4"/>
        <v>0</v>
      </c>
      <c r="F120" s="249">
        <f t="shared" si="5"/>
        <v>0</v>
      </c>
      <c r="G120" s="249">
        <f t="shared" si="6"/>
        <v>0</v>
      </c>
      <c r="H120" s="249">
        <f t="shared" si="0"/>
        <v>0</v>
      </c>
      <c r="I120" s="249">
        <f t="shared" si="1"/>
        <v>0</v>
      </c>
      <c r="J120" s="249">
        <f t="shared" si="2"/>
        <v>0</v>
      </c>
      <c r="K120" s="249">
        <f t="shared" si="3"/>
        <v>0</v>
      </c>
      <c r="L120" s="249">
        <f t="shared" si="7"/>
        <v>0</v>
      </c>
      <c r="M120" s="249">
        <f t="shared" si="8"/>
        <v>0</v>
      </c>
      <c r="N120" s="238">
        <f t="shared" si="9"/>
        <v>0</v>
      </c>
    </row>
    <row r="121" spans="1:14" hidden="1" x14ac:dyDescent="0.25">
      <c r="A121" s="6"/>
      <c r="B121" s="260" t="s">
        <v>279</v>
      </c>
      <c r="C121" s="255" t="s">
        <v>198</v>
      </c>
      <c r="D121" s="255">
        <v>4</v>
      </c>
      <c r="E121" s="249">
        <f t="shared" si="4"/>
        <v>0</v>
      </c>
      <c r="F121" s="249">
        <f t="shared" si="5"/>
        <v>0</v>
      </c>
      <c r="G121" s="249">
        <f t="shared" si="6"/>
        <v>0</v>
      </c>
      <c r="H121" s="249">
        <f t="shared" si="0"/>
        <v>0</v>
      </c>
      <c r="I121" s="249">
        <f t="shared" si="1"/>
        <v>0</v>
      </c>
      <c r="J121" s="249">
        <f t="shared" si="2"/>
        <v>0</v>
      </c>
      <c r="K121" s="249">
        <f t="shared" si="3"/>
        <v>0</v>
      </c>
      <c r="L121" s="249">
        <f t="shared" si="7"/>
        <v>0</v>
      </c>
      <c r="M121" s="249">
        <f t="shared" si="8"/>
        <v>0</v>
      </c>
      <c r="N121" s="238">
        <f t="shared" si="9"/>
        <v>0</v>
      </c>
    </row>
    <row r="122" spans="1:14" hidden="1" x14ac:dyDescent="0.25">
      <c r="A122" s="6"/>
      <c r="B122" s="260" t="s">
        <v>578</v>
      </c>
      <c r="C122" s="255" t="s">
        <v>252</v>
      </c>
      <c r="D122" s="255">
        <v>1</v>
      </c>
      <c r="E122" s="249">
        <f t="shared" si="4"/>
        <v>0</v>
      </c>
      <c r="F122" s="249">
        <f t="shared" si="5"/>
        <v>0</v>
      </c>
      <c r="G122" s="249">
        <f>+IF(AND($E$108=B122,$E$105=C122),D122,0)</f>
        <v>0</v>
      </c>
      <c r="H122" s="249">
        <f t="shared" si="0"/>
        <v>0</v>
      </c>
      <c r="I122" s="249">
        <f t="shared" si="1"/>
        <v>0</v>
      </c>
      <c r="J122" s="249">
        <f t="shared" si="2"/>
        <v>0</v>
      </c>
      <c r="K122" s="249">
        <f t="shared" si="3"/>
        <v>0</v>
      </c>
      <c r="L122" s="249">
        <f t="shared" si="7"/>
        <v>0</v>
      </c>
      <c r="M122" s="249">
        <f t="shared" si="8"/>
        <v>0</v>
      </c>
      <c r="N122" s="238">
        <f t="shared" si="9"/>
        <v>0</v>
      </c>
    </row>
    <row r="123" spans="1:14" hidden="1" x14ac:dyDescent="0.25">
      <c r="A123" s="6"/>
      <c r="B123" s="260" t="s">
        <v>578</v>
      </c>
      <c r="C123" s="255" t="s">
        <v>363</v>
      </c>
      <c r="D123" s="255">
        <v>2</v>
      </c>
      <c r="E123" s="249">
        <f t="shared" si="4"/>
        <v>0</v>
      </c>
      <c r="F123" s="249">
        <f t="shared" si="5"/>
        <v>0</v>
      </c>
      <c r="G123" s="249">
        <f t="shared" si="6"/>
        <v>0</v>
      </c>
      <c r="H123" s="249">
        <f t="shared" si="0"/>
        <v>0</v>
      </c>
      <c r="I123" s="249">
        <f t="shared" si="1"/>
        <v>0</v>
      </c>
      <c r="J123" s="249">
        <f t="shared" si="2"/>
        <v>0</v>
      </c>
      <c r="K123" s="249">
        <f t="shared" si="3"/>
        <v>0</v>
      </c>
      <c r="L123" s="249">
        <f t="shared" si="7"/>
        <v>0</v>
      </c>
      <c r="M123" s="249">
        <f t="shared" si="8"/>
        <v>0</v>
      </c>
      <c r="N123" s="238">
        <f t="shared" si="9"/>
        <v>0</v>
      </c>
    </row>
    <row r="124" spans="1:14" hidden="1" x14ac:dyDescent="0.25">
      <c r="A124" s="6"/>
      <c r="B124" s="260" t="s">
        <v>578</v>
      </c>
      <c r="C124" s="255" t="s">
        <v>278</v>
      </c>
      <c r="D124" s="255">
        <v>3</v>
      </c>
      <c r="E124" s="249">
        <f t="shared" si="4"/>
        <v>0</v>
      </c>
      <c r="F124" s="249">
        <f t="shared" si="5"/>
        <v>0</v>
      </c>
      <c r="G124" s="249">
        <f t="shared" si="6"/>
        <v>0</v>
      </c>
      <c r="H124" s="249">
        <f t="shared" si="0"/>
        <v>0</v>
      </c>
      <c r="I124" s="249">
        <f t="shared" si="1"/>
        <v>0</v>
      </c>
      <c r="J124" s="249">
        <f t="shared" si="2"/>
        <v>0</v>
      </c>
      <c r="K124" s="249">
        <f t="shared" si="3"/>
        <v>0</v>
      </c>
      <c r="L124" s="249">
        <f t="shared" si="7"/>
        <v>0</v>
      </c>
      <c r="M124" s="249">
        <f t="shared" si="8"/>
        <v>0</v>
      </c>
      <c r="N124" s="238">
        <f t="shared" si="9"/>
        <v>0</v>
      </c>
    </row>
    <row r="125" spans="1:14" hidden="1" x14ac:dyDescent="0.25">
      <c r="A125" s="6"/>
      <c r="B125" s="260" t="s">
        <v>578</v>
      </c>
      <c r="C125" s="255" t="s">
        <v>152</v>
      </c>
      <c r="D125" s="255">
        <v>4</v>
      </c>
      <c r="E125" s="249">
        <f t="shared" si="4"/>
        <v>0</v>
      </c>
      <c r="F125" s="249">
        <f t="shared" si="5"/>
        <v>0</v>
      </c>
      <c r="G125" s="249">
        <f t="shared" si="6"/>
        <v>0</v>
      </c>
      <c r="H125" s="249">
        <f t="shared" si="0"/>
        <v>0</v>
      </c>
      <c r="I125" s="249">
        <f t="shared" si="1"/>
        <v>0</v>
      </c>
      <c r="J125" s="249">
        <f t="shared" si="2"/>
        <v>0</v>
      </c>
      <c r="K125" s="249">
        <f t="shared" si="3"/>
        <v>0</v>
      </c>
      <c r="L125" s="249">
        <f t="shared" si="7"/>
        <v>0</v>
      </c>
      <c r="M125" s="249">
        <f t="shared" si="8"/>
        <v>0</v>
      </c>
      <c r="N125" s="238">
        <f t="shared" si="9"/>
        <v>0</v>
      </c>
    </row>
    <row r="126" spans="1:14" hidden="1" x14ac:dyDescent="0.25">
      <c r="A126" s="6"/>
      <c r="B126" s="260" t="s">
        <v>578</v>
      </c>
      <c r="C126" s="255" t="s">
        <v>198</v>
      </c>
      <c r="D126" s="255">
        <v>4</v>
      </c>
      <c r="E126" s="249">
        <f t="shared" si="4"/>
        <v>0</v>
      </c>
      <c r="F126" s="249">
        <f t="shared" si="5"/>
        <v>0</v>
      </c>
      <c r="G126" s="249">
        <f t="shared" si="6"/>
        <v>0</v>
      </c>
      <c r="H126" s="249">
        <f t="shared" si="0"/>
        <v>0</v>
      </c>
      <c r="I126" s="249">
        <f t="shared" si="1"/>
        <v>0</v>
      </c>
      <c r="J126" s="249">
        <f t="shared" si="2"/>
        <v>0</v>
      </c>
      <c r="K126" s="249">
        <f t="shared" si="3"/>
        <v>0</v>
      </c>
      <c r="L126" s="249">
        <f t="shared" si="7"/>
        <v>0</v>
      </c>
      <c r="M126" s="249">
        <f t="shared" si="8"/>
        <v>0</v>
      </c>
      <c r="N126" s="238">
        <f t="shared" si="9"/>
        <v>0</v>
      </c>
    </row>
    <row r="127" spans="1:14" hidden="1" x14ac:dyDescent="0.25">
      <c r="A127" s="6"/>
      <c r="B127" s="260" t="s">
        <v>153</v>
      </c>
      <c r="C127" s="255" t="s">
        <v>252</v>
      </c>
      <c r="D127" s="255">
        <v>2</v>
      </c>
      <c r="E127" s="249">
        <f t="shared" si="4"/>
        <v>0</v>
      </c>
      <c r="F127" s="249">
        <f t="shared" si="5"/>
        <v>0</v>
      </c>
      <c r="G127" s="249">
        <f t="shared" si="6"/>
        <v>0</v>
      </c>
      <c r="H127" s="249">
        <f t="shared" si="0"/>
        <v>0</v>
      </c>
      <c r="I127" s="249">
        <f t="shared" si="1"/>
        <v>0</v>
      </c>
      <c r="J127" s="249">
        <f t="shared" si="2"/>
        <v>0</v>
      </c>
      <c r="K127" s="249">
        <f t="shared" si="3"/>
        <v>0</v>
      </c>
      <c r="L127" s="249">
        <f t="shared" si="7"/>
        <v>0</v>
      </c>
      <c r="M127" s="249">
        <f t="shared" si="8"/>
        <v>0</v>
      </c>
      <c r="N127" s="238">
        <f t="shared" si="9"/>
        <v>0</v>
      </c>
    </row>
    <row r="128" spans="1:14" hidden="1" x14ac:dyDescent="0.25">
      <c r="A128" s="6"/>
      <c r="B128" s="260" t="s">
        <v>153</v>
      </c>
      <c r="C128" s="255" t="s">
        <v>363</v>
      </c>
      <c r="D128" s="255">
        <v>3</v>
      </c>
      <c r="E128" s="249">
        <f t="shared" si="4"/>
        <v>0</v>
      </c>
      <c r="F128" s="249">
        <f t="shared" si="5"/>
        <v>0</v>
      </c>
      <c r="G128" s="249">
        <f>+IF(AND($E$108=B128,$E$105=C128),D128,0)</f>
        <v>0</v>
      </c>
      <c r="H128" s="249">
        <f t="shared" si="0"/>
        <v>0</v>
      </c>
      <c r="I128" s="249">
        <f t="shared" si="1"/>
        <v>0</v>
      </c>
      <c r="J128" s="249">
        <f t="shared" si="2"/>
        <v>0</v>
      </c>
      <c r="K128" s="249">
        <f t="shared" si="3"/>
        <v>0</v>
      </c>
      <c r="L128" s="249">
        <f t="shared" si="7"/>
        <v>0</v>
      </c>
      <c r="M128" s="249">
        <f t="shared" si="8"/>
        <v>0</v>
      </c>
      <c r="N128" s="238">
        <f t="shared" si="9"/>
        <v>0</v>
      </c>
    </row>
    <row r="129" spans="1:14" hidden="1" x14ac:dyDescent="0.25">
      <c r="A129" s="6"/>
      <c r="B129" s="260" t="s">
        <v>153</v>
      </c>
      <c r="C129" s="255" t="s">
        <v>278</v>
      </c>
      <c r="D129" s="255">
        <v>3</v>
      </c>
      <c r="E129" s="249">
        <f t="shared" si="4"/>
        <v>0</v>
      </c>
      <c r="F129" s="249">
        <f t="shared" si="5"/>
        <v>0</v>
      </c>
      <c r="G129" s="249">
        <f t="shared" si="6"/>
        <v>0</v>
      </c>
      <c r="H129" s="249">
        <f t="shared" si="0"/>
        <v>0</v>
      </c>
      <c r="I129" s="249">
        <f t="shared" si="1"/>
        <v>0</v>
      </c>
      <c r="J129" s="249">
        <f t="shared" si="2"/>
        <v>0</v>
      </c>
      <c r="K129" s="249">
        <f t="shared" si="3"/>
        <v>3</v>
      </c>
      <c r="L129" s="249">
        <f t="shared" si="7"/>
        <v>0</v>
      </c>
      <c r="M129" s="249">
        <f t="shared" si="8"/>
        <v>0</v>
      </c>
      <c r="N129" s="238">
        <f t="shared" si="9"/>
        <v>0</v>
      </c>
    </row>
    <row r="130" spans="1:14" hidden="1" x14ac:dyDescent="0.25">
      <c r="A130" s="6"/>
      <c r="B130" s="260" t="s">
        <v>153</v>
      </c>
      <c r="C130" s="255" t="s">
        <v>152</v>
      </c>
      <c r="D130" s="255">
        <v>4</v>
      </c>
      <c r="E130" s="249">
        <f t="shared" si="4"/>
        <v>4</v>
      </c>
      <c r="F130" s="249">
        <f t="shared" si="5"/>
        <v>0</v>
      </c>
      <c r="G130" s="249">
        <f t="shared" si="6"/>
        <v>0</v>
      </c>
      <c r="H130" s="249">
        <f t="shared" si="0"/>
        <v>0</v>
      </c>
      <c r="I130" s="249">
        <f t="shared" si="1"/>
        <v>0</v>
      </c>
      <c r="J130" s="249">
        <f t="shared" si="2"/>
        <v>0</v>
      </c>
      <c r="K130" s="249">
        <f t="shared" si="3"/>
        <v>0</v>
      </c>
      <c r="L130" s="249">
        <f t="shared" si="7"/>
        <v>0</v>
      </c>
      <c r="M130" s="249">
        <f t="shared" si="8"/>
        <v>0</v>
      </c>
      <c r="N130" s="238">
        <f t="shared" si="9"/>
        <v>0</v>
      </c>
    </row>
    <row r="131" spans="1:14" hidden="1" x14ac:dyDescent="0.25">
      <c r="A131" s="6"/>
      <c r="B131" s="260" t="s">
        <v>153</v>
      </c>
      <c r="C131" s="255" t="s">
        <v>198</v>
      </c>
      <c r="D131" s="255">
        <v>4</v>
      </c>
      <c r="E131" s="249">
        <f t="shared" si="4"/>
        <v>0</v>
      </c>
      <c r="F131" s="249">
        <f t="shared" si="5"/>
        <v>4</v>
      </c>
      <c r="G131" s="249">
        <f t="shared" si="6"/>
        <v>0</v>
      </c>
      <c r="H131" s="249">
        <f t="shared" si="0"/>
        <v>0</v>
      </c>
      <c r="I131" s="249">
        <f t="shared" si="1"/>
        <v>0</v>
      </c>
      <c r="J131" s="249">
        <f t="shared" si="2"/>
        <v>0</v>
      </c>
      <c r="K131" s="249">
        <f t="shared" si="3"/>
        <v>0</v>
      </c>
      <c r="L131" s="249">
        <f t="shared" si="7"/>
        <v>0</v>
      </c>
      <c r="M131" s="249">
        <f t="shared" si="8"/>
        <v>0</v>
      </c>
      <c r="N131" s="238">
        <f t="shared" si="9"/>
        <v>0</v>
      </c>
    </row>
    <row r="132" spans="1:14" hidden="1" x14ac:dyDescent="0.25">
      <c r="A132" s="6"/>
      <c r="B132" s="260" t="s">
        <v>253</v>
      </c>
      <c r="C132" s="255" t="s">
        <v>252</v>
      </c>
      <c r="D132" s="255">
        <v>3</v>
      </c>
      <c r="E132" s="249">
        <f t="shared" si="4"/>
        <v>0</v>
      </c>
      <c r="F132" s="249">
        <f t="shared" si="5"/>
        <v>0</v>
      </c>
      <c r="G132" s="249">
        <f t="shared" si="6"/>
        <v>0</v>
      </c>
      <c r="H132" s="249">
        <f t="shared" si="0"/>
        <v>3</v>
      </c>
      <c r="I132" s="249">
        <f t="shared" si="1"/>
        <v>0</v>
      </c>
      <c r="J132" s="249">
        <f t="shared" si="2"/>
        <v>0</v>
      </c>
      <c r="K132" s="249">
        <f t="shared" si="3"/>
        <v>0</v>
      </c>
      <c r="L132" s="249">
        <f t="shared" si="7"/>
        <v>0</v>
      </c>
      <c r="M132" s="249">
        <f t="shared" si="8"/>
        <v>0</v>
      </c>
      <c r="N132" s="238">
        <f t="shared" si="9"/>
        <v>0</v>
      </c>
    </row>
    <row r="133" spans="1:14" hidden="1" x14ac:dyDescent="0.25">
      <c r="A133" s="6"/>
      <c r="B133" s="260" t="s">
        <v>253</v>
      </c>
      <c r="C133" s="255" t="s">
        <v>363</v>
      </c>
      <c r="D133" s="255">
        <v>3</v>
      </c>
      <c r="E133" s="249">
        <f t="shared" si="4"/>
        <v>0</v>
      </c>
      <c r="F133" s="249">
        <f t="shared" si="5"/>
        <v>0</v>
      </c>
      <c r="G133" s="249">
        <f t="shared" si="6"/>
        <v>0</v>
      </c>
      <c r="H133" s="249">
        <f t="shared" si="0"/>
        <v>0</v>
      </c>
      <c r="I133" s="249">
        <f t="shared" si="1"/>
        <v>0</v>
      </c>
      <c r="J133" s="249">
        <f t="shared" si="2"/>
        <v>0</v>
      </c>
      <c r="K133" s="249">
        <f t="shared" si="3"/>
        <v>0</v>
      </c>
      <c r="L133" s="249">
        <f t="shared" si="7"/>
        <v>0</v>
      </c>
      <c r="M133" s="249">
        <f t="shared" si="8"/>
        <v>0</v>
      </c>
      <c r="N133" s="238">
        <f t="shared" si="9"/>
        <v>0</v>
      </c>
    </row>
    <row r="134" spans="1:14" hidden="1" x14ac:dyDescent="0.25">
      <c r="A134" s="6"/>
      <c r="B134" s="260" t="s">
        <v>253</v>
      </c>
      <c r="C134" s="255" t="s">
        <v>278</v>
      </c>
      <c r="D134" s="255">
        <v>4</v>
      </c>
      <c r="E134" s="249">
        <f t="shared" si="4"/>
        <v>0</v>
      </c>
      <c r="F134" s="249">
        <f t="shared" si="5"/>
        <v>0</v>
      </c>
      <c r="G134" s="249">
        <f t="shared" si="6"/>
        <v>0</v>
      </c>
      <c r="H134" s="249">
        <f t="shared" si="0"/>
        <v>0</v>
      </c>
      <c r="I134" s="249">
        <f t="shared" si="1"/>
        <v>0</v>
      </c>
      <c r="J134" s="249">
        <f t="shared" si="2"/>
        <v>0</v>
      </c>
      <c r="K134" s="249">
        <f t="shared" si="3"/>
        <v>0</v>
      </c>
      <c r="L134" s="249">
        <f t="shared" si="7"/>
        <v>0</v>
      </c>
      <c r="M134" s="249">
        <f t="shared" si="8"/>
        <v>0</v>
      </c>
      <c r="N134" s="238">
        <f t="shared" si="9"/>
        <v>0</v>
      </c>
    </row>
    <row r="135" spans="1:14" hidden="1" x14ac:dyDescent="0.25">
      <c r="A135" s="6"/>
      <c r="B135" s="260" t="s">
        <v>253</v>
      </c>
      <c r="C135" s="255" t="s">
        <v>152</v>
      </c>
      <c r="D135" s="255">
        <v>4</v>
      </c>
      <c r="E135" s="249">
        <f t="shared" si="4"/>
        <v>0</v>
      </c>
      <c r="F135" s="249">
        <f t="shared" si="5"/>
        <v>0</v>
      </c>
      <c r="G135" s="249">
        <f t="shared" si="6"/>
        <v>0</v>
      </c>
      <c r="H135" s="249">
        <f t="shared" si="0"/>
        <v>0</v>
      </c>
      <c r="I135" s="249">
        <f t="shared" si="1"/>
        <v>0</v>
      </c>
      <c r="J135" s="249">
        <f t="shared" si="2"/>
        <v>0</v>
      </c>
      <c r="K135" s="249">
        <f t="shared" si="3"/>
        <v>0</v>
      </c>
      <c r="L135" s="249">
        <f t="shared" si="7"/>
        <v>0</v>
      </c>
      <c r="M135" s="249">
        <f t="shared" si="8"/>
        <v>0</v>
      </c>
      <c r="N135" s="238">
        <f t="shared" si="9"/>
        <v>0</v>
      </c>
    </row>
    <row r="136" spans="1:14" hidden="1" x14ac:dyDescent="0.25">
      <c r="A136" s="6"/>
      <c r="B136" s="260" t="s">
        <v>253</v>
      </c>
      <c r="C136" s="255" t="s">
        <v>198</v>
      </c>
      <c r="D136" s="255">
        <v>4</v>
      </c>
      <c r="E136" s="249">
        <f t="shared" si="4"/>
        <v>0</v>
      </c>
      <c r="F136" s="249">
        <f t="shared" si="5"/>
        <v>0</v>
      </c>
      <c r="G136" s="249">
        <f t="shared" si="6"/>
        <v>0</v>
      </c>
      <c r="H136" s="249">
        <f t="shared" si="0"/>
        <v>0</v>
      </c>
      <c r="I136" s="249">
        <f t="shared" si="1"/>
        <v>0</v>
      </c>
      <c r="J136" s="249">
        <f t="shared" si="2"/>
        <v>0</v>
      </c>
      <c r="K136" s="249">
        <f t="shared" si="3"/>
        <v>0</v>
      </c>
      <c r="L136" s="249">
        <f t="shared" si="7"/>
        <v>0</v>
      </c>
      <c r="M136" s="249">
        <f t="shared" si="8"/>
        <v>0</v>
      </c>
      <c r="N136" s="238">
        <f t="shared" si="9"/>
        <v>0</v>
      </c>
    </row>
    <row r="137" spans="1:14" x14ac:dyDescent="0.25">
      <c r="A137" s="6"/>
      <c r="B137" s="201"/>
      <c r="D137" s="201"/>
      <c r="F137" s="201"/>
      <c r="G137" s="201"/>
      <c r="H137" s="201"/>
      <c r="I137" s="201"/>
      <c r="J137" s="201"/>
      <c r="K137" s="201"/>
      <c r="L137" s="201"/>
      <c r="M137" s="201"/>
      <c r="N137" s="201"/>
    </row>
    <row r="138" spans="1:14" x14ac:dyDescent="0.25">
      <c r="A138" s="6"/>
      <c r="B138" s="201"/>
      <c r="D138" s="201"/>
      <c r="F138" s="201"/>
      <c r="G138" s="201"/>
      <c r="H138" s="201"/>
      <c r="I138" s="201"/>
      <c r="J138" s="201"/>
      <c r="K138" s="201"/>
      <c r="L138" s="201"/>
      <c r="M138" s="201"/>
      <c r="N138" s="201"/>
    </row>
    <row r="139" spans="1:14" x14ac:dyDescent="0.25">
      <c r="A139" s="6"/>
      <c r="B139" s="201"/>
      <c r="D139" s="201"/>
      <c r="F139" s="201"/>
      <c r="G139" s="201"/>
      <c r="H139" s="201"/>
      <c r="I139" s="201"/>
      <c r="J139" s="201"/>
      <c r="K139" s="201"/>
      <c r="L139" s="201"/>
      <c r="M139" s="201"/>
      <c r="N139" s="201"/>
    </row>
    <row r="140" spans="1:14" x14ac:dyDescent="0.25">
      <c r="A140" s="6"/>
      <c r="B140" s="192" t="s">
        <v>606</v>
      </c>
      <c r="D140" s="201"/>
      <c r="F140" s="201"/>
      <c r="G140" s="201"/>
      <c r="H140" s="201"/>
      <c r="I140" s="201"/>
      <c r="J140" s="201"/>
      <c r="K140" s="201"/>
      <c r="L140" s="201"/>
      <c r="M140" s="201"/>
      <c r="N140" s="201"/>
    </row>
    <row r="141" spans="1:14" x14ac:dyDescent="0.25">
      <c r="A141" s="6"/>
      <c r="B141" s="183" t="s">
        <v>582</v>
      </c>
      <c r="C141" s="197">
        <v>1</v>
      </c>
      <c r="D141" s="201"/>
      <c r="F141" s="201"/>
      <c r="G141" s="201"/>
      <c r="H141" s="201"/>
      <c r="I141" s="201"/>
      <c r="J141" s="201"/>
      <c r="K141" s="201"/>
      <c r="L141" s="201"/>
      <c r="M141" s="201"/>
      <c r="N141" s="201"/>
    </row>
    <row r="142" spans="1:14" x14ac:dyDescent="0.25">
      <c r="A142" s="6"/>
      <c r="B142" s="269" t="s">
        <v>583</v>
      </c>
      <c r="C142" s="270">
        <v>2</v>
      </c>
      <c r="D142" s="201"/>
      <c r="F142" s="201"/>
      <c r="G142" s="201"/>
      <c r="H142" s="201"/>
      <c r="I142" s="201"/>
      <c r="J142" s="201"/>
      <c r="K142" s="201"/>
      <c r="L142" s="201"/>
      <c r="M142" s="201"/>
      <c r="N142" s="201"/>
    </row>
    <row r="143" spans="1:14" x14ac:dyDescent="0.25">
      <c r="A143" s="6"/>
      <c r="B143" s="269" t="s">
        <v>584</v>
      </c>
      <c r="C143" s="270">
        <v>3</v>
      </c>
      <c r="D143" s="201"/>
      <c r="F143" s="201"/>
      <c r="G143" s="201"/>
      <c r="H143" s="201"/>
      <c r="I143" s="201"/>
      <c r="J143" s="201"/>
      <c r="K143" s="201"/>
      <c r="L143" s="201"/>
      <c r="M143" s="201"/>
      <c r="N143" s="201"/>
    </row>
    <row r="144" spans="1:14" x14ac:dyDescent="0.25">
      <c r="A144" s="56"/>
      <c r="B144" s="269" t="s">
        <v>585</v>
      </c>
      <c r="C144" s="270">
        <v>4</v>
      </c>
      <c r="D144" s="201"/>
      <c r="F144" s="201"/>
      <c r="G144" s="201"/>
      <c r="H144" s="201"/>
      <c r="I144" s="201"/>
      <c r="J144" s="201"/>
      <c r="K144" s="201"/>
      <c r="L144" s="201"/>
      <c r="M144" s="201"/>
      <c r="N144" s="201"/>
    </row>
    <row r="145" spans="1:17" x14ac:dyDescent="0.25">
      <c r="A145" s="31"/>
      <c r="B145" s="8"/>
      <c r="D145" s="201"/>
      <c r="F145" s="201"/>
      <c r="G145" s="201"/>
      <c r="H145" s="201"/>
      <c r="I145" s="201"/>
      <c r="J145" s="201"/>
      <c r="K145" s="201"/>
      <c r="L145" s="201"/>
      <c r="M145" s="201"/>
      <c r="N145" s="201"/>
      <c r="O145" s="201"/>
      <c r="P145" s="201"/>
      <c r="Q145" s="201"/>
    </row>
    <row r="146" spans="1:17" s="18" customFormat="1" x14ac:dyDescent="0.25">
      <c r="A146" s="19"/>
      <c r="B146" s="184"/>
      <c r="C146" s="177" t="s">
        <v>495</v>
      </c>
      <c r="D146" s="177" t="s">
        <v>496</v>
      </c>
      <c r="E146" s="177" t="s">
        <v>497</v>
      </c>
      <c r="F146" s="177" t="s">
        <v>498</v>
      </c>
      <c r="G146" s="177" t="s">
        <v>499</v>
      </c>
      <c r="H146" s="177" t="s">
        <v>500</v>
      </c>
      <c r="I146" s="177" t="s">
        <v>501</v>
      </c>
      <c r="J146" s="177" t="s">
        <v>502</v>
      </c>
      <c r="K146" s="177" t="s">
        <v>59</v>
      </c>
      <c r="L146" s="177" t="s">
        <v>60</v>
      </c>
      <c r="M146" s="271"/>
      <c r="N146" s="271"/>
      <c r="O146" s="271"/>
      <c r="P146" s="271"/>
      <c r="Q146" s="271"/>
    </row>
    <row r="147" spans="1:17" x14ac:dyDescent="0.25">
      <c r="A147" s="31"/>
      <c r="B147" s="11"/>
      <c r="C147" s="5">
        <f>MAX(E112:E136)</f>
        <v>4</v>
      </c>
      <c r="D147" s="201">
        <f>MAX(F112:F136)</f>
        <v>4</v>
      </c>
      <c r="E147" s="5">
        <f t="shared" ref="E147:J147" si="10">MAX(G112:G136)</f>
        <v>4</v>
      </c>
      <c r="F147" s="201">
        <f t="shared" si="10"/>
        <v>3</v>
      </c>
      <c r="G147" s="201">
        <f t="shared" si="10"/>
        <v>2</v>
      </c>
      <c r="H147" s="201">
        <f t="shared" si="10"/>
        <v>1</v>
      </c>
      <c r="I147" s="201">
        <f t="shared" si="10"/>
        <v>3</v>
      </c>
      <c r="J147" s="201">
        <f t="shared" si="10"/>
        <v>1</v>
      </c>
      <c r="K147" s="201">
        <f>MAX(M112:M136)</f>
        <v>0</v>
      </c>
      <c r="L147" s="73">
        <f>MAX(N112:N136)</f>
        <v>0</v>
      </c>
      <c r="M147" s="272"/>
      <c r="N147" s="272"/>
      <c r="O147" s="272"/>
      <c r="P147" s="272"/>
      <c r="Q147" s="272"/>
    </row>
    <row r="148" spans="1:17" x14ac:dyDescent="0.25">
      <c r="A148" s="31"/>
      <c r="B148" s="12" t="s">
        <v>607</v>
      </c>
      <c r="C148" s="194" t="str">
        <f>'VALORACIÓN RIESGOS'!Q9</f>
        <v>Extrema</v>
      </c>
      <c r="D148" s="13" t="str">
        <f>'VALORACIÓN RIESGOS'!Q22</f>
        <v>Extrema</v>
      </c>
      <c r="E148" s="194" t="str">
        <f>'VALORACIÓN RIESGOS'!Q35</f>
        <v>Extrema</v>
      </c>
      <c r="F148" s="13" t="str">
        <f>'VALORACIÓN RIESGOS'!Q48</f>
        <v>Alta</v>
      </c>
      <c r="G148" s="13" t="str">
        <f>'VALORACIÓN RIESGOS'!Q61</f>
        <v>Moderada</v>
      </c>
      <c r="H148" s="13" t="str">
        <f>'VALORACIÓN RIESGOS'!Q74</f>
        <v>Baja</v>
      </c>
      <c r="I148" s="13" t="str">
        <f>'VALORACIÓN RIESGOS'!Q87</f>
        <v>Alta</v>
      </c>
      <c r="J148" s="13" t="str">
        <f>'VALORACIÓN RIESGOS'!Q100</f>
        <v>Baja</v>
      </c>
      <c r="K148" s="13" t="str">
        <f>'VALORACIÓN RIESGOS'!Q113</f>
        <v/>
      </c>
      <c r="L148" s="13" t="str">
        <f>'VALORACIÓN RIESGOS'!Q126</f>
        <v/>
      </c>
      <c r="M148" s="272"/>
      <c r="N148" s="272"/>
      <c r="O148" s="272"/>
      <c r="P148" s="272"/>
      <c r="Q148" s="272"/>
    </row>
    <row r="149" spans="1:17" x14ac:dyDescent="0.25">
      <c r="A149" s="31"/>
      <c r="B149" s="8"/>
      <c r="D149" s="201"/>
      <c r="F149" s="443"/>
      <c r="G149" s="444"/>
      <c r="H149" s="201"/>
      <c r="I149" s="201"/>
      <c r="J149" s="201"/>
      <c r="K149" s="201"/>
      <c r="L149" s="201"/>
      <c r="M149" s="201"/>
      <c r="N149" s="201"/>
      <c r="O149" s="201"/>
      <c r="P149" s="201"/>
      <c r="Q149" s="201"/>
    </row>
    <row r="150" spans="1:17" x14ac:dyDescent="0.25">
      <c r="A150" s="31"/>
      <c r="B150" s="244" t="s">
        <v>608</v>
      </c>
      <c r="C150" s="244" t="s">
        <v>609</v>
      </c>
      <c r="D150" s="244" t="s">
        <v>610</v>
      </c>
      <c r="E150" s="273" t="s">
        <v>591</v>
      </c>
      <c r="F150" s="258" t="s">
        <v>118</v>
      </c>
      <c r="G150" s="270" t="s">
        <v>130</v>
      </c>
      <c r="H150" s="201"/>
      <c r="I150" s="201"/>
      <c r="J150" s="201"/>
      <c r="K150" s="201"/>
      <c r="L150" s="201"/>
      <c r="M150" s="201"/>
      <c r="N150" s="201"/>
      <c r="O150" s="201"/>
      <c r="P150" s="201"/>
      <c r="Q150" s="201"/>
    </row>
    <row r="151" spans="1:17" ht="15" customHeight="1" x14ac:dyDescent="0.25">
      <c r="A151" s="31"/>
      <c r="B151" s="446" t="s">
        <v>127</v>
      </c>
      <c r="C151" s="267" t="s">
        <v>168</v>
      </c>
      <c r="D151" s="197">
        <v>15</v>
      </c>
      <c r="E151" s="24" t="s">
        <v>611</v>
      </c>
      <c r="F151" s="24">
        <v>0</v>
      </c>
      <c r="G151" s="198">
        <v>0</v>
      </c>
      <c r="H151" s="201"/>
      <c r="I151" s="201"/>
      <c r="J151" s="201"/>
      <c r="K151" s="201"/>
      <c r="L151" s="201"/>
      <c r="M151" s="201"/>
      <c r="N151" s="201"/>
      <c r="O151" s="201"/>
      <c r="P151" s="201"/>
      <c r="Q151" s="201"/>
    </row>
    <row r="152" spans="1:17" ht="15" customHeight="1" x14ac:dyDescent="0.25">
      <c r="A152" s="31"/>
      <c r="B152" s="447"/>
      <c r="C152" s="195" t="s">
        <v>612</v>
      </c>
      <c r="D152" s="198">
        <v>0</v>
      </c>
      <c r="E152" s="24" t="s">
        <v>278</v>
      </c>
      <c r="F152" s="24">
        <v>1</v>
      </c>
      <c r="G152" s="198">
        <v>1</v>
      </c>
      <c r="H152" s="201"/>
      <c r="I152" s="201"/>
      <c r="J152" s="201"/>
      <c r="K152" s="201"/>
      <c r="L152" s="201"/>
      <c r="M152" s="201"/>
      <c r="N152" s="201"/>
      <c r="O152" s="201"/>
      <c r="P152" s="201"/>
      <c r="Q152" s="201"/>
    </row>
    <row r="153" spans="1:17" ht="15" customHeight="1" x14ac:dyDescent="0.25">
      <c r="A153" s="31"/>
      <c r="B153" s="447"/>
      <c r="C153" s="267" t="s">
        <v>181</v>
      </c>
      <c r="D153" s="197">
        <v>15</v>
      </c>
      <c r="E153" s="25" t="s">
        <v>613</v>
      </c>
      <c r="F153" s="25">
        <v>2</v>
      </c>
      <c r="G153" s="199">
        <v>2</v>
      </c>
      <c r="H153" s="201"/>
      <c r="I153" s="201"/>
      <c r="J153" s="201"/>
      <c r="K153" s="201"/>
      <c r="L153" s="201"/>
      <c r="M153" s="201"/>
      <c r="N153" s="201"/>
      <c r="O153" s="201"/>
      <c r="P153" s="201"/>
      <c r="Q153" s="201"/>
    </row>
    <row r="154" spans="1:17" ht="15" customHeight="1" x14ac:dyDescent="0.25">
      <c r="A154" s="31"/>
      <c r="B154" s="448"/>
      <c r="C154" s="196" t="s">
        <v>250</v>
      </c>
      <c r="D154" s="199">
        <v>0</v>
      </c>
      <c r="F154" s="201"/>
      <c r="G154" s="201"/>
      <c r="H154" s="201"/>
      <c r="I154" s="201"/>
      <c r="J154" s="201"/>
      <c r="K154" s="201"/>
      <c r="L154" s="201"/>
      <c r="M154" s="201"/>
      <c r="N154" s="201"/>
      <c r="O154" s="201"/>
      <c r="P154" s="201"/>
      <c r="Q154" s="201"/>
    </row>
    <row r="155" spans="1:17" ht="15" customHeight="1" x14ac:dyDescent="0.25">
      <c r="A155" s="31"/>
      <c r="B155" s="446" t="s">
        <v>126</v>
      </c>
      <c r="C155" s="267" t="s">
        <v>184</v>
      </c>
      <c r="D155" s="197">
        <v>15</v>
      </c>
      <c r="F155" s="201"/>
      <c r="G155" s="201"/>
      <c r="H155" s="201"/>
      <c r="I155" s="201"/>
      <c r="J155" s="201"/>
      <c r="K155" s="201"/>
      <c r="L155" s="201"/>
      <c r="M155" s="201"/>
      <c r="N155" s="201"/>
      <c r="O155" s="201"/>
      <c r="P155" s="201"/>
      <c r="Q155" s="201"/>
    </row>
    <row r="156" spans="1:17" ht="15" customHeight="1" x14ac:dyDescent="0.25">
      <c r="A156" s="31"/>
      <c r="B156" s="448"/>
      <c r="C156" s="196" t="s">
        <v>614</v>
      </c>
      <c r="D156" s="199">
        <v>0</v>
      </c>
      <c r="F156" s="201"/>
      <c r="G156" s="201"/>
      <c r="H156" s="201"/>
      <c r="I156" s="201"/>
      <c r="J156" s="201"/>
      <c r="K156" s="201"/>
      <c r="L156" s="201"/>
      <c r="M156" s="201"/>
      <c r="N156" s="201"/>
      <c r="O156" s="201"/>
      <c r="P156" s="201"/>
      <c r="Q156" s="201"/>
    </row>
    <row r="157" spans="1:17" ht="15" customHeight="1" x14ac:dyDescent="0.25">
      <c r="A157" s="31"/>
      <c r="B157" s="446" t="s">
        <v>615</v>
      </c>
      <c r="C157" s="267" t="s">
        <v>187</v>
      </c>
      <c r="D157" s="197">
        <v>15</v>
      </c>
      <c r="F157" s="201"/>
      <c r="G157" s="201"/>
      <c r="H157" s="201"/>
      <c r="I157" s="201"/>
      <c r="J157" s="201"/>
      <c r="K157" s="201"/>
      <c r="L157" s="201"/>
      <c r="M157" s="201"/>
      <c r="N157" s="201"/>
      <c r="O157" s="201"/>
      <c r="P157" s="201"/>
      <c r="Q157" s="201"/>
    </row>
    <row r="158" spans="1:17" ht="15" customHeight="1" x14ac:dyDescent="0.25">
      <c r="A158" s="31"/>
      <c r="B158" s="447"/>
      <c r="C158" s="195" t="s">
        <v>226</v>
      </c>
      <c r="D158" s="198">
        <v>10</v>
      </c>
      <c r="F158" s="201"/>
      <c r="G158" s="201"/>
      <c r="H158" s="201"/>
      <c r="I158" s="201"/>
      <c r="J158" s="201"/>
      <c r="K158" s="201"/>
      <c r="L158" s="201"/>
      <c r="M158" s="201"/>
      <c r="N158" s="201"/>
      <c r="O158" s="201"/>
      <c r="P158" s="201"/>
      <c r="Q158" s="201"/>
    </row>
    <row r="159" spans="1:17" ht="15" customHeight="1" x14ac:dyDescent="0.25">
      <c r="A159" s="31"/>
      <c r="B159" s="448"/>
      <c r="C159" s="195" t="s">
        <v>314</v>
      </c>
      <c r="D159" s="198">
        <v>0</v>
      </c>
      <c r="F159" s="201"/>
      <c r="G159" s="201"/>
      <c r="H159" s="201"/>
      <c r="I159" s="201"/>
      <c r="J159" s="201"/>
      <c r="K159" s="201"/>
      <c r="L159" s="201"/>
      <c r="M159" s="201"/>
      <c r="N159" s="201"/>
      <c r="O159" s="201"/>
      <c r="P159" s="201"/>
      <c r="Q159" s="201"/>
    </row>
    <row r="160" spans="1:17" ht="15" customHeight="1" x14ac:dyDescent="0.25">
      <c r="A160" s="31"/>
      <c r="B160" s="446" t="s">
        <v>188</v>
      </c>
      <c r="C160" s="267" t="s">
        <v>190</v>
      </c>
      <c r="D160" s="197">
        <v>15</v>
      </c>
      <c r="F160" s="201"/>
      <c r="G160" s="201"/>
      <c r="H160" s="201"/>
      <c r="I160" s="201"/>
      <c r="J160" s="201"/>
      <c r="K160" s="201"/>
      <c r="L160" s="201"/>
      <c r="M160" s="201"/>
      <c r="N160" s="201"/>
      <c r="O160" s="201"/>
      <c r="P160" s="201"/>
      <c r="Q160" s="201"/>
    </row>
    <row r="161" spans="1:13" ht="15" customHeight="1" x14ac:dyDescent="0.25">
      <c r="A161" s="31"/>
      <c r="B161" s="448"/>
      <c r="C161" s="196" t="s">
        <v>616</v>
      </c>
      <c r="D161" s="199">
        <v>0</v>
      </c>
      <c r="F161" s="201"/>
      <c r="G161" s="201"/>
      <c r="H161" s="201"/>
      <c r="I161" s="201"/>
      <c r="J161" s="201"/>
      <c r="K161" s="201"/>
      <c r="L161" s="201"/>
      <c r="M161" s="201"/>
    </row>
    <row r="162" spans="1:13" ht="15" customHeight="1" x14ac:dyDescent="0.25">
      <c r="A162" s="31"/>
      <c r="B162" s="446" t="s">
        <v>191</v>
      </c>
      <c r="C162" s="267" t="s">
        <v>277</v>
      </c>
      <c r="D162" s="197">
        <v>15</v>
      </c>
      <c r="F162" s="201"/>
      <c r="G162" s="201"/>
      <c r="H162" s="201"/>
      <c r="I162" s="201"/>
      <c r="J162" s="201"/>
      <c r="K162" s="201"/>
      <c r="L162" s="201"/>
      <c r="M162" s="201"/>
    </row>
    <row r="163" spans="1:13" ht="15" customHeight="1" x14ac:dyDescent="0.25">
      <c r="A163" s="31"/>
      <c r="B163" s="447"/>
      <c r="C163" s="195" t="s">
        <v>617</v>
      </c>
      <c r="D163" s="198">
        <v>0</v>
      </c>
      <c r="F163" s="201"/>
      <c r="G163" s="201"/>
      <c r="H163" s="201"/>
      <c r="I163" s="201"/>
      <c r="J163" s="201"/>
      <c r="K163" s="201"/>
      <c r="L163" s="201"/>
      <c r="M163" s="201"/>
    </row>
    <row r="164" spans="1:13" ht="15" customHeight="1" x14ac:dyDescent="0.25">
      <c r="A164" s="31"/>
      <c r="B164" s="195"/>
      <c r="C164" s="70" t="s">
        <v>227</v>
      </c>
      <c r="D164" s="198">
        <v>0</v>
      </c>
      <c r="F164" s="201"/>
      <c r="G164" s="201"/>
      <c r="H164" s="201"/>
      <c r="I164" s="201"/>
      <c r="J164" s="201"/>
      <c r="K164" s="201"/>
      <c r="L164" s="201"/>
      <c r="M164" s="201"/>
    </row>
    <row r="165" spans="1:13" ht="15" customHeight="1" x14ac:dyDescent="0.25">
      <c r="A165" s="31"/>
      <c r="B165" s="195"/>
      <c r="C165" s="196" t="s">
        <v>193</v>
      </c>
      <c r="D165" s="198">
        <v>15</v>
      </c>
      <c r="F165" s="201"/>
      <c r="G165" s="201"/>
      <c r="H165" s="201"/>
      <c r="I165" s="201"/>
      <c r="J165" s="201"/>
      <c r="K165" s="201"/>
      <c r="L165" s="201"/>
      <c r="M165" s="201"/>
    </row>
    <row r="166" spans="1:13" ht="15" customHeight="1" x14ac:dyDescent="0.25">
      <c r="A166" s="31"/>
      <c r="B166" s="449" t="s">
        <v>194</v>
      </c>
      <c r="C166" s="267" t="s">
        <v>196</v>
      </c>
      <c r="D166" s="197">
        <v>10</v>
      </c>
      <c r="F166" s="201"/>
      <c r="G166" s="201"/>
      <c r="H166" s="201"/>
      <c r="I166" s="201"/>
      <c r="J166" s="201"/>
      <c r="K166" s="201"/>
      <c r="L166" s="201"/>
      <c r="M166" s="201"/>
    </row>
    <row r="167" spans="1:13" ht="15" customHeight="1" x14ac:dyDescent="0.25">
      <c r="A167" s="31"/>
      <c r="B167" s="450"/>
      <c r="C167" s="195" t="s">
        <v>228</v>
      </c>
      <c r="D167" s="198">
        <v>5</v>
      </c>
      <c r="F167" s="201"/>
      <c r="G167" s="201"/>
      <c r="H167" s="201"/>
      <c r="I167" s="201"/>
      <c r="J167" s="201"/>
      <c r="K167" s="201"/>
      <c r="L167" s="201"/>
      <c r="M167" s="201"/>
    </row>
    <row r="168" spans="1:13" x14ac:dyDescent="0.25">
      <c r="A168" s="31"/>
      <c r="B168" s="450"/>
      <c r="C168" s="195" t="s">
        <v>618</v>
      </c>
      <c r="D168" s="198">
        <v>0</v>
      </c>
      <c r="F168" s="201"/>
      <c r="G168" s="201"/>
      <c r="H168" s="201"/>
      <c r="I168" s="201"/>
      <c r="J168" s="201"/>
      <c r="K168" s="201"/>
      <c r="L168" s="201"/>
      <c r="M168" s="201"/>
    </row>
    <row r="169" spans="1:13" x14ac:dyDescent="0.25">
      <c r="A169" s="31"/>
      <c r="B169" s="451"/>
      <c r="C169" s="196" t="s">
        <v>227</v>
      </c>
      <c r="D169" s="16">
        <v>0</v>
      </c>
      <c r="F169" s="201"/>
      <c r="G169" s="201"/>
      <c r="H169" s="201"/>
      <c r="I169" s="201"/>
      <c r="J169" s="201"/>
      <c r="K169" s="201"/>
      <c r="L169" s="201"/>
      <c r="M169" s="201"/>
    </row>
    <row r="170" spans="1:13" x14ac:dyDescent="0.25">
      <c r="A170" s="31"/>
      <c r="B170" s="22" t="s">
        <v>602</v>
      </c>
      <c r="D170" s="201"/>
      <c r="F170" s="201"/>
      <c r="G170" s="201"/>
      <c r="H170" s="201"/>
      <c r="I170" s="201"/>
      <c r="J170" s="201"/>
      <c r="K170" s="201"/>
      <c r="L170" s="201"/>
      <c r="M170" s="201"/>
    </row>
    <row r="171" spans="1:13" s="36" customFormat="1" x14ac:dyDescent="0.25">
      <c r="A171" s="33"/>
      <c r="B171" s="17" t="s">
        <v>619</v>
      </c>
      <c r="C171" s="26" t="s">
        <v>99</v>
      </c>
      <c r="D171" s="17" t="s">
        <v>100</v>
      </c>
      <c r="E171" s="26" t="s">
        <v>101</v>
      </c>
      <c r="F171" s="17" t="s">
        <v>102</v>
      </c>
      <c r="G171" s="17" t="s">
        <v>103</v>
      </c>
      <c r="H171" s="17" t="s">
        <v>104</v>
      </c>
      <c r="I171" s="17" t="s">
        <v>105</v>
      </c>
      <c r="J171" s="17" t="s">
        <v>106</v>
      </c>
      <c r="K171" s="20" t="s">
        <v>107</v>
      </c>
      <c r="L171" s="57" t="s">
        <v>620</v>
      </c>
      <c r="M171" s="192"/>
    </row>
    <row r="172" spans="1:13" x14ac:dyDescent="0.25">
      <c r="A172" s="31"/>
      <c r="B172" s="8">
        <f>IF('VALORACIÓN RIESGOS'!BJ9=DATOS!$C$151,DATOS!$D$151,IF('VALORACIÓN RIESGOS'!BJ9=DATOS!$C$152,DATOS!$D$152))</f>
        <v>15</v>
      </c>
      <c r="C172" s="8">
        <f>IF('VALORACIÓN RIESGOS'!BK9=DATOS!$C$151,DATOS!$D$151,IF('VALORACIÓN RIESGOS'!BK9=DATOS!$C$152,DATOS!$D$152))</f>
        <v>15</v>
      </c>
      <c r="D172" s="8" t="b">
        <f>IF('VALORACIÓN RIESGOS'!BL9=DATOS!$C$151,DATOS!$D$151,IF('VALORACIÓN RIESGOS'!BL9=DATOS!$C$152,DATOS!$D$152))</f>
        <v>0</v>
      </c>
      <c r="E172" s="8" t="b">
        <f>IF('VALORACIÓN RIESGOS'!BM9=DATOS!$C$151,DATOS!$D$151,IF('VALORACIÓN RIESGOS'!BM9=DATOS!$C$152,DATOS!$D$152))</f>
        <v>0</v>
      </c>
      <c r="F172" s="8" t="b">
        <f>IF('VALORACIÓN RIESGOS'!BN9=DATOS!$C$151,DATOS!$D$151,IF('VALORACIÓN RIESGOS'!BN9=DATOS!$C$152,DATOS!$D$152))</f>
        <v>0</v>
      </c>
      <c r="G172" s="8" t="b">
        <f>IF('VALORACIÓN RIESGOS'!BO9=DATOS!$C$151,DATOS!$D$151,IF('VALORACIÓN RIESGOS'!BO9=DATOS!$C$152,DATOS!$D$152))</f>
        <v>0</v>
      </c>
      <c r="H172" s="8" t="b">
        <f>IF('VALORACIÓN RIESGOS'!BP9=DATOS!$C$151,DATOS!$D$151,IF('VALORACIÓN RIESGOS'!BP9=DATOS!$C$152,DATOS!$D$152))</f>
        <v>0</v>
      </c>
      <c r="I172" s="8" t="b">
        <f>IF('VALORACIÓN RIESGOS'!BQ9=DATOS!$C$151,DATOS!$D$151,IF('VALORACIÓN RIESGOS'!BQ9=DATOS!$C$152,DATOS!$D$152))</f>
        <v>0</v>
      </c>
      <c r="J172" s="8" t="b">
        <f>IF('VALORACIÓN RIESGOS'!BR9=DATOS!$C$151,DATOS!$D$151,IF('VALORACIÓN RIESGOS'!BR9=DATOS!$C$152,DATOS!$D$152))</f>
        <v>0</v>
      </c>
      <c r="K172" s="8" t="b">
        <f>IF('VALORACIÓN RIESGOS'!BS9=DATOS!$C$151,DATOS!$D$151,IF('VALORACIÓN RIESGOS'!BS9=DATOS!$C$152,DATOS!$D$152))</f>
        <v>0</v>
      </c>
      <c r="L172" s="198">
        <f>SUM(B172:K172)</f>
        <v>30</v>
      </c>
      <c r="M172" s="201"/>
    </row>
    <row r="173" spans="1:13" x14ac:dyDescent="0.25">
      <c r="A173" s="31"/>
      <c r="B173" s="8">
        <f>IF('VALORACIÓN RIESGOS'!BJ10=DATOS!$C$153,DATOS!$D$153,IF('VALORACIÓN RIESGOS'!BJ10=DATOS!$C$154,DATOS!$D$154))</f>
        <v>15</v>
      </c>
      <c r="C173" s="8">
        <f>IF('VALORACIÓN RIESGOS'!BK10=DATOS!$C$153,DATOS!$D$153,IF('VALORACIÓN RIESGOS'!BK10=DATOS!$C$154,DATOS!$D$154))</f>
        <v>15</v>
      </c>
      <c r="D173" s="8" t="b">
        <f>IF('VALORACIÓN RIESGOS'!BL10=DATOS!$C$153,DATOS!$D$153,IF('VALORACIÓN RIESGOS'!BL10=DATOS!$C$154,DATOS!$D$154))</f>
        <v>0</v>
      </c>
      <c r="E173" s="8" t="b">
        <f>IF('VALORACIÓN RIESGOS'!BM10=DATOS!$C$153,DATOS!$D$153,IF('VALORACIÓN RIESGOS'!BM10=DATOS!$C$154,DATOS!$D$154))</f>
        <v>0</v>
      </c>
      <c r="F173" s="8" t="b">
        <f>IF('VALORACIÓN RIESGOS'!BN10=DATOS!$C$153,DATOS!$D$153,IF('VALORACIÓN RIESGOS'!BN10=DATOS!$C$154,DATOS!$D$154))</f>
        <v>0</v>
      </c>
      <c r="G173" s="8" t="b">
        <f>IF('VALORACIÓN RIESGOS'!BO10=DATOS!$C$153,DATOS!$D$153,IF('VALORACIÓN RIESGOS'!BO10=DATOS!$C$154,DATOS!$D$154))</f>
        <v>0</v>
      </c>
      <c r="H173" s="8" t="b">
        <f>IF('VALORACIÓN RIESGOS'!BP10=DATOS!$C$153,DATOS!$D$153,IF('VALORACIÓN RIESGOS'!BP10=DATOS!$C$154,DATOS!$D$154))</f>
        <v>0</v>
      </c>
      <c r="I173" s="8" t="b">
        <f>IF('VALORACIÓN RIESGOS'!BQ10=DATOS!$C$153,DATOS!$D$153,IF('VALORACIÓN RIESGOS'!BQ10=DATOS!$C$154,DATOS!$D$154))</f>
        <v>0</v>
      </c>
      <c r="J173" s="8" t="b">
        <f>IF('VALORACIÓN RIESGOS'!BR10=DATOS!$C$153,DATOS!$D$153,IF('VALORACIÓN RIESGOS'!BR10=DATOS!$C$154,DATOS!$D$154))</f>
        <v>0</v>
      </c>
      <c r="K173" s="8" t="b">
        <f>IF('VALORACIÓN RIESGOS'!BS10=DATOS!$C$153,DATOS!$D$153,IF('VALORACIÓN RIESGOS'!BS10=DATOS!$C$154,DATOS!$D$154))</f>
        <v>0</v>
      </c>
      <c r="L173" s="198">
        <f t="shared" ref="L173:L178" si="11">SUM(B173:K173)</f>
        <v>30</v>
      </c>
      <c r="M173" s="201"/>
    </row>
    <row r="174" spans="1:13" x14ac:dyDescent="0.25">
      <c r="A174" s="31"/>
      <c r="B174" s="8">
        <f>IF('VALORACIÓN RIESGOS'!BJ11=DATOS!$C$155,DATOS!$D$155,IF('VALORACIÓN RIESGOS'!BJ11=DATOS!$C$156,DATOS!$D$156))</f>
        <v>15</v>
      </c>
      <c r="C174" s="8">
        <f>IF('VALORACIÓN RIESGOS'!BK11=DATOS!$C$155,DATOS!$D$155,IF('VALORACIÓN RIESGOS'!BK11=DATOS!$C$156,DATOS!$D$156))</f>
        <v>15</v>
      </c>
      <c r="D174" s="8" t="b">
        <f>IF('VALORACIÓN RIESGOS'!BL11=DATOS!$C$155,DATOS!$D$155,IF('VALORACIÓN RIESGOS'!BL11=DATOS!$C$156,DATOS!$D$156))</f>
        <v>0</v>
      </c>
      <c r="E174" s="8" t="b">
        <f>IF('VALORACIÓN RIESGOS'!BM11=DATOS!$C$155,DATOS!$D$155,IF('VALORACIÓN RIESGOS'!BM11=DATOS!$C$156,DATOS!$D$156))</f>
        <v>0</v>
      </c>
      <c r="F174" s="8" t="b">
        <f>IF('VALORACIÓN RIESGOS'!BN11=DATOS!$C$155,DATOS!$D$155,IF('VALORACIÓN RIESGOS'!BN11=DATOS!$C$156,DATOS!$D$156))</f>
        <v>0</v>
      </c>
      <c r="G174" s="8" t="b">
        <f>IF('VALORACIÓN RIESGOS'!BO11=DATOS!$C$155,DATOS!$D$155,IF('VALORACIÓN RIESGOS'!BO11=DATOS!$C$156,DATOS!$D$156))</f>
        <v>0</v>
      </c>
      <c r="H174" s="8" t="b">
        <f>IF('VALORACIÓN RIESGOS'!BP11=DATOS!$C$155,DATOS!$D$155,IF('VALORACIÓN RIESGOS'!BP11=DATOS!$C$156,DATOS!$D$156))</f>
        <v>0</v>
      </c>
      <c r="I174" s="8" t="b">
        <f>IF('VALORACIÓN RIESGOS'!BQ11=DATOS!$C$155,DATOS!$D$155,IF('VALORACIÓN RIESGOS'!BQ11=DATOS!$C$156,DATOS!$D$156))</f>
        <v>0</v>
      </c>
      <c r="J174" s="8" t="b">
        <f>IF('VALORACIÓN RIESGOS'!BR11=DATOS!$C$155,DATOS!$D$155,IF('VALORACIÓN RIESGOS'!BR11=DATOS!$C$156,DATOS!$D$156))</f>
        <v>0</v>
      </c>
      <c r="K174" s="8" t="b">
        <f>IF('VALORACIÓN RIESGOS'!BS11=DATOS!$C$155,DATOS!$D$155,IF('VALORACIÓN RIESGOS'!BS11=DATOS!$C$156,DATOS!$D$156))</f>
        <v>0</v>
      </c>
      <c r="L174" s="198">
        <f t="shared" si="11"/>
        <v>30</v>
      </c>
      <c r="M174" s="201"/>
    </row>
    <row r="175" spans="1:13" x14ac:dyDescent="0.25">
      <c r="A175" s="31"/>
      <c r="B175" s="8">
        <f>IF('VALORACIÓN RIESGOS'!BJ12=DATOS!$C$157,DATOS!$D$157,IF('VALORACIÓN RIESGOS'!BJ12=DATOS!$C$158,DATOS!$D$158,IF('VALORACIÓN RIESGOS'!BJ12=DATOS!$C$159,DATOS!$D$159)))</f>
        <v>15</v>
      </c>
      <c r="C175" s="8">
        <f>IF('VALORACIÓN RIESGOS'!BK12=DATOS!$C$157,DATOS!$D$157,IF('VALORACIÓN RIESGOS'!BK12=DATOS!$C$158,DATOS!$D$158,IF('VALORACIÓN RIESGOS'!BK12=DATOS!$C$159,DATOS!$D$159)))</f>
        <v>15</v>
      </c>
      <c r="D175" s="8" t="b">
        <f>IF('VALORACIÓN RIESGOS'!BL12=DATOS!$C$157,DATOS!$D$157,IF('VALORACIÓN RIESGOS'!BL12=DATOS!$C$158,DATOS!$D$158,IF('VALORACIÓN RIESGOS'!BL12=DATOS!$C$159,DATOS!$D$159)))</f>
        <v>0</v>
      </c>
      <c r="E175" s="8" t="b">
        <f>IF('VALORACIÓN RIESGOS'!BM12=DATOS!$C$157,DATOS!$D$157,IF('VALORACIÓN RIESGOS'!BM12=DATOS!$C$158,DATOS!$D$158,IF('VALORACIÓN RIESGOS'!BM12=DATOS!$C$159,DATOS!$D$159)))</f>
        <v>0</v>
      </c>
      <c r="F175" s="8" t="b">
        <f>IF('VALORACIÓN RIESGOS'!BN12=DATOS!$C$157,DATOS!$D$157,IF('VALORACIÓN RIESGOS'!BN12=DATOS!$C$158,DATOS!$D$158,IF('VALORACIÓN RIESGOS'!BN12=DATOS!$C$159,DATOS!$D$159)))</f>
        <v>0</v>
      </c>
      <c r="G175" s="8" t="b">
        <f>IF('VALORACIÓN RIESGOS'!BO12=DATOS!$C$157,DATOS!$D$157,IF('VALORACIÓN RIESGOS'!BO12=DATOS!$C$158,DATOS!$D$158,IF('VALORACIÓN RIESGOS'!BO12=DATOS!$C$159,DATOS!$D$159)))</f>
        <v>0</v>
      </c>
      <c r="H175" s="8" t="b">
        <f>IF('VALORACIÓN RIESGOS'!BP12=DATOS!$C$157,DATOS!$D$157,IF('VALORACIÓN RIESGOS'!BP12=DATOS!$C$158,DATOS!$D$158,IF('VALORACIÓN RIESGOS'!BP12=DATOS!$C$159,DATOS!$D$159)))</f>
        <v>0</v>
      </c>
      <c r="I175" s="8" t="b">
        <f>IF('VALORACIÓN RIESGOS'!BQ12=DATOS!$C$157,DATOS!$D$157,IF('VALORACIÓN RIESGOS'!BQ12=DATOS!$C$158,DATOS!$D$158,IF('VALORACIÓN RIESGOS'!BQ12=DATOS!$C$159,DATOS!$D$159)))</f>
        <v>0</v>
      </c>
      <c r="J175" s="8" t="b">
        <f>IF('VALORACIÓN RIESGOS'!BR12=DATOS!$C$157,DATOS!$D$157,IF('VALORACIÓN RIESGOS'!BR12=DATOS!$C$158,DATOS!$D$158,IF('VALORACIÓN RIESGOS'!BR12=DATOS!$C$159,DATOS!$D$159)))</f>
        <v>0</v>
      </c>
      <c r="K175" s="8" t="b">
        <f>IF('VALORACIÓN RIESGOS'!BS12=DATOS!$C$157,DATOS!$D$157,IF('VALORACIÓN RIESGOS'!BS12=DATOS!$C$158,DATOS!$D$158,IF('VALORACIÓN RIESGOS'!BS12=DATOS!$C$159,DATOS!$D$159)))</f>
        <v>0</v>
      </c>
      <c r="L175" s="198">
        <f t="shared" si="11"/>
        <v>30</v>
      </c>
      <c r="M175" s="201"/>
    </row>
    <row r="176" spans="1:13" x14ac:dyDescent="0.25">
      <c r="A176" s="31"/>
      <c r="B176" s="8">
        <f>IF('VALORACIÓN RIESGOS'!BJ13=DATOS!$C$160,DATOS!$D$160,IF('VALORACIÓN RIESGOS'!BJ13=DATOS!$C$161,DATOS!$D$161))</f>
        <v>15</v>
      </c>
      <c r="C176" s="8">
        <f>IF('VALORACIÓN RIESGOS'!BK13=DATOS!$C$160,DATOS!$D$160,IF('VALORACIÓN RIESGOS'!BK13=DATOS!$C$161,DATOS!$D$161))</f>
        <v>15</v>
      </c>
      <c r="D176" s="8" t="b">
        <f>IF('VALORACIÓN RIESGOS'!BL13=DATOS!$C$160,DATOS!$D$160,IF('VALORACIÓN RIESGOS'!BL13=DATOS!$C$161,DATOS!$D$161))</f>
        <v>0</v>
      </c>
      <c r="E176" s="8" t="b">
        <f>IF('VALORACIÓN RIESGOS'!BM13=DATOS!$C$160,DATOS!$D$160,IF('VALORACIÓN RIESGOS'!BM13=DATOS!$C$161,DATOS!$D$161))</f>
        <v>0</v>
      </c>
      <c r="F176" s="8" t="b">
        <f>IF('VALORACIÓN RIESGOS'!BN13=DATOS!$C$160,DATOS!$D$160,IF('VALORACIÓN RIESGOS'!BN13=DATOS!$C$161,DATOS!$D$161))</f>
        <v>0</v>
      </c>
      <c r="G176" s="8" t="b">
        <f>IF('VALORACIÓN RIESGOS'!BO13=DATOS!$C$160,DATOS!$D$160,IF('VALORACIÓN RIESGOS'!BO13=DATOS!$C$161,DATOS!$D$161))</f>
        <v>0</v>
      </c>
      <c r="H176" s="8" t="b">
        <f>IF('VALORACIÓN RIESGOS'!BP13=DATOS!$C$160,DATOS!$D$160,IF('VALORACIÓN RIESGOS'!BP13=DATOS!$C$161,DATOS!$D$161))</f>
        <v>0</v>
      </c>
      <c r="I176" s="8" t="b">
        <f>IF('VALORACIÓN RIESGOS'!BQ13=DATOS!$C$160,DATOS!$D$160,IF('VALORACIÓN RIESGOS'!BQ13=DATOS!$C$161,DATOS!$D$161))</f>
        <v>0</v>
      </c>
      <c r="J176" s="8" t="b">
        <f>IF('VALORACIÓN RIESGOS'!BR13=DATOS!$C$160,DATOS!$D$160,IF('VALORACIÓN RIESGOS'!BR13=DATOS!$C$161,DATOS!$D$161))</f>
        <v>0</v>
      </c>
      <c r="K176" s="8" t="b">
        <f>IF('VALORACIÓN RIESGOS'!BS13=DATOS!$C$160,DATOS!$D$160,IF('VALORACIÓN RIESGOS'!BS13=DATOS!$C$161,DATOS!$D$161))</f>
        <v>0</v>
      </c>
      <c r="L176" s="198">
        <f t="shared" si="11"/>
        <v>30</v>
      </c>
      <c r="M176" s="201"/>
    </row>
    <row r="177" spans="1:13" x14ac:dyDescent="0.25">
      <c r="A177" s="31"/>
      <c r="B177" s="8">
        <f>IF('VALORACIÓN RIESGOS'!BJ14=DATOS!$C$162,DATOS!$D$162,IF('VALORACIÓN RIESGOS'!BJ14=DATOS!$C$163,DATOS!$D$163,IF('VALORACIÓN RIESGOS'!BJ14=$C$164,$D$164,IF('VALORACIÓN RIESGOS'!BJ14=$C$165,$D$165))))</f>
        <v>15</v>
      </c>
      <c r="C177" s="8">
        <f>IF('VALORACIÓN RIESGOS'!BK14=DATOS!$C$162,DATOS!$D$162,IF('VALORACIÓN RIESGOS'!BK14=DATOS!$C$163,DATOS!$D$163,IF('VALORACIÓN RIESGOS'!BK14=$C$164,$D$164,IF('VALORACIÓN RIESGOS'!BK14=$C$165,$D$165))))</f>
        <v>15</v>
      </c>
      <c r="D177" s="8" t="b">
        <f>IF('VALORACIÓN RIESGOS'!BL14=DATOS!$C$162,DATOS!$D$162,IF('VALORACIÓN RIESGOS'!BL14=DATOS!$C$163,DATOS!$D$163,IF('VALORACIÓN RIESGOS'!BL14=$C$164,$D$164,IF('VALORACIÓN RIESGOS'!BL14=$C$165,$D$165))))</f>
        <v>0</v>
      </c>
      <c r="E177" s="8" t="b">
        <f>IF('VALORACIÓN RIESGOS'!BM14=DATOS!$C$162,DATOS!$D$162,IF('VALORACIÓN RIESGOS'!BM14=DATOS!$C$163,DATOS!$D$163,IF('VALORACIÓN RIESGOS'!BM14=$C$164,$D$164,IF('VALORACIÓN RIESGOS'!BM14=$C$165,$D$165))))</f>
        <v>0</v>
      </c>
      <c r="F177" s="8" t="b">
        <f>IF('VALORACIÓN RIESGOS'!BN14=DATOS!$C$162,DATOS!$D$162,IF('VALORACIÓN RIESGOS'!BN14=DATOS!$C$163,DATOS!$D$163,IF('VALORACIÓN RIESGOS'!BN14=$C$164,$D$164,IF('VALORACIÓN RIESGOS'!BN14=$C$165,$D$165))))</f>
        <v>0</v>
      </c>
      <c r="G177" s="8" t="b">
        <f>IF('VALORACIÓN RIESGOS'!BO14=DATOS!$C$162,DATOS!$D$162,IF('VALORACIÓN RIESGOS'!BO14=DATOS!$C$163,DATOS!$D$163,IF('VALORACIÓN RIESGOS'!BO14=$C$164,$D$164,IF('VALORACIÓN RIESGOS'!BO14=$C$165,$D$165))))</f>
        <v>0</v>
      </c>
      <c r="H177" s="8" t="b">
        <f>IF('VALORACIÓN RIESGOS'!BP14=DATOS!$C$162,DATOS!$D$162,IF('VALORACIÓN RIESGOS'!BP14=DATOS!$C$163,DATOS!$D$163,IF('VALORACIÓN RIESGOS'!BP14=$C$164,$D$164,IF('VALORACIÓN RIESGOS'!BP14=$C$165,$D$165))))</f>
        <v>0</v>
      </c>
      <c r="I177" s="8" t="b">
        <f>IF('VALORACIÓN RIESGOS'!BQ14=DATOS!$C$162,DATOS!$D$162,IF('VALORACIÓN RIESGOS'!BQ14=DATOS!$C$163,DATOS!$D$163,IF('VALORACIÓN RIESGOS'!BQ14=$C$164,$D$164,IF('VALORACIÓN RIESGOS'!BQ14=$C$165,$D$165))))</f>
        <v>0</v>
      </c>
      <c r="J177" s="8" t="b">
        <f>IF('VALORACIÓN RIESGOS'!BR14=DATOS!$C$162,DATOS!$D$162,IF('VALORACIÓN RIESGOS'!BR14=DATOS!$C$163,DATOS!$D$163,IF('VALORACIÓN RIESGOS'!BR14=$C$164,$D$164,IF('VALORACIÓN RIESGOS'!BR14=$C$165,$D$165))))</f>
        <v>0</v>
      </c>
      <c r="K177" s="8" t="b">
        <f>IF('VALORACIÓN RIESGOS'!BS14=DATOS!$C$162,DATOS!$D$162,IF('VALORACIÓN RIESGOS'!BS14=DATOS!$C$163,DATOS!$D$163,IF('VALORACIÓN RIESGOS'!BS14=$C$164,$D$164,IF('VALORACIÓN RIESGOS'!BS14=$C$165,$D$165))))</f>
        <v>0</v>
      </c>
      <c r="L177" s="198">
        <f t="shared" si="11"/>
        <v>30</v>
      </c>
      <c r="M177" s="201"/>
    </row>
    <row r="178" spans="1:13" x14ac:dyDescent="0.25">
      <c r="A178" s="31"/>
      <c r="B178" s="8">
        <f>IF('VALORACIÓN RIESGOS'!BJ15=DATOS!$C$166,DATOS!$D$166,IF('VALORACIÓN RIESGOS'!BJ15=DATOS!$C$167,DATOS!$D$167,IF('VALORACIÓN RIESGOS'!BJ15=DATOS!$C$168,DATOS!$D$168,IF('VALORACIÓN RIESGOS'!BJ15=$C$169,$D$169))))</f>
        <v>10</v>
      </c>
      <c r="C178" s="8">
        <f>IF('VALORACIÓN RIESGOS'!BK15=DATOS!$C$166,DATOS!$D$166,IF('VALORACIÓN RIESGOS'!BK15=DATOS!$C$167,DATOS!$D$167,IF('VALORACIÓN RIESGOS'!BK15=DATOS!$C$168,DATOS!$D$168,IF('VALORACIÓN RIESGOS'!BK15=$C$169,$D$169))))</f>
        <v>10</v>
      </c>
      <c r="D178" s="8" t="b">
        <f>IF('VALORACIÓN RIESGOS'!BL15=DATOS!$C$166,DATOS!$D$166,IF('VALORACIÓN RIESGOS'!BL15=DATOS!$C$167,DATOS!$D$167,IF('VALORACIÓN RIESGOS'!BL15=DATOS!$C$168,DATOS!$D$168,IF('VALORACIÓN RIESGOS'!BL15=$C$169,$D$169))))</f>
        <v>0</v>
      </c>
      <c r="E178" s="8" t="b">
        <f>IF('VALORACIÓN RIESGOS'!BM15=DATOS!$C$166,DATOS!$D$166,IF('VALORACIÓN RIESGOS'!BM15=DATOS!$C$167,DATOS!$D$167,IF('VALORACIÓN RIESGOS'!BM15=DATOS!$C$168,DATOS!$D$168,IF('VALORACIÓN RIESGOS'!BM15=$C$169,$D$169))))</f>
        <v>0</v>
      </c>
      <c r="F178" s="8" t="b">
        <f>IF('VALORACIÓN RIESGOS'!BN15=DATOS!$C$166,DATOS!$D$166,IF('VALORACIÓN RIESGOS'!BN15=DATOS!$C$167,DATOS!$D$167,IF('VALORACIÓN RIESGOS'!BN15=DATOS!$C$168,DATOS!$D$168,IF('VALORACIÓN RIESGOS'!BN15=$C$169,$D$169))))</f>
        <v>0</v>
      </c>
      <c r="G178" s="8" t="b">
        <f>IF('VALORACIÓN RIESGOS'!BO15=DATOS!$C$166,DATOS!$D$166,IF('VALORACIÓN RIESGOS'!BO15=DATOS!$C$167,DATOS!$D$167,IF('VALORACIÓN RIESGOS'!BO15=DATOS!$C$168,DATOS!$D$168,IF('VALORACIÓN RIESGOS'!BO15=$C$169,$D$169))))</f>
        <v>0</v>
      </c>
      <c r="H178" s="8" t="b">
        <f>IF('VALORACIÓN RIESGOS'!BP15=DATOS!$C$166,DATOS!$D$166,IF('VALORACIÓN RIESGOS'!BP15=DATOS!$C$167,DATOS!$D$167,IF('VALORACIÓN RIESGOS'!BP15=DATOS!$C$168,DATOS!$D$168,IF('VALORACIÓN RIESGOS'!BP15=$C$169,$D$169))))</f>
        <v>0</v>
      </c>
      <c r="I178" s="8" t="b">
        <f>IF('VALORACIÓN RIESGOS'!BQ15=DATOS!$C$166,DATOS!$D$166,IF('VALORACIÓN RIESGOS'!BQ15=DATOS!$C$167,DATOS!$D$167,IF('VALORACIÓN RIESGOS'!BQ15=DATOS!$C$168,DATOS!$D$168,IF('VALORACIÓN RIESGOS'!BQ15=$C$169,$D$169))))</f>
        <v>0</v>
      </c>
      <c r="J178" s="8" t="b">
        <f>IF('VALORACIÓN RIESGOS'!BR15=DATOS!$C$166,DATOS!$D$166,IF('VALORACIÓN RIESGOS'!BR15=DATOS!$C$167,DATOS!$D$167,IF('VALORACIÓN RIESGOS'!BR15=DATOS!$C$168,DATOS!$D$168,IF('VALORACIÓN RIESGOS'!BR15=$C$169,$D$169))))</f>
        <v>0</v>
      </c>
      <c r="K178" s="8" t="b">
        <f>IF('VALORACIÓN RIESGOS'!BS15=DATOS!$C$166,DATOS!$D$166,IF('VALORACIÓN RIESGOS'!BS15=DATOS!$C$167,DATOS!$D$167,IF('VALORACIÓN RIESGOS'!BS15=DATOS!$C$168,DATOS!$D$168,IF('VALORACIÓN RIESGOS'!BS15=$C$169,$D$169))))</f>
        <v>0</v>
      </c>
      <c r="L178" s="198">
        <f t="shared" si="11"/>
        <v>20</v>
      </c>
      <c r="M178" s="201"/>
    </row>
    <row r="179" spans="1:13" s="18" customFormat="1" x14ac:dyDescent="0.25">
      <c r="A179" s="19"/>
      <c r="B179" s="273">
        <f t="shared" ref="B179:K179" si="12">SUM(B172:B178)</f>
        <v>100</v>
      </c>
      <c r="C179" s="274">
        <f t="shared" si="12"/>
        <v>100</v>
      </c>
      <c r="D179" s="274">
        <f t="shared" si="12"/>
        <v>0</v>
      </c>
      <c r="E179" s="274">
        <f t="shared" si="12"/>
        <v>0</v>
      </c>
      <c r="F179" s="274">
        <f t="shared" si="12"/>
        <v>0</v>
      </c>
      <c r="G179" s="274">
        <f t="shared" si="12"/>
        <v>0</v>
      </c>
      <c r="H179" s="274">
        <f t="shared" si="12"/>
        <v>0</v>
      </c>
      <c r="I179" s="274">
        <f t="shared" si="12"/>
        <v>0</v>
      </c>
      <c r="J179" s="274">
        <f t="shared" si="12"/>
        <v>0</v>
      </c>
      <c r="K179" s="274">
        <f t="shared" si="12"/>
        <v>0</v>
      </c>
      <c r="L179" s="275">
        <f>SUM(L172:L178)/M179</f>
        <v>100</v>
      </c>
      <c r="M179" s="18">
        <f>COUNTIF(B179:K179,"&gt;0")</f>
        <v>2</v>
      </c>
    </row>
    <row r="180" spans="1:13" x14ac:dyDescent="0.25">
      <c r="A180" s="31"/>
      <c r="B180" s="27" t="str">
        <f>IF(B179=0, "N/A",IF(B179&lt;=85,$E$151,IF(AND(B179&gt;=86,B179&lt;=94),$E$152,IF(AND(B179&gt;=95,B179&lt;=100),$E$153))))</f>
        <v>Fuerte</v>
      </c>
      <c r="C180" s="8" t="str">
        <f>IF(C179=0, "N/A",IF(C179&lt;=85,$E$151,IF(AND(C179&gt;=86,C179&lt;=94),$E$152,IF(AND(C179&gt;=95,C179&lt;=100),$E$153))))</f>
        <v>Fuerte</v>
      </c>
      <c r="D180" s="27" t="str">
        <f>IF(D179=0, "N/A",IF(D179&lt;=85,$E$151,IF(AND(D179&gt;=86,D179&lt;=94),$E$152,IF(AND(D179&gt;=95,D179&lt;=100),$E$153))))</f>
        <v>N/A</v>
      </c>
      <c r="E180" s="27" t="str">
        <f>IF(E179=0, "N/A",IF(E179&lt;=85,$E$151,IF(AND(E179&gt;=86,E179&lt;=94),$E$152,IF(AND(E179&gt;=95,E179&lt;=100),$E$153))))</f>
        <v>N/A</v>
      </c>
      <c r="F180" s="27" t="str">
        <f>IF(F179=0, "N/A",IF(F179&lt;=85,$E$151,IF(AND(F179&gt;=86,F179&lt;=94),$E$152,IF(AND(F179&gt;=96,F179&lt;=100),$E$153))))</f>
        <v>N/A</v>
      </c>
      <c r="G180" s="27" t="str">
        <f>IF(G179=0, "N/A",IF(G179&lt;=85,$E$151,IF(AND(G179&gt;=86,G179&lt;=95),$E$152,IF(AND(G179&gt;=95,G179&lt;=100),$E$153))))</f>
        <v>N/A</v>
      </c>
      <c r="H180" s="27" t="str">
        <f>IF(H179=0, "N/A",IF(H179&lt;=85,$E$151,IF(AND(H179&gt;=86,H179&lt;=94),$E$152,IF(AND(H179&gt;=95,H179&lt;=100),$E$153))))</f>
        <v>N/A</v>
      </c>
      <c r="I180" s="27" t="str">
        <f>IF(I179=0, "N/A",IF(I179&lt;=85,$E$151,IF(AND(I179&gt;=86,I179&lt;=94),$E$152,IF(AND(I179&gt;=95,I179&lt;=100),$E$153))))</f>
        <v>N/A</v>
      </c>
      <c r="J180" s="27" t="str">
        <f>IF(J179=0, "N/A",IF(J179&lt;=85,$E$151,IF(AND(J179&gt;=86,J179&lt;=94),$E$152,IF(AND(J179&gt;=95,J179&lt;=100),$E$153))))</f>
        <v>N/A</v>
      </c>
      <c r="K180" s="27" t="str">
        <f>IF(K179=0, "N/A",IF(K179&lt;=85,$E$151,IF(AND(K179&gt;=86,K179&lt;=94),$E$152,IF(AND(K179&gt;=95,K179&lt;=100),$E$153))))</f>
        <v>N/A</v>
      </c>
      <c r="L180" s="198" t="str">
        <f>IF(L179&lt;=85,$E$151,IF(AND(L179&gt;=86,L179&lt;=94),$E$152,IF(AND(L179&gt;=95.5,L179&lt;=100),$E$153)))</f>
        <v>Fuerte</v>
      </c>
      <c r="M180" s="201"/>
    </row>
    <row r="181" spans="1:13" x14ac:dyDescent="0.25">
      <c r="A181" s="31"/>
      <c r="B181" s="8"/>
      <c r="C181" s="27"/>
      <c r="D181" s="8"/>
      <c r="E181" s="27"/>
      <c r="F181" s="8"/>
      <c r="G181" s="8"/>
      <c r="H181" s="8"/>
      <c r="I181" s="8"/>
      <c r="J181" s="8"/>
      <c r="K181" s="8"/>
      <c r="L181" s="21"/>
      <c r="M181" s="201"/>
    </row>
    <row r="182" spans="1:13" x14ac:dyDescent="0.25">
      <c r="A182" s="31"/>
      <c r="B182" s="22" t="s">
        <v>496</v>
      </c>
      <c r="D182" s="201"/>
      <c r="F182" s="201"/>
      <c r="G182" s="201"/>
      <c r="H182" s="201"/>
      <c r="I182" s="201"/>
      <c r="J182" s="201"/>
      <c r="K182" s="201"/>
      <c r="L182" s="201"/>
      <c r="M182" s="201"/>
    </row>
    <row r="183" spans="1:13" x14ac:dyDescent="0.25">
      <c r="A183" s="31"/>
      <c r="B183" s="17" t="s">
        <v>619</v>
      </c>
      <c r="C183" s="26" t="s">
        <v>99</v>
      </c>
      <c r="D183" s="17" t="s">
        <v>100</v>
      </c>
      <c r="E183" s="26" t="s">
        <v>101</v>
      </c>
      <c r="F183" s="17" t="s">
        <v>102</v>
      </c>
      <c r="G183" s="17" t="s">
        <v>103</v>
      </c>
      <c r="H183" s="17" t="s">
        <v>104</v>
      </c>
      <c r="I183" s="17" t="s">
        <v>105</v>
      </c>
      <c r="J183" s="17" t="s">
        <v>106</v>
      </c>
      <c r="K183" s="20" t="s">
        <v>107</v>
      </c>
      <c r="L183" s="57" t="s">
        <v>620</v>
      </c>
      <c r="M183" s="201"/>
    </row>
    <row r="184" spans="1:13" x14ac:dyDescent="0.25">
      <c r="A184" s="31"/>
      <c r="B184" s="8">
        <f>IF('VALORACIÓN RIESGOS'!BJ22=DATOS!$C$151,DATOS!$D$151,IF('VALORACIÓN RIESGOS'!BJ22=DATOS!$C$152,DATOS!$D$152))</f>
        <v>15</v>
      </c>
      <c r="C184" s="8">
        <f>IF('VALORACIÓN RIESGOS'!BK22=DATOS!$C$151,DATOS!$D$151,IF('VALORACIÓN RIESGOS'!BK22=DATOS!$C$152,DATOS!$D$152))</f>
        <v>15</v>
      </c>
      <c r="D184" s="8">
        <f>IF('VALORACIÓN RIESGOS'!BL22=DATOS!$C$151,DATOS!$D$151,IF('VALORACIÓN RIESGOS'!BL22=DATOS!$C$152,DATOS!$D$152))</f>
        <v>15</v>
      </c>
      <c r="E184" s="8" t="b">
        <f>IF('VALORACIÓN RIESGOS'!BM22=DATOS!$C$151,DATOS!$D$151,IF('VALORACIÓN RIESGOS'!BM22=DATOS!$C$152,DATOS!$D$152))</f>
        <v>0</v>
      </c>
      <c r="F184" s="8" t="b">
        <f>IF('VALORACIÓN RIESGOS'!BN22=DATOS!$C$151,DATOS!$D$151,IF('VALORACIÓN RIESGOS'!BN22=DATOS!$C$152,DATOS!$D$152))</f>
        <v>0</v>
      </c>
      <c r="G184" s="8" t="b">
        <f>IF('VALORACIÓN RIESGOS'!BO22=DATOS!$C$151,DATOS!$D$151,IF('VALORACIÓN RIESGOS'!BO22=DATOS!$C$152,DATOS!$D$152))</f>
        <v>0</v>
      </c>
      <c r="H184" s="8" t="b">
        <f>IF('VALORACIÓN RIESGOS'!BP22=DATOS!$C$151,DATOS!$D$151,IF('VALORACIÓN RIESGOS'!BP22=DATOS!$C$152,DATOS!$D$152))</f>
        <v>0</v>
      </c>
      <c r="I184" s="8" t="b">
        <f>IF('VALORACIÓN RIESGOS'!BQ22=DATOS!$C$151,DATOS!$D$151,IF('VALORACIÓN RIESGOS'!BQ22=DATOS!$C$152,DATOS!$D$152))</f>
        <v>0</v>
      </c>
      <c r="J184" s="8" t="b">
        <f>IF('VALORACIÓN RIESGOS'!BR22=DATOS!$C$151,DATOS!$D$151,IF('VALORACIÓN RIESGOS'!BR22=DATOS!$C$152,DATOS!$D$152))</f>
        <v>0</v>
      </c>
      <c r="K184" s="8" t="b">
        <f>IF('VALORACIÓN RIESGOS'!BS22=DATOS!$C$151,DATOS!$D$151,IF('VALORACIÓN RIESGOS'!BS22=DATOS!$C$152,DATOS!$D$152))</f>
        <v>0</v>
      </c>
      <c r="L184" s="198">
        <f>SUM(B184:K184)</f>
        <v>45</v>
      </c>
      <c r="M184" s="201"/>
    </row>
    <row r="185" spans="1:13" x14ac:dyDescent="0.25">
      <c r="A185" s="31"/>
      <c r="B185" s="8">
        <f>IF('VALORACIÓN RIESGOS'!BJ23=DATOS!$C$153,DATOS!$D$153,IF('VALORACIÓN RIESGOS'!BJ23=DATOS!$C$154,DATOS!$D$154))</f>
        <v>15</v>
      </c>
      <c r="C185" s="8">
        <f>IF('VALORACIÓN RIESGOS'!BK23=DATOS!$C$153,DATOS!$D$153,IF('VALORACIÓN RIESGOS'!BK23=DATOS!$C$154,DATOS!$D$154))</f>
        <v>15</v>
      </c>
      <c r="D185" s="8">
        <f>IF('VALORACIÓN RIESGOS'!BL23=DATOS!$C$153,DATOS!$D$153,IF('VALORACIÓN RIESGOS'!BL23=DATOS!$C$154,DATOS!$D$154))</f>
        <v>15</v>
      </c>
      <c r="E185" s="8" t="b">
        <f>IF('VALORACIÓN RIESGOS'!BM23=DATOS!$C$153,DATOS!$D$153,IF('VALORACIÓN RIESGOS'!BM23=DATOS!$C$154,DATOS!$D$154))</f>
        <v>0</v>
      </c>
      <c r="F185" s="8" t="b">
        <f>IF('VALORACIÓN RIESGOS'!BN23=DATOS!$C$153,DATOS!$D$153,IF('VALORACIÓN RIESGOS'!BN23=DATOS!$C$154,DATOS!$D$154))</f>
        <v>0</v>
      </c>
      <c r="G185" s="8" t="b">
        <f>IF('VALORACIÓN RIESGOS'!BO23=DATOS!$C$153,DATOS!$D$153,IF('VALORACIÓN RIESGOS'!BO23=DATOS!$C$154,DATOS!$D$154))</f>
        <v>0</v>
      </c>
      <c r="H185" s="8" t="b">
        <f>IF('VALORACIÓN RIESGOS'!BP23=DATOS!$C$153,DATOS!$D$153,IF('VALORACIÓN RIESGOS'!BP23=DATOS!$C$154,DATOS!$D$154))</f>
        <v>0</v>
      </c>
      <c r="I185" s="8" t="b">
        <f>IF('VALORACIÓN RIESGOS'!BQ23=DATOS!$C$153,DATOS!$D$153,IF('VALORACIÓN RIESGOS'!BQ23=DATOS!$C$154,DATOS!$D$154))</f>
        <v>0</v>
      </c>
      <c r="J185" s="8" t="b">
        <f>IF('VALORACIÓN RIESGOS'!BR23=DATOS!$C$153,DATOS!$D$153,IF('VALORACIÓN RIESGOS'!BR23=DATOS!$C$154,DATOS!$D$154))</f>
        <v>0</v>
      </c>
      <c r="K185" s="8" t="b">
        <f>IF('VALORACIÓN RIESGOS'!BS23=DATOS!$C$153,DATOS!$D$153,IF('VALORACIÓN RIESGOS'!BS23=DATOS!$C$154,DATOS!$D$154))</f>
        <v>0</v>
      </c>
      <c r="L185" s="198">
        <f t="shared" ref="L185:L190" si="13">SUM(B185:K185)</f>
        <v>45</v>
      </c>
      <c r="M185" s="201"/>
    </row>
    <row r="186" spans="1:13" x14ac:dyDescent="0.25">
      <c r="A186" s="31"/>
      <c r="B186" s="8">
        <f>IF('VALORACIÓN RIESGOS'!BJ24=DATOS!$C$155,DATOS!$D$155,IF('VALORACIÓN RIESGOS'!BJ24=DATOS!$C$156,DATOS!$D$156))</f>
        <v>15</v>
      </c>
      <c r="C186" s="8">
        <f>IF('VALORACIÓN RIESGOS'!BK24=DATOS!$C$155,DATOS!$D$155,IF('VALORACIÓN RIESGOS'!BK24=DATOS!$C$156,DATOS!$D$156))</f>
        <v>15</v>
      </c>
      <c r="D186" s="8">
        <f>IF('VALORACIÓN RIESGOS'!BL24=DATOS!$C$155,DATOS!$D$155,IF('VALORACIÓN RIESGOS'!BL24=DATOS!$C$156,DATOS!$D$156))</f>
        <v>15</v>
      </c>
      <c r="E186" s="8" t="b">
        <f>IF('VALORACIÓN RIESGOS'!BM24=DATOS!$C$155,DATOS!$D$155,IF('VALORACIÓN RIESGOS'!BM24=DATOS!$C$156,DATOS!$D$156))</f>
        <v>0</v>
      </c>
      <c r="F186" s="8" t="b">
        <f>IF('VALORACIÓN RIESGOS'!BN24=DATOS!$C$155,DATOS!$D$155,IF('VALORACIÓN RIESGOS'!BN24=DATOS!$C$156,DATOS!$D$156))</f>
        <v>0</v>
      </c>
      <c r="G186" s="8" t="b">
        <f>IF('VALORACIÓN RIESGOS'!BO24=DATOS!$C$155,DATOS!$D$155,IF('VALORACIÓN RIESGOS'!BO24=DATOS!$C$156,DATOS!$D$156))</f>
        <v>0</v>
      </c>
      <c r="H186" s="8" t="b">
        <f>IF('VALORACIÓN RIESGOS'!BP24=DATOS!$C$155,DATOS!$D$155,IF('VALORACIÓN RIESGOS'!BP24=DATOS!$C$156,DATOS!$D$156))</f>
        <v>0</v>
      </c>
      <c r="I186" s="8" t="b">
        <f>IF('VALORACIÓN RIESGOS'!BQ24=DATOS!$C$155,DATOS!$D$155,IF('VALORACIÓN RIESGOS'!BQ24=DATOS!$C$156,DATOS!$D$156))</f>
        <v>0</v>
      </c>
      <c r="J186" s="8" t="b">
        <f>IF('VALORACIÓN RIESGOS'!BR24=DATOS!$C$155,DATOS!$D$155,IF('VALORACIÓN RIESGOS'!BR24=DATOS!$C$156,DATOS!$D$156))</f>
        <v>0</v>
      </c>
      <c r="K186" s="8" t="b">
        <f>IF('VALORACIÓN RIESGOS'!BS24=DATOS!$C$155,DATOS!$D$155,IF('VALORACIÓN RIESGOS'!BS24=DATOS!$C$156,DATOS!$D$156))</f>
        <v>0</v>
      </c>
      <c r="L186" s="198">
        <f t="shared" si="13"/>
        <v>45</v>
      </c>
      <c r="M186" s="201"/>
    </row>
    <row r="187" spans="1:13" x14ac:dyDescent="0.25">
      <c r="A187" s="31"/>
      <c r="B187" s="8">
        <f>IF('VALORACIÓN RIESGOS'!BJ25=DATOS!$C$157,DATOS!$D$157,IF('VALORACIÓN RIESGOS'!BJ25=DATOS!$C$158,DATOS!$D$158,IF('VALORACIÓN RIESGOS'!BJ25=DATOS!$C$159,DATOS!$D$159)))</f>
        <v>15</v>
      </c>
      <c r="C187" s="8">
        <f>IF('VALORACIÓN RIESGOS'!BK25=DATOS!$C$157,DATOS!$D$157,IF('VALORACIÓN RIESGOS'!BK25=DATOS!$C$158,DATOS!$D$158,IF('VALORACIÓN RIESGOS'!BK25=DATOS!$C$159,DATOS!$D$159)))</f>
        <v>10</v>
      </c>
      <c r="D187" s="8">
        <f>IF('VALORACIÓN RIESGOS'!BL25=DATOS!$C$157,DATOS!$D$157,IF('VALORACIÓN RIESGOS'!BL25=DATOS!$C$158,DATOS!$D$158,IF('VALORACIÓN RIESGOS'!BL25=DATOS!$C$159,DATOS!$D$159)))</f>
        <v>15</v>
      </c>
      <c r="E187" s="8" t="b">
        <f>IF('VALORACIÓN RIESGOS'!BM25=DATOS!$C$157,DATOS!$D$157,IF('VALORACIÓN RIESGOS'!BM25=DATOS!$C$158,DATOS!$D$158,IF('VALORACIÓN RIESGOS'!BM25=DATOS!$C$159,DATOS!$D$159)))</f>
        <v>0</v>
      </c>
      <c r="F187" s="8" t="b">
        <f>IF('VALORACIÓN RIESGOS'!BN25=DATOS!$C$157,DATOS!$D$157,IF('VALORACIÓN RIESGOS'!BN25=DATOS!$C$158,DATOS!$D$158,IF('VALORACIÓN RIESGOS'!BN25=DATOS!$C$159,DATOS!$D$159)))</f>
        <v>0</v>
      </c>
      <c r="G187" s="8" t="b">
        <f>IF('VALORACIÓN RIESGOS'!BO25=DATOS!$C$157,DATOS!$D$157,IF('VALORACIÓN RIESGOS'!BO25=DATOS!$C$158,DATOS!$D$158,IF('VALORACIÓN RIESGOS'!BO25=DATOS!$C$159,DATOS!$D$159)))</f>
        <v>0</v>
      </c>
      <c r="H187" s="8" t="b">
        <f>IF('VALORACIÓN RIESGOS'!BP25=DATOS!$C$157,DATOS!$D$157,IF('VALORACIÓN RIESGOS'!BP25=DATOS!$C$158,DATOS!$D$158,IF('VALORACIÓN RIESGOS'!BP25=DATOS!$C$159,DATOS!$D$159)))</f>
        <v>0</v>
      </c>
      <c r="I187" s="8" t="b">
        <f>IF('VALORACIÓN RIESGOS'!BQ25=DATOS!$C$157,DATOS!$D$157,IF('VALORACIÓN RIESGOS'!BQ25=DATOS!$C$158,DATOS!$D$158,IF('VALORACIÓN RIESGOS'!BQ25=DATOS!$C$159,DATOS!$D$159)))</f>
        <v>0</v>
      </c>
      <c r="J187" s="8" t="b">
        <f>IF('VALORACIÓN RIESGOS'!BR25=DATOS!$C$157,DATOS!$D$157,IF('VALORACIÓN RIESGOS'!BR25=DATOS!$C$158,DATOS!$D$158,IF('VALORACIÓN RIESGOS'!BR25=DATOS!$C$159,DATOS!$D$159)))</f>
        <v>0</v>
      </c>
      <c r="K187" s="8" t="b">
        <f>IF('VALORACIÓN RIESGOS'!BS25=DATOS!$C$157,DATOS!$D$157,IF('VALORACIÓN RIESGOS'!BS25=DATOS!$C$158,DATOS!$D$158,IF('VALORACIÓN RIESGOS'!BS25=DATOS!$C$159,DATOS!$D$159)))</f>
        <v>0</v>
      </c>
      <c r="L187" s="198">
        <f t="shared" si="13"/>
        <v>40</v>
      </c>
      <c r="M187" s="201"/>
    </row>
    <row r="188" spans="1:13" x14ac:dyDescent="0.25">
      <c r="A188" s="31"/>
      <c r="B188" s="8">
        <f>IF('VALORACIÓN RIESGOS'!BJ26=DATOS!$C$160,DATOS!$D$160,IF('VALORACIÓN RIESGOS'!BJ26=DATOS!$C$161,DATOS!$D$161))</f>
        <v>15</v>
      </c>
      <c r="C188" s="8">
        <f>IF('VALORACIÓN RIESGOS'!BK26=DATOS!$C$160,DATOS!$D$160,IF('VALORACIÓN RIESGOS'!BK26=DATOS!$C$161,DATOS!$D$161))</f>
        <v>15</v>
      </c>
      <c r="D188" s="8">
        <f>IF('VALORACIÓN RIESGOS'!BL26=DATOS!$C$160,DATOS!$D$160,IF('VALORACIÓN RIESGOS'!BL26=DATOS!$C$161,DATOS!$D$161))</f>
        <v>15</v>
      </c>
      <c r="E188" s="8" t="b">
        <f>IF('VALORACIÓN RIESGOS'!BM26=DATOS!$C$160,DATOS!$D$160,IF('VALORACIÓN RIESGOS'!BM26=DATOS!$C$161,DATOS!$D$161))</f>
        <v>0</v>
      </c>
      <c r="F188" s="8" t="b">
        <f>IF('VALORACIÓN RIESGOS'!BN26=DATOS!$C$160,DATOS!$D$160,IF('VALORACIÓN RIESGOS'!BN26=DATOS!$C$161,DATOS!$D$161))</f>
        <v>0</v>
      </c>
      <c r="G188" s="8" t="b">
        <f>IF('VALORACIÓN RIESGOS'!BO26=DATOS!$C$160,DATOS!$D$160,IF('VALORACIÓN RIESGOS'!BO26=DATOS!$C$161,DATOS!$D$161))</f>
        <v>0</v>
      </c>
      <c r="H188" s="8" t="b">
        <f>IF('VALORACIÓN RIESGOS'!BP26=DATOS!$C$160,DATOS!$D$160,IF('VALORACIÓN RIESGOS'!BP26=DATOS!$C$161,DATOS!$D$161))</f>
        <v>0</v>
      </c>
      <c r="I188" s="8" t="b">
        <f>IF('VALORACIÓN RIESGOS'!BQ26=DATOS!$C$160,DATOS!$D$160,IF('VALORACIÓN RIESGOS'!BQ26=DATOS!$C$161,DATOS!$D$161))</f>
        <v>0</v>
      </c>
      <c r="J188" s="8" t="b">
        <f>IF('VALORACIÓN RIESGOS'!BR26=DATOS!$C$160,DATOS!$D$160,IF('VALORACIÓN RIESGOS'!BR26=DATOS!$C$161,DATOS!$D$161))</f>
        <v>0</v>
      </c>
      <c r="K188" s="8" t="b">
        <f>IF('VALORACIÓN RIESGOS'!BS26=DATOS!$C$160,DATOS!$D$160,IF('VALORACIÓN RIESGOS'!BS26=DATOS!$C$161,DATOS!$D$161))</f>
        <v>0</v>
      </c>
      <c r="L188" s="198">
        <f t="shared" si="13"/>
        <v>45</v>
      </c>
      <c r="M188" s="201"/>
    </row>
    <row r="189" spans="1:13" x14ac:dyDescent="0.25">
      <c r="A189" s="31"/>
      <c r="B189" s="8">
        <f>IF('VALORACIÓN RIESGOS'!BJ27=DATOS!$C$162,DATOS!$D$162,IF('VALORACIÓN RIESGOS'!BJ27=DATOS!$C$163,DATOS!$D$163,IF('VALORACIÓN RIESGOS'!BJ27=$C$164,$D$164,IF('VALORACIÓN RIESGOS'!BJ27=$C$165,$D$165))))</f>
        <v>15</v>
      </c>
      <c r="C189" s="8">
        <f>IF('VALORACIÓN RIESGOS'!BK27=DATOS!$C$162,DATOS!$D$162,IF('VALORACIÓN RIESGOS'!BK27=DATOS!$C$163,DATOS!$D$163,IF('VALORACIÓN RIESGOS'!BK27=$C$164,$D$164,IF('VALORACIÓN RIESGOS'!BK27=$C$165,$D$165))))</f>
        <v>15</v>
      </c>
      <c r="D189" s="8">
        <f>IF('VALORACIÓN RIESGOS'!BL27=DATOS!$C$162,DATOS!$D$162,IF('VALORACIÓN RIESGOS'!BL27=DATOS!$C$163,DATOS!$D$163,IF('VALORACIÓN RIESGOS'!BL27=$C$164,$D$164,IF('VALORACIÓN RIESGOS'!BL27=$C$165,$D$165))))</f>
        <v>0</v>
      </c>
      <c r="E189" s="8" t="b">
        <f>IF('VALORACIÓN RIESGOS'!BM27=DATOS!$C$162,DATOS!$D$162,IF('VALORACIÓN RIESGOS'!BM27=DATOS!$C$163,DATOS!$D$163,IF('VALORACIÓN RIESGOS'!BM27=$C$164,$D$164,IF('VALORACIÓN RIESGOS'!BM27=$C$165,$D$165))))</f>
        <v>0</v>
      </c>
      <c r="F189" s="8" t="b">
        <f>IF('VALORACIÓN RIESGOS'!BN27=DATOS!$C$162,DATOS!$D$162,IF('VALORACIÓN RIESGOS'!BN27=DATOS!$C$163,DATOS!$D$163,IF('VALORACIÓN RIESGOS'!BN27=$C$164,$D$164,IF('VALORACIÓN RIESGOS'!BN27=$C$165,$D$165))))</f>
        <v>0</v>
      </c>
      <c r="G189" s="8" t="b">
        <f>IF('VALORACIÓN RIESGOS'!BO27=DATOS!$C$162,DATOS!$D$162,IF('VALORACIÓN RIESGOS'!BO27=DATOS!$C$163,DATOS!$D$163,IF('VALORACIÓN RIESGOS'!BO27=$C$164,$D$164,IF('VALORACIÓN RIESGOS'!BO27=$C$165,$D$165))))</f>
        <v>0</v>
      </c>
      <c r="H189" s="8" t="b">
        <f>IF('VALORACIÓN RIESGOS'!BP27=DATOS!$C$162,DATOS!$D$162,IF('VALORACIÓN RIESGOS'!BP27=DATOS!$C$163,DATOS!$D$163,IF('VALORACIÓN RIESGOS'!BP27=$C$164,$D$164,IF('VALORACIÓN RIESGOS'!BP27=$C$165,$D$165))))</f>
        <v>0</v>
      </c>
      <c r="I189" s="8" t="b">
        <f>IF('VALORACIÓN RIESGOS'!BQ27=DATOS!$C$162,DATOS!$D$162,IF('VALORACIÓN RIESGOS'!BQ27=DATOS!$C$163,DATOS!$D$163,IF('VALORACIÓN RIESGOS'!BQ27=$C$164,$D$164,IF('VALORACIÓN RIESGOS'!BQ27=$C$165,$D$165))))</f>
        <v>0</v>
      </c>
      <c r="J189" s="8" t="b">
        <f>IF('VALORACIÓN RIESGOS'!BR27=DATOS!$C$162,DATOS!$D$162,IF('VALORACIÓN RIESGOS'!BR27=DATOS!$C$163,DATOS!$D$163,IF('VALORACIÓN RIESGOS'!BR27=$C$164,$D$164,IF('VALORACIÓN RIESGOS'!BR27=$C$165,$D$165))))</f>
        <v>0</v>
      </c>
      <c r="K189" s="8" t="b">
        <f>IF('VALORACIÓN RIESGOS'!BS27=DATOS!$C$162,DATOS!$D$162,IF('VALORACIÓN RIESGOS'!BS27=DATOS!$C$163,DATOS!$D$163,IF('VALORACIÓN RIESGOS'!BS27=$C$164,$D$164,IF('VALORACIÓN RIESGOS'!BS27=$C$165,$D$165))))</f>
        <v>0</v>
      </c>
      <c r="L189" s="198">
        <f t="shared" si="13"/>
        <v>30</v>
      </c>
      <c r="M189" s="201"/>
    </row>
    <row r="190" spans="1:13" x14ac:dyDescent="0.25">
      <c r="A190" s="31"/>
      <c r="B190" s="8">
        <f>IF('VALORACIÓN RIESGOS'!BJ28=DATOS!$C$166,DATOS!$D$166,IF('VALORACIÓN RIESGOS'!BJ28=DATOS!$C$167,DATOS!$D$167,IF('VALORACIÓN RIESGOS'!BJ28=DATOS!$C$168,DATOS!$D$168,IF('VALORACIÓN RIESGOS'!BJ28=DATOS!$C$168,DATOS!$D$168,IF('VALORACIÓN RIESGOS'!BJ28=$C$169,$D$169)))))</f>
        <v>5</v>
      </c>
      <c r="C190" s="8">
        <f>IF('VALORACIÓN RIESGOS'!BK28=DATOS!$C$166,DATOS!$D$166,IF('VALORACIÓN RIESGOS'!BK28=DATOS!$C$167,DATOS!$D$167,IF('VALORACIÓN RIESGOS'!BK28=DATOS!$C$168,DATOS!$D$168,IF('VALORACIÓN RIESGOS'!BK28=DATOS!$C$168,DATOS!$D$168,IF('VALORACIÓN RIESGOS'!BK28=$C$169,$D$169)))))</f>
        <v>10</v>
      </c>
      <c r="D190" s="8">
        <f>IF('VALORACIÓN RIESGOS'!BL28=DATOS!$C$166,DATOS!$D$166,IF('VALORACIÓN RIESGOS'!BL28=DATOS!$C$167,DATOS!$D$167,IF('VALORACIÓN RIESGOS'!BL28=DATOS!$C$168,DATOS!$D$168,IF('VALORACIÓN RIESGOS'!BL28=DATOS!$C$168,DATOS!$D$168,IF('VALORACIÓN RIESGOS'!BL28=$C$169,$D$169)))))</f>
        <v>0</v>
      </c>
      <c r="E190" s="8" t="b">
        <f>IF('VALORACIÓN RIESGOS'!BM28=DATOS!$C$166,DATOS!$D$166,IF('VALORACIÓN RIESGOS'!BM28=DATOS!$C$167,DATOS!$D$167,IF('VALORACIÓN RIESGOS'!BM28=DATOS!$C$168,DATOS!$D$168,IF('VALORACIÓN RIESGOS'!BM28=DATOS!$C$168,DATOS!$D$168,IF('VALORACIÓN RIESGOS'!BM28=$C$169,$D$169)))))</f>
        <v>0</v>
      </c>
      <c r="F190" s="8" t="b">
        <f>IF('VALORACIÓN RIESGOS'!BN28=DATOS!$C$166,DATOS!$D$166,IF('VALORACIÓN RIESGOS'!BN28=DATOS!$C$167,DATOS!$D$167,IF('VALORACIÓN RIESGOS'!BN28=DATOS!$C$168,DATOS!$D$168,IF('VALORACIÓN RIESGOS'!BN28=DATOS!$C$168,DATOS!$D$168,IF('VALORACIÓN RIESGOS'!BN28=$C$169,$D$169)))))</f>
        <v>0</v>
      </c>
      <c r="G190" s="8" t="b">
        <f>IF('VALORACIÓN RIESGOS'!BO28=DATOS!$C$166,DATOS!$D$166,IF('VALORACIÓN RIESGOS'!BO28=DATOS!$C$167,DATOS!$D$167,IF('VALORACIÓN RIESGOS'!BO28=DATOS!$C$168,DATOS!$D$168,IF('VALORACIÓN RIESGOS'!BO28=DATOS!$C$168,DATOS!$D$168,IF('VALORACIÓN RIESGOS'!BO28=$C$169,$D$169)))))</f>
        <v>0</v>
      </c>
      <c r="H190" s="8" t="b">
        <f>IF('VALORACIÓN RIESGOS'!BP28=DATOS!$C$166,DATOS!$D$166,IF('VALORACIÓN RIESGOS'!BP28=DATOS!$C$167,DATOS!$D$167,IF('VALORACIÓN RIESGOS'!BP28=DATOS!$C$168,DATOS!$D$168,IF('VALORACIÓN RIESGOS'!BP28=DATOS!$C$168,DATOS!$D$168,IF('VALORACIÓN RIESGOS'!BP28=$C$169,$D$169)))))</f>
        <v>0</v>
      </c>
      <c r="I190" s="8" t="b">
        <f>IF('VALORACIÓN RIESGOS'!BQ28=DATOS!$C$166,DATOS!$D$166,IF('VALORACIÓN RIESGOS'!BQ28=DATOS!$C$167,DATOS!$D$167,IF('VALORACIÓN RIESGOS'!BQ28=DATOS!$C$168,DATOS!$D$168,IF('VALORACIÓN RIESGOS'!BQ28=DATOS!$C$168,DATOS!$D$168,IF('VALORACIÓN RIESGOS'!BQ28=$C$169,$D$169)))))</f>
        <v>0</v>
      </c>
      <c r="J190" s="8" t="b">
        <f>IF('VALORACIÓN RIESGOS'!BR28=DATOS!$C$166,DATOS!$D$166,IF('VALORACIÓN RIESGOS'!BR28=DATOS!$C$167,DATOS!$D$167,IF('VALORACIÓN RIESGOS'!BR28=DATOS!$C$168,DATOS!$D$168,IF('VALORACIÓN RIESGOS'!BR28=DATOS!$C$168,DATOS!$D$168,IF('VALORACIÓN RIESGOS'!BR28=$C$169,$D$169)))))</f>
        <v>0</v>
      </c>
      <c r="K190" s="8" t="b">
        <f>IF('VALORACIÓN RIESGOS'!BS28=DATOS!$C$166,DATOS!$D$166,IF('VALORACIÓN RIESGOS'!BS28=DATOS!$C$167,DATOS!$D$167,IF('VALORACIÓN RIESGOS'!BS28=DATOS!$C$168,DATOS!$D$168,IF('VALORACIÓN RIESGOS'!BS28=DATOS!$C$168,DATOS!$D$168,IF('VALORACIÓN RIESGOS'!BS28=$C$169,$D$169)))))</f>
        <v>0</v>
      </c>
      <c r="L190" s="198">
        <f t="shared" si="13"/>
        <v>15</v>
      </c>
      <c r="M190" s="201"/>
    </row>
    <row r="191" spans="1:13" x14ac:dyDescent="0.25">
      <c r="A191" s="31"/>
      <c r="B191" s="273">
        <f t="shared" ref="B191:K191" si="14">SUM(B184:B190)</f>
        <v>95</v>
      </c>
      <c r="C191" s="274">
        <f>SUM(C184:C190)</f>
        <v>95</v>
      </c>
      <c r="D191" s="274">
        <f t="shared" si="14"/>
        <v>75</v>
      </c>
      <c r="E191" s="274">
        <f t="shared" si="14"/>
        <v>0</v>
      </c>
      <c r="F191" s="274">
        <f t="shared" si="14"/>
        <v>0</v>
      </c>
      <c r="G191" s="274">
        <f t="shared" si="14"/>
        <v>0</v>
      </c>
      <c r="H191" s="274">
        <f t="shared" si="14"/>
        <v>0</v>
      </c>
      <c r="I191" s="274">
        <f t="shared" si="14"/>
        <v>0</v>
      </c>
      <c r="J191" s="274">
        <f t="shared" si="14"/>
        <v>0</v>
      </c>
      <c r="K191" s="274">
        <f t="shared" si="14"/>
        <v>0</v>
      </c>
      <c r="L191" s="275">
        <f>SUM(L184:L190)/M191</f>
        <v>88.333333333333329</v>
      </c>
      <c r="M191" s="201">
        <f>COUNTIF(B191:K191,"&gt;0")</f>
        <v>3</v>
      </c>
    </row>
    <row r="192" spans="1:13" x14ac:dyDescent="0.25">
      <c r="A192" s="31"/>
      <c r="B192" s="27" t="str">
        <f>IF(B191=0,"N/A",IF(B191&lt;=85,$E$151,IF(AND(B191&gt;=86,B191&lt;=94),$E$152,IF(AND(B191&gt;=95,B191&lt;=100),$E$153))))</f>
        <v>Fuerte</v>
      </c>
      <c r="C192" s="27" t="str">
        <f>IF(C191=0,"N/A",IF(C191&lt;=85,$E$151,IF(AND(C191&gt;=86,C191&lt;=94),$E$152,IF(AND(C191&gt;=95,C191&lt;=100),$E$153))))</f>
        <v>Fuerte</v>
      </c>
      <c r="D192" s="27" t="str">
        <f t="shared" ref="D192:K192" si="15">IF(D191=0,"N/A",IF(D191&lt;=85,$E$151,IF(AND(D191&gt;=86,D191&lt;=94),$E$152,IF(AND(D191&gt;=95,D191&lt;=100),$E$153))))</f>
        <v>Débil</v>
      </c>
      <c r="E192" s="27" t="str">
        <f t="shared" si="15"/>
        <v>N/A</v>
      </c>
      <c r="F192" s="27" t="str">
        <f t="shared" si="15"/>
        <v>N/A</v>
      </c>
      <c r="G192" s="27" t="str">
        <f t="shared" si="15"/>
        <v>N/A</v>
      </c>
      <c r="H192" s="27" t="str">
        <f t="shared" si="15"/>
        <v>N/A</v>
      </c>
      <c r="I192" s="27" t="str">
        <f t="shared" si="15"/>
        <v>N/A</v>
      </c>
      <c r="J192" s="27" t="str">
        <f t="shared" si="15"/>
        <v>N/A</v>
      </c>
      <c r="K192" s="27" t="str">
        <f t="shared" si="15"/>
        <v>N/A</v>
      </c>
      <c r="L192" s="198" t="str">
        <f>IF(L191&lt;=85,$E$151,IF(AND(L191&gt;=86,L191&lt;=94),$E$152,IF(AND(L191&gt;=95.5,L191&lt;=100),$E$153)))</f>
        <v>Moderado</v>
      </c>
      <c r="M192" s="201"/>
    </row>
    <row r="193" spans="1:13" x14ac:dyDescent="0.25">
      <c r="A193" s="31"/>
      <c r="B193" s="8"/>
      <c r="D193" s="201"/>
      <c r="F193" s="201"/>
      <c r="G193" s="201"/>
      <c r="H193" s="201"/>
      <c r="I193" s="201"/>
      <c r="J193" s="201"/>
      <c r="K193" s="201"/>
      <c r="L193" s="201"/>
      <c r="M193" s="201"/>
    </row>
    <row r="194" spans="1:13" x14ac:dyDescent="0.25">
      <c r="A194" s="31"/>
      <c r="B194" s="22" t="s">
        <v>497</v>
      </c>
      <c r="D194" s="201"/>
      <c r="F194" s="201"/>
      <c r="G194" s="201"/>
      <c r="H194" s="201"/>
      <c r="I194" s="201"/>
      <c r="J194" s="201"/>
      <c r="K194" s="201"/>
      <c r="L194" s="201"/>
      <c r="M194" s="201"/>
    </row>
    <row r="195" spans="1:13" x14ac:dyDescent="0.25">
      <c r="A195" s="31"/>
      <c r="B195" s="37" t="s">
        <v>619</v>
      </c>
      <c r="C195" s="38" t="s">
        <v>99</v>
      </c>
      <c r="D195" s="37" t="s">
        <v>100</v>
      </c>
      <c r="E195" s="38" t="s">
        <v>101</v>
      </c>
      <c r="F195" s="37" t="s">
        <v>102</v>
      </c>
      <c r="G195" s="37" t="s">
        <v>103</v>
      </c>
      <c r="H195" s="37" t="s">
        <v>104</v>
      </c>
      <c r="I195" s="37" t="s">
        <v>105</v>
      </c>
      <c r="J195" s="37" t="s">
        <v>106</v>
      </c>
      <c r="K195" s="39" t="s">
        <v>107</v>
      </c>
      <c r="L195" s="58" t="s">
        <v>620</v>
      </c>
      <c r="M195" s="201"/>
    </row>
    <row r="196" spans="1:13" x14ac:dyDescent="0.25">
      <c r="A196" s="31"/>
      <c r="B196" s="40">
        <f>IF('VALORACIÓN RIESGOS'!BJ35=DATOS!$C$151,DATOS!$D$151,IF('VALORACIÓN RIESGOS'!BJ35=DATOS!$C$152,DATOS!$D$152))</f>
        <v>15</v>
      </c>
      <c r="C196" s="40">
        <f>IF('VALORACIÓN RIESGOS'!BK35=DATOS!$C$151,DATOS!$D$151,IF('VALORACIÓN RIESGOS'!BK35=DATOS!$C$152,DATOS!$D$152))</f>
        <v>15</v>
      </c>
      <c r="D196" s="40" t="b">
        <f>IF('VALORACIÓN RIESGOS'!BL35=DATOS!$C$151,DATOS!$D$151,IF('VALORACIÓN RIESGOS'!BL35=DATOS!$C$152,DATOS!$D$152))</f>
        <v>0</v>
      </c>
      <c r="E196" s="40" t="b">
        <f>IF('VALORACIÓN RIESGOS'!BM35=DATOS!$C$151,DATOS!$D$151,IF('VALORACIÓN RIESGOS'!BM35=DATOS!$C$152,DATOS!$D$152))</f>
        <v>0</v>
      </c>
      <c r="F196" s="40" t="b">
        <f>IF('VALORACIÓN RIESGOS'!BN35=DATOS!$C$151,DATOS!$D$151,IF('VALORACIÓN RIESGOS'!BN35=DATOS!$C$152,DATOS!$D$152))</f>
        <v>0</v>
      </c>
      <c r="G196" s="40" t="b">
        <f>IF('VALORACIÓN RIESGOS'!BO35=DATOS!$C$151,DATOS!$D$151,IF('VALORACIÓN RIESGOS'!BO35=DATOS!$C$152,DATOS!$D$152))</f>
        <v>0</v>
      </c>
      <c r="H196" s="40" t="b">
        <f>IF('VALORACIÓN RIESGOS'!BP35=DATOS!$C$151,DATOS!$D$151,IF('VALORACIÓN RIESGOS'!BP35=DATOS!$C$152,DATOS!$D$152))</f>
        <v>0</v>
      </c>
      <c r="I196" s="40" t="b">
        <f>IF('VALORACIÓN RIESGOS'!BQ35=DATOS!$C$151,DATOS!$D$151,IF('VALORACIÓN RIESGOS'!BQ35=DATOS!$C$152,DATOS!$D$152))</f>
        <v>0</v>
      </c>
      <c r="J196" s="40" t="b">
        <f>IF('VALORACIÓN RIESGOS'!BR35=DATOS!$C$151,DATOS!$D$151,IF('VALORACIÓN RIESGOS'!BR35=DATOS!$C$152,DATOS!$D$152))</f>
        <v>0</v>
      </c>
      <c r="K196" s="40" t="b">
        <f>IF('VALORACIÓN RIESGOS'!BS35=DATOS!$C$151,DATOS!$D$151,IF('VALORACIÓN RIESGOS'!BS35=DATOS!$C$152,DATOS!$D$152))</f>
        <v>0</v>
      </c>
      <c r="L196" s="198">
        <f>SUM(B196:K196)</f>
        <v>30</v>
      </c>
      <c r="M196" s="201"/>
    </row>
    <row r="197" spans="1:13" x14ac:dyDescent="0.25">
      <c r="A197" s="31"/>
      <c r="B197" s="40">
        <f>IF('VALORACIÓN RIESGOS'!BJ36=DATOS!$C$153,DATOS!$D$153,IF('VALORACIÓN RIESGOS'!BJ36=DATOS!$C$154,DATOS!$D$154))</f>
        <v>15</v>
      </c>
      <c r="C197" s="40">
        <f>IF('VALORACIÓN RIESGOS'!BK36=DATOS!$C$153,DATOS!$D$153,IF('VALORACIÓN RIESGOS'!BK36=DATOS!$C$154,DATOS!$D$154))</f>
        <v>0</v>
      </c>
      <c r="D197" s="40" t="b">
        <f>IF('VALORACIÓN RIESGOS'!BL36=DATOS!$C$153,DATOS!$D$153,IF('VALORACIÓN RIESGOS'!BL36=DATOS!$C$154,DATOS!$D$154))</f>
        <v>0</v>
      </c>
      <c r="E197" s="40" t="b">
        <f>IF('VALORACIÓN RIESGOS'!BM36=DATOS!$C$153,DATOS!$D$153,IF('VALORACIÓN RIESGOS'!BM36=DATOS!$C$154,DATOS!$D$154))</f>
        <v>0</v>
      </c>
      <c r="F197" s="40" t="b">
        <f>IF('VALORACIÓN RIESGOS'!BN36=DATOS!$C$153,DATOS!$D$153,IF('VALORACIÓN RIESGOS'!BN36=DATOS!$C$154,DATOS!$D$154))</f>
        <v>0</v>
      </c>
      <c r="G197" s="40" t="b">
        <f>IF('VALORACIÓN RIESGOS'!BO36=DATOS!$C$153,DATOS!$D$153,IF('VALORACIÓN RIESGOS'!BO36=DATOS!$C$154,DATOS!$D$154))</f>
        <v>0</v>
      </c>
      <c r="H197" s="40" t="b">
        <f>IF('VALORACIÓN RIESGOS'!BP36=DATOS!$C$153,DATOS!$D$153,IF('VALORACIÓN RIESGOS'!BP36=DATOS!$C$154,DATOS!$D$154))</f>
        <v>0</v>
      </c>
      <c r="I197" s="40" t="b">
        <f>IF('VALORACIÓN RIESGOS'!BQ36=DATOS!$C$153,DATOS!$D$153,IF('VALORACIÓN RIESGOS'!BQ36=DATOS!$C$154,DATOS!$D$154))</f>
        <v>0</v>
      </c>
      <c r="J197" s="40" t="b">
        <f>IF('VALORACIÓN RIESGOS'!BR36=DATOS!$C$153,DATOS!$D$153,IF('VALORACIÓN RIESGOS'!BR36=DATOS!$C$154,DATOS!$D$154))</f>
        <v>0</v>
      </c>
      <c r="K197" s="40" t="b">
        <f>IF('VALORACIÓN RIESGOS'!BS36=DATOS!$C$153,DATOS!$D$153,IF('VALORACIÓN RIESGOS'!BS36=DATOS!$C$154,DATOS!$D$154))</f>
        <v>0</v>
      </c>
      <c r="L197" s="198">
        <f t="shared" ref="L197:L202" si="16">SUM(B197:K197)</f>
        <v>15</v>
      </c>
      <c r="M197" s="201"/>
    </row>
    <row r="198" spans="1:13" x14ac:dyDescent="0.25">
      <c r="A198" s="31"/>
      <c r="B198" s="40">
        <f>IF('VALORACIÓN RIESGOS'!BJ37=DATOS!$C$155,DATOS!$D$155,IF('VALORACIÓN RIESGOS'!BJ37=DATOS!$C$156,DATOS!$D$156))</f>
        <v>15</v>
      </c>
      <c r="C198" s="40">
        <f>IF('VALORACIÓN RIESGOS'!BK37=DATOS!$C$155,DATOS!$D$155,IF('VALORACIÓN RIESGOS'!BK37=DATOS!$C$156,DATOS!$D$156))</f>
        <v>15</v>
      </c>
      <c r="D198" s="40" t="b">
        <f>IF('VALORACIÓN RIESGOS'!BL37=DATOS!$C$155,DATOS!$D$155,IF('VALORACIÓN RIESGOS'!BL37=DATOS!$C$156,DATOS!$D$156))</f>
        <v>0</v>
      </c>
      <c r="E198" s="40" t="b">
        <f>IF('VALORACIÓN RIESGOS'!BM37=DATOS!$C$155,DATOS!$D$155,IF('VALORACIÓN RIESGOS'!BM37=DATOS!$C$156,DATOS!$D$156))</f>
        <v>0</v>
      </c>
      <c r="F198" s="40" t="b">
        <f>IF('VALORACIÓN RIESGOS'!BN37=DATOS!$C$155,DATOS!$D$155,IF('VALORACIÓN RIESGOS'!BN37=DATOS!$C$156,DATOS!$D$156))</f>
        <v>0</v>
      </c>
      <c r="G198" s="40" t="b">
        <f>IF('VALORACIÓN RIESGOS'!BO37=DATOS!$C$155,DATOS!$D$155,IF('VALORACIÓN RIESGOS'!BO37=DATOS!$C$156,DATOS!$D$156))</f>
        <v>0</v>
      </c>
      <c r="H198" s="40" t="b">
        <f>IF('VALORACIÓN RIESGOS'!BP37=DATOS!$C$155,DATOS!$D$155,IF('VALORACIÓN RIESGOS'!BP37=DATOS!$C$156,DATOS!$D$156))</f>
        <v>0</v>
      </c>
      <c r="I198" s="40" t="b">
        <f>IF('VALORACIÓN RIESGOS'!BQ37=DATOS!$C$155,DATOS!$D$155,IF('VALORACIÓN RIESGOS'!BQ37=DATOS!$C$156,DATOS!$D$156))</f>
        <v>0</v>
      </c>
      <c r="J198" s="40" t="b">
        <f>IF('VALORACIÓN RIESGOS'!BR37=DATOS!$C$155,DATOS!$D$155,IF('VALORACIÓN RIESGOS'!BR37=DATOS!$C$156,DATOS!$D$156))</f>
        <v>0</v>
      </c>
      <c r="K198" s="40" t="b">
        <f>IF('VALORACIÓN RIESGOS'!BS37=DATOS!$C$155,DATOS!$D$155,IF('VALORACIÓN RIESGOS'!BS37=DATOS!$C$156,DATOS!$D$156))</f>
        <v>0</v>
      </c>
      <c r="L198" s="198">
        <f t="shared" si="16"/>
        <v>30</v>
      </c>
      <c r="M198" s="201"/>
    </row>
    <row r="199" spans="1:13" x14ac:dyDescent="0.25">
      <c r="A199" s="31"/>
      <c r="B199" s="40">
        <f>IF('VALORACIÓN RIESGOS'!BJ38=DATOS!$C$157,DATOS!$D$157,IF('VALORACIÓN RIESGOS'!BJ38=DATOS!$C$158,DATOS!$D$158,IF('VALORACIÓN RIESGOS'!BJ38=DATOS!$C$159,DATOS!$D$159)))</f>
        <v>15</v>
      </c>
      <c r="C199" s="40">
        <f>IF('VALORACIÓN RIESGOS'!BK38=DATOS!$C$157,DATOS!$D$157,IF('VALORACIÓN RIESGOS'!BK38=DATOS!$C$158,DATOS!$D$158,IF('VALORACIÓN RIESGOS'!BK38=DATOS!$C$159,DATOS!$D$159)))</f>
        <v>10</v>
      </c>
      <c r="D199" s="40" t="b">
        <f>IF('VALORACIÓN RIESGOS'!BL38=DATOS!$C$157,DATOS!$D$157,IF('VALORACIÓN RIESGOS'!BL38=DATOS!$C$158,DATOS!$D$158,IF('VALORACIÓN RIESGOS'!BL38=DATOS!$C$159,DATOS!$D$159)))</f>
        <v>0</v>
      </c>
      <c r="E199" s="40" t="b">
        <f>IF('VALORACIÓN RIESGOS'!BM38=DATOS!$C$157,DATOS!$D$157,IF('VALORACIÓN RIESGOS'!BM38=DATOS!$C$158,DATOS!$D$158,IF('VALORACIÓN RIESGOS'!BM38=DATOS!$C$159,DATOS!$D$159)))</f>
        <v>0</v>
      </c>
      <c r="F199" s="40" t="b">
        <f>IF('VALORACIÓN RIESGOS'!BN38=DATOS!$C$157,DATOS!$D$157,IF('VALORACIÓN RIESGOS'!BN38=DATOS!$C$158,DATOS!$D$158,IF('VALORACIÓN RIESGOS'!BN38=DATOS!$C$159,DATOS!$D$159)))</f>
        <v>0</v>
      </c>
      <c r="G199" s="40" t="b">
        <f>IF('VALORACIÓN RIESGOS'!BO38=DATOS!$C$157,DATOS!$D$157,IF('VALORACIÓN RIESGOS'!BO38=DATOS!$C$158,DATOS!$D$158,IF('VALORACIÓN RIESGOS'!BO38=DATOS!$C$159,DATOS!$D$159)))</f>
        <v>0</v>
      </c>
      <c r="H199" s="40" t="b">
        <f>IF('VALORACIÓN RIESGOS'!BP38=DATOS!$C$157,DATOS!$D$157,IF('VALORACIÓN RIESGOS'!BP38=DATOS!$C$158,DATOS!$D$158,IF('VALORACIÓN RIESGOS'!BP38=DATOS!$C$159,DATOS!$D$159)))</f>
        <v>0</v>
      </c>
      <c r="I199" s="40" t="b">
        <f>IF('VALORACIÓN RIESGOS'!BQ38=DATOS!$C$157,DATOS!$D$157,IF('VALORACIÓN RIESGOS'!BQ38=DATOS!$C$158,DATOS!$D$158,IF('VALORACIÓN RIESGOS'!BQ38=DATOS!$C$159,DATOS!$D$159)))</f>
        <v>0</v>
      </c>
      <c r="J199" s="40" t="b">
        <f>IF('VALORACIÓN RIESGOS'!BR38=DATOS!$C$157,DATOS!$D$157,IF('VALORACIÓN RIESGOS'!BR38=DATOS!$C$158,DATOS!$D$158,IF('VALORACIÓN RIESGOS'!BR38=DATOS!$C$159,DATOS!$D$159)))</f>
        <v>0</v>
      </c>
      <c r="K199" s="40" t="b">
        <f>IF('VALORACIÓN RIESGOS'!BS38=DATOS!$C$157,DATOS!$D$157,IF('VALORACIÓN RIESGOS'!BS38=DATOS!$C$158,DATOS!$D$158,IF('VALORACIÓN RIESGOS'!BS38=DATOS!$C$159,DATOS!$D$159)))</f>
        <v>0</v>
      </c>
      <c r="L199" s="198">
        <f t="shared" si="16"/>
        <v>25</v>
      </c>
      <c r="M199" s="201"/>
    </row>
    <row r="200" spans="1:13" x14ac:dyDescent="0.25">
      <c r="A200" s="31"/>
      <c r="B200" s="40">
        <f>IF('VALORACIÓN RIESGOS'!BJ39=DATOS!$C$160,DATOS!$D$160,IF('VALORACIÓN RIESGOS'!BJ39=DATOS!$C$161,DATOS!$D$161))</f>
        <v>15</v>
      </c>
      <c r="C200" s="40">
        <f>IF('VALORACIÓN RIESGOS'!BK39=DATOS!$C$160,DATOS!$D$160,IF('VALORACIÓN RIESGOS'!BK39=DATOS!$C$161,DATOS!$D$161))</f>
        <v>15</v>
      </c>
      <c r="D200" s="40" t="b">
        <f>IF('VALORACIÓN RIESGOS'!BL39=DATOS!$C$160,DATOS!$D$160,IF('VALORACIÓN RIESGOS'!BL39=DATOS!$C$161,DATOS!$D$161))</f>
        <v>0</v>
      </c>
      <c r="E200" s="40" t="b">
        <f>IF('VALORACIÓN RIESGOS'!BM39=DATOS!$C$160,DATOS!$D$160,IF('VALORACIÓN RIESGOS'!BM39=DATOS!$C$161,DATOS!$D$161))</f>
        <v>0</v>
      </c>
      <c r="F200" s="40" t="b">
        <f>IF('VALORACIÓN RIESGOS'!BN39=DATOS!$C$160,DATOS!$D$160,IF('VALORACIÓN RIESGOS'!BN39=DATOS!$C$161,DATOS!$D$161))</f>
        <v>0</v>
      </c>
      <c r="G200" s="40" t="b">
        <f>IF('VALORACIÓN RIESGOS'!BO39=DATOS!$C$160,DATOS!$D$160,IF('VALORACIÓN RIESGOS'!BO39=DATOS!$C$161,DATOS!$D$161))</f>
        <v>0</v>
      </c>
      <c r="H200" s="40" t="b">
        <f>IF('VALORACIÓN RIESGOS'!BP39=DATOS!$C$160,DATOS!$D$160,IF('VALORACIÓN RIESGOS'!BP39=DATOS!$C$161,DATOS!$D$161))</f>
        <v>0</v>
      </c>
      <c r="I200" s="40" t="b">
        <f>IF('VALORACIÓN RIESGOS'!BQ39=DATOS!$C$160,DATOS!$D$160,IF('VALORACIÓN RIESGOS'!BQ39=DATOS!$C$161,DATOS!$D$161))</f>
        <v>0</v>
      </c>
      <c r="J200" s="40" t="b">
        <f>IF('VALORACIÓN RIESGOS'!BR39=DATOS!$C$160,DATOS!$D$160,IF('VALORACIÓN RIESGOS'!BR39=DATOS!$C$161,DATOS!$D$161))</f>
        <v>0</v>
      </c>
      <c r="K200" s="40" t="b">
        <f>IF('VALORACIÓN RIESGOS'!BS39=DATOS!$C$160,DATOS!$D$160,IF('VALORACIÓN RIESGOS'!BS39=DATOS!$C$161,DATOS!$D$161))</f>
        <v>0</v>
      </c>
      <c r="L200" s="198">
        <f t="shared" si="16"/>
        <v>30</v>
      </c>
      <c r="M200" s="201"/>
    </row>
    <row r="201" spans="1:13" x14ac:dyDescent="0.25">
      <c r="A201" s="59"/>
      <c r="B201" s="8">
        <f>IF('VALORACIÓN RIESGOS'!BJ40=DATOS!$C$162,DATOS!$D$162,IF('VALORACIÓN RIESGOS'!BJ40=DATOS!$C$163,DATOS!$D$163,IF('VALORACIÓN RIESGOS'!BJ40=$C$164,$D$164,IF('VALORACIÓN RIESGOS'!BJ40=$C$165,$D$165))))</f>
        <v>15</v>
      </c>
      <c r="C201" s="8">
        <f>IF('VALORACIÓN RIESGOS'!BK40=DATOS!$C$162,DATOS!$D$162,IF('VALORACIÓN RIESGOS'!BK40=DATOS!$C$163,DATOS!$D$163,IF('VALORACIÓN RIESGOS'!BK40=$C$164,$D$164,IF('VALORACIÓN RIESGOS'!BK40=$C$165,$D$165))))</f>
        <v>15</v>
      </c>
      <c r="D201" s="8" t="b">
        <f>IF('VALORACIÓN RIESGOS'!BL40=DATOS!$C$162,DATOS!$D$162,IF('VALORACIÓN RIESGOS'!BL40=DATOS!$C$163,DATOS!$D$163,IF('VALORACIÓN RIESGOS'!BL40=$C$164,$D$164,IF('VALORACIÓN RIESGOS'!BL40=$C$165,$D$165))))</f>
        <v>0</v>
      </c>
      <c r="E201" s="8" t="b">
        <f>IF('VALORACIÓN RIESGOS'!BM40=DATOS!$C$162,DATOS!$D$162,IF('VALORACIÓN RIESGOS'!BM40=DATOS!$C$163,DATOS!$D$163,IF('VALORACIÓN RIESGOS'!BM40=$C$164,$D$164,IF('VALORACIÓN RIESGOS'!BM40=$C$165,$D$165))))</f>
        <v>0</v>
      </c>
      <c r="F201" s="8" t="b">
        <f>IF('VALORACIÓN RIESGOS'!BN40=DATOS!$C$162,DATOS!$D$162,IF('VALORACIÓN RIESGOS'!BN40=DATOS!$C$163,DATOS!$D$163,IF('VALORACIÓN RIESGOS'!BN40=$C$164,$D$164,IF('VALORACIÓN RIESGOS'!BN40=$C$165,$D$165))))</f>
        <v>0</v>
      </c>
      <c r="G201" s="8" t="b">
        <f>IF('VALORACIÓN RIESGOS'!BO40=DATOS!$C$162,DATOS!$D$162,IF('VALORACIÓN RIESGOS'!BO40=DATOS!$C$163,DATOS!$D$163,IF('VALORACIÓN RIESGOS'!BO40=$C$164,$D$164,IF('VALORACIÓN RIESGOS'!BO40=$C$165,$D$165))))</f>
        <v>0</v>
      </c>
      <c r="H201" s="8" t="b">
        <f>IF('VALORACIÓN RIESGOS'!BP40=DATOS!$C$162,DATOS!$D$162,IF('VALORACIÓN RIESGOS'!BP40=DATOS!$C$163,DATOS!$D$163,IF('VALORACIÓN RIESGOS'!BP40=$C$164,$D$164,IF('VALORACIÓN RIESGOS'!BP40=$C$165,$D$165))))</f>
        <v>0</v>
      </c>
      <c r="I201" s="8" t="b">
        <f>IF('VALORACIÓN RIESGOS'!BQ40=DATOS!$C$162,DATOS!$D$162,IF('VALORACIÓN RIESGOS'!BQ40=DATOS!$C$163,DATOS!$D$163,IF('VALORACIÓN RIESGOS'!BQ40=$C$164,$D$164,IF('VALORACIÓN RIESGOS'!BQ40=$C$165,$D$165))))</f>
        <v>0</v>
      </c>
      <c r="J201" s="8" t="b">
        <f>IF('VALORACIÓN RIESGOS'!BR40=DATOS!$C$162,DATOS!$D$162,IF('VALORACIÓN RIESGOS'!BR40=DATOS!$C$163,DATOS!$D$163,IF('VALORACIÓN RIESGOS'!BR40=$C$164,$D$164,IF('VALORACIÓN RIESGOS'!BR40=$C$165,$D$165))))</f>
        <v>0</v>
      </c>
      <c r="K201" s="8" t="b">
        <f>IF('VALORACIÓN RIESGOS'!BS40=DATOS!$C$162,DATOS!$D$162,IF('VALORACIÓN RIESGOS'!BS40=DATOS!$C$163,DATOS!$D$163,IF('VALORACIÓN RIESGOS'!BS40=$C$164,$D$164,IF('VALORACIÓN RIESGOS'!BS40=$C$165,$D$165))))</f>
        <v>0</v>
      </c>
      <c r="L201" s="198">
        <f t="shared" si="16"/>
        <v>30</v>
      </c>
      <c r="M201" s="201"/>
    </row>
    <row r="202" spans="1:13" x14ac:dyDescent="0.25">
      <c r="A202" s="59"/>
      <c r="B202" s="8">
        <f>IF('VALORACIÓN RIESGOS'!BJ41=DATOS!$C$166,DATOS!$D$166,IF('VALORACIÓN RIESGOS'!BJ41=DATOS!$C$167,DATOS!$D$167,IF('VALORACIÓN RIESGOS'!BJ41=DATOS!$C$168,DATOS!$D$168,IF('VALORACIÓN RIESGOS'!BJ41=DATOS!$C$168,DATOS!$D$168,IF('VALORACIÓN RIESGOS'!BJ41=$C$169,$D$169)))))</f>
        <v>0</v>
      </c>
      <c r="C202" s="8">
        <f>IF('VALORACIÓN RIESGOS'!BK41=DATOS!$C$166,DATOS!$D$166,IF('VALORACIÓN RIESGOS'!BK41=DATOS!$C$167,DATOS!$D$167,IF('VALORACIÓN RIESGOS'!BK41=DATOS!$C$168,DATOS!$D$168,IF('VALORACIÓN RIESGOS'!BK41=DATOS!$C$168,DATOS!$D$168,IF('VALORACIÓN RIESGOS'!BK41=$C$169,$D$169)))))</f>
        <v>10</v>
      </c>
      <c r="D202" s="8" t="b">
        <f>IF('VALORACIÓN RIESGOS'!BL41=DATOS!$C$166,DATOS!$D$166,IF('VALORACIÓN RIESGOS'!BL41=DATOS!$C$167,DATOS!$D$167,IF('VALORACIÓN RIESGOS'!BL41=DATOS!$C$168,DATOS!$D$168,IF('VALORACIÓN RIESGOS'!BL41=DATOS!$C$168,DATOS!$D$168,IF('VALORACIÓN RIESGOS'!BL41=$C$169,$D$169)))))</f>
        <v>0</v>
      </c>
      <c r="E202" s="8" t="b">
        <f>IF('VALORACIÓN RIESGOS'!BM41=DATOS!$C$166,DATOS!$D$166,IF('VALORACIÓN RIESGOS'!BM41=DATOS!$C$167,DATOS!$D$167,IF('VALORACIÓN RIESGOS'!BM41=DATOS!$C$168,DATOS!$D$168,IF('VALORACIÓN RIESGOS'!BM41=DATOS!$C$168,DATOS!$D$168,IF('VALORACIÓN RIESGOS'!BM41=$C$169,$D$169)))))</f>
        <v>0</v>
      </c>
      <c r="F202" s="8" t="b">
        <f>IF('VALORACIÓN RIESGOS'!BN41=DATOS!$C$166,DATOS!$D$166,IF('VALORACIÓN RIESGOS'!BN41=DATOS!$C$167,DATOS!$D$167,IF('VALORACIÓN RIESGOS'!BN41=DATOS!$C$168,DATOS!$D$168,IF('VALORACIÓN RIESGOS'!BN41=DATOS!$C$168,DATOS!$D$168,IF('VALORACIÓN RIESGOS'!BN41=$C$169,$D$169)))))</f>
        <v>0</v>
      </c>
      <c r="G202" s="8" t="b">
        <f>IF('VALORACIÓN RIESGOS'!BO41=DATOS!$C$166,DATOS!$D$166,IF('VALORACIÓN RIESGOS'!BO41=DATOS!$C$167,DATOS!$D$167,IF('VALORACIÓN RIESGOS'!BO41=DATOS!$C$168,DATOS!$D$168,IF('VALORACIÓN RIESGOS'!BO41=DATOS!$C$168,DATOS!$D$168,IF('VALORACIÓN RIESGOS'!BO41=$C$169,$D$169)))))</f>
        <v>0</v>
      </c>
      <c r="H202" s="8" t="b">
        <f>IF('VALORACIÓN RIESGOS'!BP41=DATOS!$C$166,DATOS!$D$166,IF('VALORACIÓN RIESGOS'!BP41=DATOS!$C$167,DATOS!$D$167,IF('VALORACIÓN RIESGOS'!BP41=DATOS!$C$168,DATOS!$D$168,IF('VALORACIÓN RIESGOS'!BP41=DATOS!$C$168,DATOS!$D$168,IF('VALORACIÓN RIESGOS'!BP41=$C$169,$D$169)))))</f>
        <v>0</v>
      </c>
      <c r="I202" s="8" t="b">
        <f>IF('VALORACIÓN RIESGOS'!BQ41=DATOS!$C$166,DATOS!$D$166,IF('VALORACIÓN RIESGOS'!BQ41=DATOS!$C$167,DATOS!$D$167,IF('VALORACIÓN RIESGOS'!BQ41=DATOS!$C$168,DATOS!$D$168,IF('VALORACIÓN RIESGOS'!BQ41=DATOS!$C$168,DATOS!$D$168,IF('VALORACIÓN RIESGOS'!BQ41=$C$169,$D$169)))))</f>
        <v>0</v>
      </c>
      <c r="J202" s="8" t="b">
        <f>IF('VALORACIÓN RIESGOS'!BR41=DATOS!$C$166,DATOS!$D$166,IF('VALORACIÓN RIESGOS'!BR41=DATOS!$C$167,DATOS!$D$167,IF('VALORACIÓN RIESGOS'!BR41=DATOS!$C$168,DATOS!$D$168,IF('VALORACIÓN RIESGOS'!BR41=DATOS!$C$168,DATOS!$D$168,IF('VALORACIÓN RIESGOS'!BR41=$C$169,$D$169)))))</f>
        <v>0</v>
      </c>
      <c r="K202" s="8" t="b">
        <f>IF('VALORACIÓN RIESGOS'!BS41=DATOS!$C$166,DATOS!$D$166,IF('VALORACIÓN RIESGOS'!BS41=DATOS!$C$167,DATOS!$D$167,IF('VALORACIÓN RIESGOS'!BS41=DATOS!$C$168,DATOS!$D$168,IF('VALORACIÓN RIESGOS'!BS41=DATOS!$C$168,DATOS!$D$168,IF('VALORACIÓN RIESGOS'!BS41=$C$169,$D$169)))))</f>
        <v>0</v>
      </c>
      <c r="L202" s="198">
        <f t="shared" si="16"/>
        <v>10</v>
      </c>
      <c r="M202" s="201"/>
    </row>
    <row r="203" spans="1:13" x14ac:dyDescent="0.25">
      <c r="A203" s="60"/>
      <c r="B203" s="276">
        <f>SUM(B196:B201)</f>
        <v>90</v>
      </c>
      <c r="C203" s="277">
        <f t="shared" ref="C203:K203" si="17">SUM(C196:C202)</f>
        <v>80</v>
      </c>
      <c r="D203" s="277">
        <f t="shared" si="17"/>
        <v>0</v>
      </c>
      <c r="E203" s="277">
        <f t="shared" si="17"/>
        <v>0</v>
      </c>
      <c r="F203" s="277">
        <f t="shared" si="17"/>
        <v>0</v>
      </c>
      <c r="G203" s="277">
        <f t="shared" si="17"/>
        <v>0</v>
      </c>
      <c r="H203" s="277">
        <f t="shared" si="17"/>
        <v>0</v>
      </c>
      <c r="I203" s="277">
        <f t="shared" si="17"/>
        <v>0</v>
      </c>
      <c r="J203" s="277">
        <f t="shared" si="17"/>
        <v>0</v>
      </c>
      <c r="K203" s="277">
        <f t="shared" si="17"/>
        <v>0</v>
      </c>
      <c r="L203" s="278">
        <f>SUM(L196:L202)/M203</f>
        <v>85</v>
      </c>
      <c r="M203" s="201">
        <f>COUNTIF(B203:K203,"&gt;0")</f>
        <v>2</v>
      </c>
    </row>
    <row r="204" spans="1:13" x14ac:dyDescent="0.25">
      <c r="A204" s="279"/>
      <c r="B204" s="41" t="str">
        <f>IF(B203=0,"N/A",IF(B203&lt;=85,$E$151,IF(AND(B203&gt;=86,B203&lt;=94),$E$152,IF(AND(B203&gt;=95,B203&lt;=100),$E$153))))</f>
        <v>Moderado</v>
      </c>
      <c r="C204" s="41" t="str">
        <f t="shared" ref="C204:K204" si="18">IF(C203=0,"N/A",IF(C203&lt;=85,$E$151,IF(AND(C203&gt;=86,C203&lt;=94),$E$152,IF(AND(C203&gt;=95,C203&lt;=100),$E$153))))</f>
        <v>Débil</v>
      </c>
      <c r="D204" s="41" t="str">
        <f t="shared" si="18"/>
        <v>N/A</v>
      </c>
      <c r="E204" s="41" t="str">
        <f t="shared" si="18"/>
        <v>N/A</v>
      </c>
      <c r="F204" s="41" t="str">
        <f t="shared" si="18"/>
        <v>N/A</v>
      </c>
      <c r="G204" s="41" t="str">
        <f t="shared" si="18"/>
        <v>N/A</v>
      </c>
      <c r="H204" s="41" t="str">
        <f t="shared" si="18"/>
        <v>N/A</v>
      </c>
      <c r="I204" s="41" t="str">
        <f t="shared" si="18"/>
        <v>N/A</v>
      </c>
      <c r="J204" s="41" t="str">
        <f t="shared" si="18"/>
        <v>N/A</v>
      </c>
      <c r="K204" s="41" t="str">
        <f t="shared" si="18"/>
        <v>N/A</v>
      </c>
      <c r="L204" s="198" t="str">
        <f>IF(L203&lt;=85,$E$151,IF(AND(L203&gt;=86,L203&lt;=94),$E$152,IF(AND(L203&gt;=95.5,L203&lt;=100),$E$153)))</f>
        <v>Débil</v>
      </c>
      <c r="M204" s="201"/>
    </row>
    <row r="205" spans="1:13" s="43" customFormat="1" x14ac:dyDescent="0.25">
      <c r="A205" s="61"/>
      <c r="B205" s="40"/>
      <c r="C205" s="42"/>
      <c r="E205" s="42"/>
    </row>
    <row r="206" spans="1:13" x14ac:dyDescent="0.25">
      <c r="A206" s="31"/>
      <c r="B206" s="22" t="s">
        <v>498</v>
      </c>
      <c r="D206" s="201"/>
      <c r="F206" s="201"/>
      <c r="G206" s="201"/>
      <c r="H206" s="201"/>
      <c r="I206" s="201"/>
      <c r="J206" s="201"/>
      <c r="K206" s="201"/>
      <c r="L206" s="201"/>
      <c r="M206" s="201"/>
    </row>
    <row r="207" spans="1:13" x14ac:dyDescent="0.25">
      <c r="A207" s="31"/>
      <c r="B207" s="17" t="s">
        <v>619</v>
      </c>
      <c r="C207" s="26" t="s">
        <v>99</v>
      </c>
      <c r="D207" s="17" t="s">
        <v>100</v>
      </c>
      <c r="E207" s="26" t="s">
        <v>101</v>
      </c>
      <c r="F207" s="17" t="s">
        <v>102</v>
      </c>
      <c r="G207" s="17" t="s">
        <v>103</v>
      </c>
      <c r="H207" s="17" t="s">
        <v>104</v>
      </c>
      <c r="I207" s="17" t="s">
        <v>105</v>
      </c>
      <c r="J207" s="17" t="s">
        <v>106</v>
      </c>
      <c r="K207" s="20" t="s">
        <v>107</v>
      </c>
      <c r="L207" s="57" t="s">
        <v>620</v>
      </c>
      <c r="M207" s="201"/>
    </row>
    <row r="208" spans="1:13" x14ac:dyDescent="0.25">
      <c r="A208" s="31"/>
      <c r="B208" s="8">
        <f>IF('VALORACIÓN RIESGOS'!BJ48=DATOS!$C$151,DATOS!$D$151,IF('VALORACIÓN RIESGOS'!BJ48=DATOS!$C$152,DATOS!$D$152))</f>
        <v>15</v>
      </c>
      <c r="C208" s="8">
        <f>IF('VALORACIÓN RIESGOS'!BK48=DATOS!$C$151,DATOS!$D$151,IF('VALORACIÓN RIESGOS'!BK48=DATOS!$C$152,DATOS!$D$152))</f>
        <v>15</v>
      </c>
      <c r="D208" s="8">
        <f>IF('VALORACIÓN RIESGOS'!BL48=DATOS!$C$151,DATOS!$D$151,IF('VALORACIÓN RIESGOS'!BL48=DATOS!$C$152,DATOS!$D$152))</f>
        <v>15</v>
      </c>
      <c r="E208" s="8" t="b">
        <f>IF('VALORACIÓN RIESGOS'!BM48=DATOS!$C$151,DATOS!$D$151,IF('VALORACIÓN RIESGOS'!BM48=DATOS!$C$152,DATOS!$D$152))</f>
        <v>0</v>
      </c>
      <c r="F208" s="8" t="b">
        <f>IF('VALORACIÓN RIESGOS'!BN48=DATOS!$C$151,DATOS!$D$151,IF('VALORACIÓN RIESGOS'!BN48=DATOS!$C$152,DATOS!$D$152))</f>
        <v>0</v>
      </c>
      <c r="G208" s="8" t="b">
        <f>IF('VALORACIÓN RIESGOS'!BO48=DATOS!$C$151,DATOS!$D$151,IF('VALORACIÓN RIESGOS'!BO48=DATOS!$C$152,DATOS!$D$152))</f>
        <v>0</v>
      </c>
      <c r="H208" s="8" t="b">
        <f>IF('VALORACIÓN RIESGOS'!BP48=DATOS!$C$151,DATOS!$D$151,IF('VALORACIÓN RIESGOS'!BP48=DATOS!$C$152,DATOS!$D$152))</f>
        <v>0</v>
      </c>
      <c r="I208" s="8" t="b">
        <f>IF('VALORACIÓN RIESGOS'!BQ48=DATOS!$C$151,DATOS!$D$151,IF('VALORACIÓN RIESGOS'!BQ48=DATOS!$C$152,DATOS!$D$152))</f>
        <v>0</v>
      </c>
      <c r="J208" s="8" t="b">
        <f>IF('VALORACIÓN RIESGOS'!BR48=DATOS!$C$151,DATOS!$D$151,IF('VALORACIÓN RIESGOS'!BR48=DATOS!$C$152,DATOS!$D$152))</f>
        <v>0</v>
      </c>
      <c r="K208" s="8" t="b">
        <f>IF('VALORACIÓN RIESGOS'!BS48=DATOS!$C$151,DATOS!$D$151,IF('VALORACIÓN RIESGOS'!BS48=DATOS!$C$152,DATOS!$D$152))</f>
        <v>0</v>
      </c>
      <c r="L208" s="198">
        <f>SUM(B208:K208)</f>
        <v>45</v>
      </c>
      <c r="M208" s="201"/>
    </row>
    <row r="209" spans="1:13" x14ac:dyDescent="0.25">
      <c r="A209" s="31"/>
      <c r="B209" s="8">
        <f>IF('VALORACIÓN RIESGOS'!BJ49=DATOS!$C$153,DATOS!$D$153,IF('VALORACIÓN RIESGOS'!BJ49=DATOS!$C$154,DATOS!$D$154))</f>
        <v>15</v>
      </c>
      <c r="C209" s="8">
        <f>IF('VALORACIÓN RIESGOS'!BK49=DATOS!$C$153,DATOS!$D$153,IF('VALORACIÓN RIESGOS'!BK49=DATOS!$C$154,DATOS!$D$154))</f>
        <v>15</v>
      </c>
      <c r="D209" s="8">
        <f>IF('VALORACIÓN RIESGOS'!BL49=DATOS!$C$153,DATOS!$D$153,IF('VALORACIÓN RIESGOS'!BL49=DATOS!$C$154,DATOS!$D$154))</f>
        <v>15</v>
      </c>
      <c r="E209" s="8" t="b">
        <f>IF('VALORACIÓN RIESGOS'!BM49=DATOS!$C$153,DATOS!$D$153,IF('VALORACIÓN RIESGOS'!BM49=DATOS!$C$154,DATOS!$D$154))</f>
        <v>0</v>
      </c>
      <c r="F209" s="8" t="b">
        <f>IF('VALORACIÓN RIESGOS'!BN49=DATOS!$C$153,DATOS!$D$153,IF('VALORACIÓN RIESGOS'!BN49=DATOS!$C$154,DATOS!$D$154))</f>
        <v>0</v>
      </c>
      <c r="G209" s="8" t="b">
        <f>IF('VALORACIÓN RIESGOS'!BO49=DATOS!$C$153,DATOS!$D$153,IF('VALORACIÓN RIESGOS'!BO49=DATOS!$C$154,DATOS!$D$154))</f>
        <v>0</v>
      </c>
      <c r="H209" s="8" t="b">
        <f>IF('VALORACIÓN RIESGOS'!BP49=DATOS!$C$153,DATOS!$D$153,IF('VALORACIÓN RIESGOS'!BP49=DATOS!$C$154,DATOS!$D$154))</f>
        <v>0</v>
      </c>
      <c r="I209" s="8" t="b">
        <f>IF('VALORACIÓN RIESGOS'!BQ49=DATOS!$C$153,DATOS!$D$153,IF('VALORACIÓN RIESGOS'!BQ49=DATOS!$C$154,DATOS!$D$154))</f>
        <v>0</v>
      </c>
      <c r="J209" s="8" t="b">
        <f>IF('VALORACIÓN RIESGOS'!BR49=DATOS!$C$153,DATOS!$D$153,IF('VALORACIÓN RIESGOS'!BR49=DATOS!$C$154,DATOS!$D$154))</f>
        <v>0</v>
      </c>
      <c r="K209" s="8" t="b">
        <f>IF('VALORACIÓN RIESGOS'!BS49=DATOS!$C$153,DATOS!$D$153,IF('VALORACIÓN RIESGOS'!BS49=DATOS!$C$154,DATOS!$D$154))</f>
        <v>0</v>
      </c>
      <c r="L209" s="198">
        <f t="shared" ref="L209:L214" si="19">SUM(B209:K209)</f>
        <v>45</v>
      </c>
      <c r="M209" s="201"/>
    </row>
    <row r="210" spans="1:13" x14ac:dyDescent="0.25">
      <c r="A210" s="31"/>
      <c r="B210" s="8">
        <f>IF('VALORACIÓN RIESGOS'!BJ50=DATOS!$C$155,DATOS!$D$155,IF('VALORACIÓN RIESGOS'!BJ50=DATOS!$C$156,DATOS!$D$156))</f>
        <v>15</v>
      </c>
      <c r="C210" s="8">
        <f>IF('VALORACIÓN RIESGOS'!BK50=DATOS!$C$155,DATOS!$D$155,IF('VALORACIÓN RIESGOS'!BK50=DATOS!$C$156,DATOS!$D$156))</f>
        <v>15</v>
      </c>
      <c r="D210" s="8">
        <f>IF('VALORACIÓN RIESGOS'!BL50=DATOS!$C$155,DATOS!$D$155,IF('VALORACIÓN RIESGOS'!BL50=DATOS!$C$156,DATOS!$D$156))</f>
        <v>15</v>
      </c>
      <c r="E210" s="8" t="b">
        <f>IF('VALORACIÓN RIESGOS'!BM50=DATOS!$C$155,DATOS!$D$155,IF('VALORACIÓN RIESGOS'!BM50=DATOS!$C$156,DATOS!$D$156))</f>
        <v>0</v>
      </c>
      <c r="F210" s="8" t="b">
        <f>IF('VALORACIÓN RIESGOS'!BN50=DATOS!$C$155,DATOS!$D$155,IF('VALORACIÓN RIESGOS'!BN50=DATOS!$C$156,DATOS!$D$156))</f>
        <v>0</v>
      </c>
      <c r="G210" s="8" t="b">
        <f>IF('VALORACIÓN RIESGOS'!BO50=DATOS!$C$155,DATOS!$D$155,IF('VALORACIÓN RIESGOS'!BO50=DATOS!$C$156,DATOS!$D$156))</f>
        <v>0</v>
      </c>
      <c r="H210" s="8" t="b">
        <f>IF('VALORACIÓN RIESGOS'!BP50=DATOS!$C$155,DATOS!$D$155,IF('VALORACIÓN RIESGOS'!BP50=DATOS!$C$156,DATOS!$D$156))</f>
        <v>0</v>
      </c>
      <c r="I210" s="8" t="b">
        <f>IF('VALORACIÓN RIESGOS'!BQ50=DATOS!$C$155,DATOS!$D$155,IF('VALORACIÓN RIESGOS'!BQ50=DATOS!$C$156,DATOS!$D$156))</f>
        <v>0</v>
      </c>
      <c r="J210" s="8" t="b">
        <f>IF('VALORACIÓN RIESGOS'!BR50=DATOS!$C$155,DATOS!$D$155,IF('VALORACIÓN RIESGOS'!BR50=DATOS!$C$156,DATOS!$D$156))</f>
        <v>0</v>
      </c>
      <c r="K210" s="8" t="b">
        <f>IF('VALORACIÓN RIESGOS'!BS50=DATOS!$C$155,DATOS!$D$155,IF('VALORACIÓN RIESGOS'!BS50=DATOS!$C$156,DATOS!$D$156))</f>
        <v>0</v>
      </c>
      <c r="L210" s="198">
        <f t="shared" si="19"/>
        <v>45</v>
      </c>
      <c r="M210" s="201"/>
    </row>
    <row r="211" spans="1:13" x14ac:dyDescent="0.25">
      <c r="A211" s="31"/>
      <c r="B211" s="8">
        <f>IF('VALORACIÓN RIESGOS'!BJ51=DATOS!$C$157,DATOS!$D$157,IF('VALORACIÓN RIESGOS'!BJ51=DATOS!$C$158,DATOS!$D$158,IF('VALORACIÓN RIESGOS'!BJ51=DATOS!$C$159,DATOS!$D$159)))</f>
        <v>15</v>
      </c>
      <c r="C211" s="8">
        <f>IF('VALORACIÓN RIESGOS'!BK51=DATOS!$C$157,DATOS!$D$157,IF('VALORACIÓN RIESGOS'!BK51=DATOS!$C$158,DATOS!$D$158,IF('VALORACIÓN RIESGOS'!BK51=DATOS!$C$159,DATOS!$D$159)))</f>
        <v>15</v>
      </c>
      <c r="D211" s="8">
        <f>IF('VALORACIÓN RIESGOS'!BL51=DATOS!$C$157,DATOS!$D$157,IF('VALORACIÓN RIESGOS'!BL51=DATOS!$C$158,DATOS!$D$158,IF('VALORACIÓN RIESGOS'!BL51=DATOS!$C$159,DATOS!$D$159)))</f>
        <v>15</v>
      </c>
      <c r="E211" s="8" t="b">
        <f>IF('VALORACIÓN RIESGOS'!BM51=DATOS!$C$157,DATOS!$D$157,IF('VALORACIÓN RIESGOS'!BM51=DATOS!$C$158,DATOS!$D$158,IF('VALORACIÓN RIESGOS'!BM51=DATOS!$C$159,DATOS!$D$159)))</f>
        <v>0</v>
      </c>
      <c r="F211" s="8" t="b">
        <f>IF('VALORACIÓN RIESGOS'!BN51=DATOS!$C$157,DATOS!$D$157,IF('VALORACIÓN RIESGOS'!BN51=DATOS!$C$158,DATOS!$D$158,IF('VALORACIÓN RIESGOS'!BN51=DATOS!$C$159,DATOS!$D$159)))</f>
        <v>0</v>
      </c>
      <c r="G211" s="8" t="b">
        <f>IF('VALORACIÓN RIESGOS'!BO51=DATOS!$C$157,DATOS!$D$157,IF('VALORACIÓN RIESGOS'!BO51=DATOS!$C$158,DATOS!$D$158,IF('VALORACIÓN RIESGOS'!BO51=DATOS!$C$159,DATOS!$D$159)))</f>
        <v>0</v>
      </c>
      <c r="H211" s="8" t="b">
        <f>IF('VALORACIÓN RIESGOS'!BP51=DATOS!$C$157,DATOS!$D$157,IF('VALORACIÓN RIESGOS'!BP51=DATOS!$C$158,DATOS!$D$158,IF('VALORACIÓN RIESGOS'!BP51=DATOS!$C$159,DATOS!$D$159)))</f>
        <v>0</v>
      </c>
      <c r="I211" s="8" t="b">
        <f>IF('VALORACIÓN RIESGOS'!BQ51=DATOS!$C$157,DATOS!$D$157,IF('VALORACIÓN RIESGOS'!BQ51=DATOS!$C$158,DATOS!$D$158,IF('VALORACIÓN RIESGOS'!BQ51=DATOS!$C$159,DATOS!$D$159)))</f>
        <v>0</v>
      </c>
      <c r="J211" s="8" t="b">
        <f>IF('VALORACIÓN RIESGOS'!BR51=DATOS!$C$157,DATOS!$D$157,IF('VALORACIÓN RIESGOS'!BR51=DATOS!$C$158,DATOS!$D$158,IF('VALORACIÓN RIESGOS'!BR51=DATOS!$C$159,DATOS!$D$159)))</f>
        <v>0</v>
      </c>
      <c r="K211" s="8" t="b">
        <f>IF('VALORACIÓN RIESGOS'!BS51=DATOS!$C$157,DATOS!$D$157,IF('VALORACIÓN RIESGOS'!BS51=DATOS!$C$158,DATOS!$D$158,IF('VALORACIÓN RIESGOS'!BS51=DATOS!$C$159,DATOS!$D$159)))</f>
        <v>0</v>
      </c>
      <c r="L211" s="198">
        <f t="shared" si="19"/>
        <v>45</v>
      </c>
      <c r="M211" s="201"/>
    </row>
    <row r="212" spans="1:13" x14ac:dyDescent="0.25">
      <c r="A212" s="31"/>
      <c r="B212" s="8">
        <f>IF('VALORACIÓN RIESGOS'!BJ52=DATOS!$C$160,DATOS!$D$160,IF('VALORACIÓN RIESGOS'!BJ52=DATOS!$C$161,DATOS!$D$161))</f>
        <v>15</v>
      </c>
      <c r="C212" s="8">
        <f>IF('VALORACIÓN RIESGOS'!BK52=DATOS!$C$160,DATOS!$D$160,IF('VALORACIÓN RIESGOS'!BK52=DATOS!$C$161,DATOS!$D$161))</f>
        <v>15</v>
      </c>
      <c r="D212" s="8">
        <f>IF('VALORACIÓN RIESGOS'!BL52=DATOS!$C$160,DATOS!$D$160,IF('VALORACIÓN RIESGOS'!BL52=DATOS!$C$161,DATOS!$D$161))</f>
        <v>15</v>
      </c>
      <c r="E212" s="8" t="b">
        <f>IF('VALORACIÓN RIESGOS'!BM52=DATOS!$C$160,DATOS!$D$160,IF('VALORACIÓN RIESGOS'!BM52=DATOS!$C$161,DATOS!$D$161))</f>
        <v>0</v>
      </c>
      <c r="F212" s="8" t="b">
        <f>IF('VALORACIÓN RIESGOS'!BN52=DATOS!$C$160,DATOS!$D$160,IF('VALORACIÓN RIESGOS'!BN52=DATOS!$C$161,DATOS!$D$161))</f>
        <v>0</v>
      </c>
      <c r="G212" s="8" t="b">
        <f>IF('VALORACIÓN RIESGOS'!BO52=DATOS!$C$160,DATOS!$D$160,IF('VALORACIÓN RIESGOS'!BO52=DATOS!$C$161,DATOS!$D$161))</f>
        <v>0</v>
      </c>
      <c r="H212" s="8" t="b">
        <f>IF('VALORACIÓN RIESGOS'!BP52=DATOS!$C$160,DATOS!$D$160,IF('VALORACIÓN RIESGOS'!BP52=DATOS!$C$161,DATOS!$D$161))</f>
        <v>0</v>
      </c>
      <c r="I212" s="8" t="b">
        <f>IF('VALORACIÓN RIESGOS'!BQ52=DATOS!$C$160,DATOS!$D$160,IF('VALORACIÓN RIESGOS'!BQ52=DATOS!$C$161,DATOS!$D$161))</f>
        <v>0</v>
      </c>
      <c r="J212" s="8" t="b">
        <f>IF('VALORACIÓN RIESGOS'!BR52=DATOS!$C$160,DATOS!$D$160,IF('VALORACIÓN RIESGOS'!BR52=DATOS!$C$161,DATOS!$D$161))</f>
        <v>0</v>
      </c>
      <c r="K212" s="8" t="b">
        <f>IF('VALORACIÓN RIESGOS'!BS52=DATOS!$C$160,DATOS!$D$160,IF('VALORACIÓN RIESGOS'!BS52=DATOS!$C$161,DATOS!$D$161))</f>
        <v>0</v>
      </c>
      <c r="L212" s="198">
        <f t="shared" si="19"/>
        <v>45</v>
      </c>
      <c r="M212" s="201"/>
    </row>
    <row r="213" spans="1:13" x14ac:dyDescent="0.25">
      <c r="A213" s="31"/>
      <c r="B213" s="8">
        <f>IF('VALORACIÓN RIESGOS'!BJ53=DATOS!$C$162,DATOS!$D$162,IF('VALORACIÓN RIESGOS'!BJ53=DATOS!$C$163,DATOS!$D$163,IF('VALORACIÓN RIESGOS'!BJ53=$C$164,$D$164,IF('VALORACIÓN RIESGOS'!BJ53=$C$165,$D$165))))</f>
        <v>15</v>
      </c>
      <c r="C213" s="8">
        <f>IF('VALORACIÓN RIESGOS'!BK53=DATOS!$C$162,DATOS!$D$162,IF('VALORACIÓN RIESGOS'!BK53=DATOS!$C$163,DATOS!$D$163,IF('VALORACIÓN RIESGOS'!BK53=$C$164,$D$164,IF('VALORACIÓN RIESGOS'!BK53=$C$165,$D$165))))</f>
        <v>15</v>
      </c>
      <c r="D213" s="8">
        <f>IF('VALORACIÓN RIESGOS'!BL53=DATOS!$C$162,DATOS!$D$162,IF('VALORACIÓN RIESGOS'!BL53=DATOS!$C$163,DATOS!$D$163,IF('VALORACIÓN RIESGOS'!BL53=$C$164,$D$164,IF('VALORACIÓN RIESGOS'!BL53=$C$165,$D$165))))</f>
        <v>15</v>
      </c>
      <c r="E213" s="8" t="b">
        <f>IF('VALORACIÓN RIESGOS'!BM53=DATOS!$C$162,DATOS!$D$162,IF('VALORACIÓN RIESGOS'!BM53=DATOS!$C$163,DATOS!$D$163,IF('VALORACIÓN RIESGOS'!BM53=$C$164,$D$164,IF('VALORACIÓN RIESGOS'!BM53=$C$165,$D$165))))</f>
        <v>0</v>
      </c>
      <c r="F213" s="8" t="b">
        <f>IF('VALORACIÓN RIESGOS'!BN53=DATOS!$C$162,DATOS!$D$162,IF('VALORACIÓN RIESGOS'!BN53=DATOS!$C$163,DATOS!$D$163,IF('VALORACIÓN RIESGOS'!BN53=$C$164,$D$164,IF('VALORACIÓN RIESGOS'!BN53=$C$165,$D$165))))</f>
        <v>0</v>
      </c>
      <c r="G213" s="8" t="b">
        <f>IF('VALORACIÓN RIESGOS'!BO53=DATOS!$C$162,DATOS!$D$162,IF('VALORACIÓN RIESGOS'!BO53=DATOS!$C$163,DATOS!$D$163,IF('VALORACIÓN RIESGOS'!BO53=$C$164,$D$164,IF('VALORACIÓN RIESGOS'!BO53=$C$165,$D$165))))</f>
        <v>0</v>
      </c>
      <c r="H213" s="8" t="b">
        <f>IF('VALORACIÓN RIESGOS'!BP53=DATOS!$C$162,DATOS!$D$162,IF('VALORACIÓN RIESGOS'!BP53=DATOS!$C$163,DATOS!$D$163,IF('VALORACIÓN RIESGOS'!BP53=$C$164,$D$164,IF('VALORACIÓN RIESGOS'!BP53=$C$165,$D$165))))</f>
        <v>0</v>
      </c>
      <c r="I213" s="8" t="b">
        <f>IF('VALORACIÓN RIESGOS'!BQ53=DATOS!$C$162,DATOS!$D$162,IF('VALORACIÓN RIESGOS'!BQ53=DATOS!$C$163,DATOS!$D$163,IF('VALORACIÓN RIESGOS'!BQ53=$C$164,$D$164,IF('VALORACIÓN RIESGOS'!BQ53=$C$165,$D$165))))</f>
        <v>0</v>
      </c>
      <c r="J213" s="8" t="b">
        <f>IF('VALORACIÓN RIESGOS'!BR53=DATOS!$C$162,DATOS!$D$162,IF('VALORACIÓN RIESGOS'!BR53=DATOS!$C$163,DATOS!$D$163,IF('VALORACIÓN RIESGOS'!BR53=$C$164,$D$164,IF('VALORACIÓN RIESGOS'!BR53=$C$165,$D$165))))</f>
        <v>0</v>
      </c>
      <c r="K213" s="8" t="b">
        <f>IF('VALORACIÓN RIESGOS'!BS53=DATOS!$C$162,DATOS!$D$162,IF('VALORACIÓN RIESGOS'!BS53=DATOS!$C$163,DATOS!$D$163,IF('VALORACIÓN RIESGOS'!BS53=$C$164,$D$164,IF('VALORACIÓN RIESGOS'!BS53=$C$165,$D$165))))</f>
        <v>0</v>
      </c>
      <c r="L213" s="198">
        <f t="shared" si="19"/>
        <v>45</v>
      </c>
      <c r="M213" s="201"/>
    </row>
    <row r="214" spans="1:13" x14ac:dyDescent="0.25">
      <c r="A214" s="31"/>
      <c r="B214" s="8">
        <f>IF('VALORACIÓN RIESGOS'!BJ54=DATOS!$C$166,DATOS!$D$166,IF('VALORACIÓN RIESGOS'!BJ54=DATOS!$C$167,DATOS!$D$167,IF('VALORACIÓN RIESGOS'!BJ54=DATOS!$C$168,DATOS!$D$168,IF('VALORACIÓN RIESGOS'!BJ54=$C$169,$D$169))))</f>
        <v>10</v>
      </c>
      <c r="C214" s="8">
        <f>IF('VALORACIÓN RIESGOS'!BK54=DATOS!$C$166,DATOS!$D$166,IF('VALORACIÓN RIESGOS'!BK54=DATOS!$C$167,DATOS!$D$167,IF('VALORACIÓN RIESGOS'!BK54=DATOS!$C$168,DATOS!$D$168,IF('VALORACIÓN RIESGOS'!BK54=DATOS!$C$168,DATOS!$D$168,IF('VALORACIÓN RIESGOS'!BK54=$C$169,$D$169)))))</f>
        <v>10</v>
      </c>
      <c r="D214" s="8">
        <f>IF('VALORACIÓN RIESGOS'!BL54=DATOS!$C$166,DATOS!$D$166,IF('VALORACIÓN RIESGOS'!BL54=DATOS!$C$167,DATOS!$D$167,IF('VALORACIÓN RIESGOS'!BL54=DATOS!$C$168,DATOS!$D$168,IF('VALORACIÓN RIESGOS'!BL54=DATOS!$C$168,DATOS!$D$168,IF('VALORACIÓN RIESGOS'!BL54=$C$169,$D$169)))))</f>
        <v>10</v>
      </c>
      <c r="E214" s="8" t="b">
        <f>IF('VALORACIÓN RIESGOS'!BM54=DATOS!$C$166,DATOS!$D$166,IF('VALORACIÓN RIESGOS'!BM54=DATOS!$C$167,DATOS!$D$167,IF('VALORACIÓN RIESGOS'!BM54=DATOS!$C$168,DATOS!$D$168,IF('VALORACIÓN RIESGOS'!BM54=DATOS!$C$168,DATOS!$D$168,IF('VALORACIÓN RIESGOS'!BM54=$C$169,$D$169)))))</f>
        <v>0</v>
      </c>
      <c r="F214" s="8" t="b">
        <f>IF('VALORACIÓN RIESGOS'!BN54=DATOS!$C$166,DATOS!$D$166,IF('VALORACIÓN RIESGOS'!BN54=DATOS!$C$167,DATOS!$D$167,IF('VALORACIÓN RIESGOS'!BN54=DATOS!$C$168,DATOS!$D$168,IF('VALORACIÓN RIESGOS'!BN54=DATOS!$C$168,DATOS!$D$168,IF('VALORACIÓN RIESGOS'!BN54=$C$169,$D$169)))))</f>
        <v>0</v>
      </c>
      <c r="G214" s="8" t="b">
        <f>IF('VALORACIÓN RIESGOS'!BO54=DATOS!$C$166,DATOS!$D$166,IF('VALORACIÓN RIESGOS'!BO54=DATOS!$C$167,DATOS!$D$167,IF('VALORACIÓN RIESGOS'!BO54=DATOS!$C$168,DATOS!$D$168,IF('VALORACIÓN RIESGOS'!BO54=DATOS!$C$168,DATOS!$D$168,IF('VALORACIÓN RIESGOS'!BO54=$C$169,$D$169)))))</f>
        <v>0</v>
      </c>
      <c r="H214" s="8" t="b">
        <f>IF('VALORACIÓN RIESGOS'!BP54=DATOS!$C$166,DATOS!$D$166,IF('VALORACIÓN RIESGOS'!BP54=DATOS!$C$167,DATOS!$D$167,IF('VALORACIÓN RIESGOS'!BP54=DATOS!$C$168,DATOS!$D$168,IF('VALORACIÓN RIESGOS'!BP54=DATOS!$C$168,DATOS!$D$168,IF('VALORACIÓN RIESGOS'!BP54=$C$169,$D$169)))))</f>
        <v>0</v>
      </c>
      <c r="I214" s="8" t="b">
        <f>IF('VALORACIÓN RIESGOS'!BQ54=DATOS!$C$166,DATOS!$D$166,IF('VALORACIÓN RIESGOS'!BQ54=DATOS!$C$167,DATOS!$D$167,IF('VALORACIÓN RIESGOS'!BQ54=DATOS!$C$168,DATOS!$D$168,IF('VALORACIÓN RIESGOS'!BQ54=DATOS!$C$168,DATOS!$D$168,IF('VALORACIÓN RIESGOS'!BQ54=$C$169,$D$169)))))</f>
        <v>0</v>
      </c>
      <c r="J214" s="8" t="b">
        <f>IF('VALORACIÓN RIESGOS'!BR54=DATOS!$C$166,DATOS!$D$166,IF('VALORACIÓN RIESGOS'!BR54=DATOS!$C$167,DATOS!$D$167,IF('VALORACIÓN RIESGOS'!BR54=DATOS!$C$168,DATOS!$D$168,IF('VALORACIÓN RIESGOS'!BR54=DATOS!$C$168,DATOS!$D$168,IF('VALORACIÓN RIESGOS'!BR54=$C$169,$D$169)))))</f>
        <v>0</v>
      </c>
      <c r="K214" s="8" t="b">
        <f>IF('VALORACIÓN RIESGOS'!BS54=DATOS!$C$166,DATOS!$D$166,IF('VALORACIÓN RIESGOS'!BS54=DATOS!$C$167,DATOS!$D$167,IF('VALORACIÓN RIESGOS'!BS54=DATOS!$C$168,DATOS!$D$168,IF('VALORACIÓN RIESGOS'!BS54=DATOS!$C$168,DATOS!$D$168,IF('VALORACIÓN RIESGOS'!BS54=$C$169,$D$169)))))</f>
        <v>0</v>
      </c>
      <c r="L214" s="198">
        <f t="shared" si="19"/>
        <v>30</v>
      </c>
      <c r="M214" s="201"/>
    </row>
    <row r="215" spans="1:13" x14ac:dyDescent="0.25">
      <c r="A215" s="31"/>
      <c r="B215" s="273">
        <f t="shared" ref="B215:K215" si="20">SUM(B208:B214)</f>
        <v>100</v>
      </c>
      <c r="C215" s="274">
        <f t="shared" si="20"/>
        <v>100</v>
      </c>
      <c r="D215" s="274">
        <f t="shared" si="20"/>
        <v>100</v>
      </c>
      <c r="E215" s="274">
        <f t="shared" si="20"/>
        <v>0</v>
      </c>
      <c r="F215" s="274">
        <f t="shared" si="20"/>
        <v>0</v>
      </c>
      <c r="G215" s="274">
        <f t="shared" si="20"/>
        <v>0</v>
      </c>
      <c r="H215" s="274">
        <f t="shared" si="20"/>
        <v>0</v>
      </c>
      <c r="I215" s="274">
        <f t="shared" si="20"/>
        <v>0</v>
      </c>
      <c r="J215" s="274">
        <f t="shared" si="20"/>
        <v>0</v>
      </c>
      <c r="K215" s="274">
        <f t="shared" si="20"/>
        <v>0</v>
      </c>
      <c r="L215" s="275">
        <f>SUM(L208:L214)/M215</f>
        <v>100</v>
      </c>
      <c r="M215" s="201">
        <f>COUNTIF(B215:K215,"&gt;0")</f>
        <v>3</v>
      </c>
    </row>
    <row r="216" spans="1:13" x14ac:dyDescent="0.25">
      <c r="A216" s="31"/>
      <c r="B216" s="27" t="str">
        <f>IF(B215=0,"N/A",IF(B215&lt;=85,$E$151,IF(AND(B215&gt;=86,B215&lt;=94),$E$152,IF(AND(B215&gt;=95,B215&lt;=100),$E$153))))</f>
        <v>Fuerte</v>
      </c>
      <c r="C216" s="27" t="str">
        <f t="shared" ref="C216:K216" si="21">IF(C215=0,"N/A",IF(C215&lt;=85,$E$151,IF(AND(C215&gt;=86,C215&lt;=94),$E$152,IF(AND(C215&gt;=95,C215&lt;=100),$E$153))))</f>
        <v>Fuerte</v>
      </c>
      <c r="D216" s="27" t="str">
        <f t="shared" si="21"/>
        <v>Fuerte</v>
      </c>
      <c r="E216" s="27" t="str">
        <f t="shared" si="21"/>
        <v>N/A</v>
      </c>
      <c r="F216" s="27" t="str">
        <f t="shared" si="21"/>
        <v>N/A</v>
      </c>
      <c r="G216" s="27" t="str">
        <f t="shared" si="21"/>
        <v>N/A</v>
      </c>
      <c r="H216" s="27" t="str">
        <f t="shared" si="21"/>
        <v>N/A</v>
      </c>
      <c r="I216" s="27" t="str">
        <f t="shared" si="21"/>
        <v>N/A</v>
      </c>
      <c r="J216" s="27" t="str">
        <f t="shared" si="21"/>
        <v>N/A</v>
      </c>
      <c r="K216" s="27" t="str">
        <f t="shared" si="21"/>
        <v>N/A</v>
      </c>
      <c r="L216" s="198" t="str">
        <f>IF(L215&lt;=85,$E$151,IF(AND(L215&gt;=86,L215&lt;=94),$E$152,IF(AND(L215&gt;=95.5,L215&lt;=100),$E$153)))</f>
        <v>Fuerte</v>
      </c>
      <c r="M216" s="201"/>
    </row>
    <row r="217" spans="1:13" x14ac:dyDescent="0.25">
      <c r="A217" s="31"/>
      <c r="B217" s="28"/>
      <c r="C217" s="29"/>
      <c r="D217" s="30"/>
      <c r="E217" s="29"/>
      <c r="F217" s="30"/>
      <c r="G217" s="30"/>
      <c r="H217" s="30"/>
      <c r="I217" s="30"/>
      <c r="J217" s="30"/>
      <c r="K217" s="30"/>
      <c r="L217" s="30"/>
      <c r="M217" s="201"/>
    </row>
    <row r="218" spans="1:13" x14ac:dyDescent="0.25">
      <c r="A218" s="31"/>
      <c r="B218" s="22" t="s">
        <v>499</v>
      </c>
      <c r="C218" s="29"/>
      <c r="D218" s="30"/>
      <c r="E218" s="29"/>
      <c r="F218" s="30"/>
      <c r="G218" s="30"/>
      <c r="H218" s="30"/>
      <c r="I218" s="30"/>
      <c r="J218" s="30"/>
      <c r="K218" s="30"/>
      <c r="L218" s="30"/>
      <c r="M218" s="201"/>
    </row>
    <row r="219" spans="1:13" x14ac:dyDescent="0.25">
      <c r="A219" s="31"/>
      <c r="B219" s="37" t="s">
        <v>619</v>
      </c>
      <c r="C219" s="38" t="s">
        <v>99</v>
      </c>
      <c r="D219" s="37" t="s">
        <v>100</v>
      </c>
      <c r="E219" s="38" t="s">
        <v>101</v>
      </c>
      <c r="F219" s="37" t="s">
        <v>102</v>
      </c>
      <c r="G219" s="37" t="s">
        <v>103</v>
      </c>
      <c r="H219" s="37" t="s">
        <v>104</v>
      </c>
      <c r="I219" s="37" t="s">
        <v>105</v>
      </c>
      <c r="J219" s="37" t="s">
        <v>106</v>
      </c>
      <c r="K219" s="39" t="s">
        <v>107</v>
      </c>
      <c r="L219" s="58" t="s">
        <v>620</v>
      </c>
      <c r="M219" s="201"/>
    </row>
    <row r="220" spans="1:13" x14ac:dyDescent="0.25">
      <c r="A220" s="31"/>
      <c r="B220" s="40">
        <f>IF('VALORACIÓN RIESGOS'!BJ61=DATOS!$C$151,DATOS!$D$151,IF('VALORACIÓN RIESGOS'!BJ61=DATOS!$C$152,DATOS!$D$152))</f>
        <v>15</v>
      </c>
      <c r="C220" s="40">
        <f>IF('VALORACIÓN RIESGOS'!BK61=DATOS!$C$151,DATOS!$D$151,IF('VALORACIÓN RIESGOS'!BK61=DATOS!$C$152,DATOS!$D$152))</f>
        <v>15</v>
      </c>
      <c r="D220" s="40">
        <f>IF('VALORACIÓN RIESGOS'!BL61=DATOS!$C$151,DATOS!$D$151,IF('VALORACIÓN RIESGOS'!BL61=DATOS!$C$152,DATOS!$D$152))</f>
        <v>15</v>
      </c>
      <c r="E220" s="40">
        <f>IF('VALORACIÓN RIESGOS'!BM61=DATOS!$C$151,DATOS!$D$151,IF('VALORACIÓN RIESGOS'!BM61=DATOS!$C$152,DATOS!$D$152))</f>
        <v>15</v>
      </c>
      <c r="F220" s="40" t="b">
        <f>IF('VALORACIÓN RIESGOS'!BN61=DATOS!$C$151,DATOS!$D$151,IF('VALORACIÓN RIESGOS'!BN61=DATOS!$C$152,DATOS!$D$152))</f>
        <v>0</v>
      </c>
      <c r="G220" s="40" t="b">
        <f>IF('VALORACIÓN RIESGOS'!BO61=DATOS!$C$151,DATOS!$D$151,IF('VALORACIÓN RIESGOS'!BO61=DATOS!$C$152,DATOS!$D$152))</f>
        <v>0</v>
      </c>
      <c r="H220" s="40" t="b">
        <f>IF('VALORACIÓN RIESGOS'!BP61=DATOS!$C$151,DATOS!$D$151,IF('VALORACIÓN RIESGOS'!BP61=DATOS!$C$152,DATOS!$D$152))</f>
        <v>0</v>
      </c>
      <c r="I220" s="40" t="b">
        <f>IF('VALORACIÓN RIESGOS'!BQ61=DATOS!$C$151,DATOS!$D$151,IF('VALORACIÓN RIESGOS'!BQ61=DATOS!$C$152,DATOS!$D$152))</f>
        <v>0</v>
      </c>
      <c r="J220" s="40" t="b">
        <f>IF('VALORACIÓN RIESGOS'!BR61=DATOS!$C$151,DATOS!$D$151,IF('VALORACIÓN RIESGOS'!BR61=DATOS!$C$152,DATOS!$D$152))</f>
        <v>0</v>
      </c>
      <c r="K220" s="40" t="b">
        <f>IF('VALORACIÓN RIESGOS'!BS61=DATOS!$C$151,DATOS!$D$151,IF('VALORACIÓN RIESGOS'!BS61=DATOS!$C$152,DATOS!$D$152))</f>
        <v>0</v>
      </c>
      <c r="L220" s="198">
        <f>SUM(B220:K220)</f>
        <v>60</v>
      </c>
      <c r="M220" s="201"/>
    </row>
    <row r="221" spans="1:13" x14ac:dyDescent="0.25">
      <c r="A221" s="31"/>
      <c r="B221" s="40">
        <f>IF('VALORACIÓN RIESGOS'!BJ62=DATOS!$C$153,DATOS!$D$153,IF('VALORACIÓN RIESGOS'!BJ62=DATOS!$C$154,DATOS!$D$154))</f>
        <v>15</v>
      </c>
      <c r="C221" s="40">
        <f>IF('VALORACIÓN RIESGOS'!BK62=DATOS!$C$153,DATOS!$D$153,IF('VALORACIÓN RIESGOS'!BK62=DATOS!$C$154,DATOS!$D$154))</f>
        <v>0</v>
      </c>
      <c r="D221" s="40">
        <f>IF('VALORACIÓN RIESGOS'!BL62=DATOS!$C$153,DATOS!$D$153,IF('VALORACIÓN RIESGOS'!BL62=DATOS!$C$154,DATOS!$D$154))</f>
        <v>15</v>
      </c>
      <c r="E221" s="40">
        <f>IF('VALORACIÓN RIESGOS'!BM62=DATOS!$C$153,DATOS!$D$153,IF('VALORACIÓN RIESGOS'!BM62=DATOS!$C$154,DATOS!$D$154))</f>
        <v>0</v>
      </c>
      <c r="F221" s="40" t="b">
        <f>IF('VALORACIÓN RIESGOS'!BN62=DATOS!$C$153,DATOS!$D$153,IF('VALORACIÓN RIESGOS'!BN62=DATOS!$C$154,DATOS!$D$154))</f>
        <v>0</v>
      </c>
      <c r="G221" s="40" t="b">
        <f>IF('VALORACIÓN RIESGOS'!BO62=DATOS!$C$153,DATOS!$D$153,IF('VALORACIÓN RIESGOS'!BO62=DATOS!$C$154,DATOS!$D$154))</f>
        <v>0</v>
      </c>
      <c r="H221" s="40" t="b">
        <f>IF('VALORACIÓN RIESGOS'!BP62=DATOS!$C$153,DATOS!$D$153,IF('VALORACIÓN RIESGOS'!BP62=DATOS!$C$154,DATOS!$D$154))</f>
        <v>0</v>
      </c>
      <c r="I221" s="40" t="b">
        <f>IF('VALORACIÓN RIESGOS'!BQ62=DATOS!$C$153,DATOS!$D$153,IF('VALORACIÓN RIESGOS'!BQ62=DATOS!$C$154,DATOS!$D$154))</f>
        <v>0</v>
      </c>
      <c r="J221" s="40" t="b">
        <f>IF('VALORACIÓN RIESGOS'!BR62=DATOS!$C$153,DATOS!$D$153,IF('VALORACIÓN RIESGOS'!BR62=DATOS!$C$154,DATOS!$D$154))</f>
        <v>0</v>
      </c>
      <c r="K221" s="40" t="b">
        <f>IF('VALORACIÓN RIESGOS'!BS62=DATOS!$C$153,DATOS!$D$153,IF('VALORACIÓN RIESGOS'!BS62=DATOS!$C$154,DATOS!$D$154))</f>
        <v>0</v>
      </c>
      <c r="L221" s="198">
        <f t="shared" ref="L221:L226" si="22">SUM(B221:K221)</f>
        <v>30</v>
      </c>
      <c r="M221" s="201"/>
    </row>
    <row r="222" spans="1:13" x14ac:dyDescent="0.25">
      <c r="A222" s="31"/>
      <c r="B222" s="40">
        <f>IF('VALORACIÓN RIESGOS'!BJ63=DATOS!$C$155,DATOS!$D$155,IF('VALORACIÓN RIESGOS'!BJ63=DATOS!$C$156,DATOS!$D$156))</f>
        <v>15</v>
      </c>
      <c r="C222" s="40">
        <f>IF('VALORACIÓN RIESGOS'!BK63=DATOS!$C$155,DATOS!$D$155,IF('VALORACIÓN RIESGOS'!BK63=DATOS!$C$156,DATOS!$D$156))</f>
        <v>15</v>
      </c>
      <c r="D222" s="40">
        <f>IF('VALORACIÓN RIESGOS'!BL63=DATOS!$C$155,DATOS!$D$155,IF('VALORACIÓN RIESGOS'!BL63=DATOS!$C$156,DATOS!$D$156))</f>
        <v>15</v>
      </c>
      <c r="E222" s="40">
        <f>IF('VALORACIÓN RIESGOS'!BM63=DATOS!$C$155,DATOS!$D$155,IF('VALORACIÓN RIESGOS'!BM63=DATOS!$C$156,DATOS!$D$156))</f>
        <v>15</v>
      </c>
      <c r="F222" s="40" t="b">
        <f>IF('VALORACIÓN RIESGOS'!BN63=DATOS!$C$155,DATOS!$D$155,IF('VALORACIÓN RIESGOS'!BN63=DATOS!$C$156,DATOS!$D$156))</f>
        <v>0</v>
      </c>
      <c r="G222" s="40" t="b">
        <f>IF('VALORACIÓN RIESGOS'!BO63=DATOS!$C$155,DATOS!$D$155,IF('VALORACIÓN RIESGOS'!BO63=DATOS!$C$156,DATOS!$D$156))</f>
        <v>0</v>
      </c>
      <c r="H222" s="40" t="b">
        <f>IF('VALORACIÓN RIESGOS'!BP63=DATOS!$C$155,DATOS!$D$155,IF('VALORACIÓN RIESGOS'!BP63=DATOS!$C$156,DATOS!$D$156))</f>
        <v>0</v>
      </c>
      <c r="I222" s="40" t="b">
        <f>IF('VALORACIÓN RIESGOS'!BQ63=DATOS!$C$155,DATOS!$D$155,IF('VALORACIÓN RIESGOS'!BQ63=DATOS!$C$156,DATOS!$D$156))</f>
        <v>0</v>
      </c>
      <c r="J222" s="40" t="b">
        <f>IF('VALORACIÓN RIESGOS'!BR63=DATOS!$C$155,DATOS!$D$155,IF('VALORACIÓN RIESGOS'!BR63=DATOS!$C$156,DATOS!$D$156))</f>
        <v>0</v>
      </c>
      <c r="K222" s="40" t="b">
        <f>IF('VALORACIÓN RIESGOS'!BS63=DATOS!$C$155,DATOS!$D$155,IF('VALORACIÓN RIESGOS'!BS63=DATOS!$C$156,DATOS!$D$156))</f>
        <v>0</v>
      </c>
      <c r="L222" s="198">
        <f t="shared" si="22"/>
        <v>60</v>
      </c>
      <c r="M222" s="201"/>
    </row>
    <row r="223" spans="1:13" x14ac:dyDescent="0.25">
      <c r="A223" s="31"/>
      <c r="B223" s="40">
        <f>IF('VALORACIÓN RIESGOS'!BJ64=DATOS!$C$157,DATOS!$D$157,IF('VALORACIÓN RIESGOS'!BJ64=DATOS!$C$158,DATOS!$D$158,IF('VALORACIÓN RIESGOS'!BJ64=DATOS!$C$159,DATOS!$D$159)))</f>
        <v>15</v>
      </c>
      <c r="C223" s="40">
        <f>IF('VALORACIÓN RIESGOS'!BK64=DATOS!$C$157,DATOS!$D$157,IF('VALORACIÓN RIESGOS'!BK64=DATOS!$C$158,DATOS!$D$158,IF('VALORACIÓN RIESGOS'!BK64=DATOS!$C$159,DATOS!$D$159)))</f>
        <v>15</v>
      </c>
      <c r="D223" s="40">
        <f>IF('VALORACIÓN RIESGOS'!BL64=DATOS!$C$157,DATOS!$D$157,IF('VALORACIÓN RIESGOS'!BL64=DATOS!$C$158,DATOS!$D$158,IF('VALORACIÓN RIESGOS'!BL64=DATOS!$C$159,DATOS!$D$159)))</f>
        <v>15</v>
      </c>
      <c r="E223" s="40">
        <f>IF('VALORACIÓN RIESGOS'!BM64=DATOS!$C$157,DATOS!$D$157,IF('VALORACIÓN RIESGOS'!BM64=DATOS!$C$158,DATOS!$D$158,IF('VALORACIÓN RIESGOS'!BM64=DATOS!$C$159,DATOS!$D$159)))</f>
        <v>0</v>
      </c>
      <c r="F223" s="40" t="b">
        <f>IF('VALORACIÓN RIESGOS'!BN64=DATOS!$C$157,DATOS!$D$157,IF('VALORACIÓN RIESGOS'!BN64=DATOS!$C$158,DATOS!$D$158,IF('VALORACIÓN RIESGOS'!BN64=DATOS!$C$159,DATOS!$D$159)))</f>
        <v>0</v>
      </c>
      <c r="G223" s="40" t="b">
        <f>IF('VALORACIÓN RIESGOS'!BO64=DATOS!$C$157,DATOS!$D$157,IF('VALORACIÓN RIESGOS'!BO64=DATOS!$C$158,DATOS!$D$158,IF('VALORACIÓN RIESGOS'!BO64=DATOS!$C$159,DATOS!$D$159)))</f>
        <v>0</v>
      </c>
      <c r="H223" s="40" t="b">
        <f>IF('VALORACIÓN RIESGOS'!BP64=DATOS!$C$157,DATOS!$D$157,IF('VALORACIÓN RIESGOS'!BP64=DATOS!$C$158,DATOS!$D$158,IF('VALORACIÓN RIESGOS'!BP64=DATOS!$C$159,DATOS!$D$159)))</f>
        <v>0</v>
      </c>
      <c r="I223" s="40" t="b">
        <f>IF('VALORACIÓN RIESGOS'!BQ64=DATOS!$C$157,DATOS!$D$157,IF('VALORACIÓN RIESGOS'!BQ64=DATOS!$C$158,DATOS!$D$158,IF('VALORACIÓN RIESGOS'!BQ64=DATOS!$C$159,DATOS!$D$159)))</f>
        <v>0</v>
      </c>
      <c r="J223" s="40" t="b">
        <f>IF('VALORACIÓN RIESGOS'!BR64=DATOS!$C$157,DATOS!$D$157,IF('VALORACIÓN RIESGOS'!BR64=DATOS!$C$158,DATOS!$D$158,IF('VALORACIÓN RIESGOS'!BR64=DATOS!$C$159,DATOS!$D$159)))</f>
        <v>0</v>
      </c>
      <c r="K223" s="40" t="b">
        <f>IF('VALORACIÓN RIESGOS'!BS64=DATOS!$C$157,DATOS!$D$157,IF('VALORACIÓN RIESGOS'!BS64=DATOS!$C$158,DATOS!$D$158,IF('VALORACIÓN RIESGOS'!BS64=DATOS!$C$159,DATOS!$D$159)))</f>
        <v>0</v>
      </c>
      <c r="L223" s="198">
        <f t="shared" si="22"/>
        <v>45</v>
      </c>
      <c r="M223" s="201"/>
    </row>
    <row r="224" spans="1:13" x14ac:dyDescent="0.25">
      <c r="A224" s="31"/>
      <c r="B224" s="40">
        <f>IF('VALORACIÓN RIESGOS'!BJ65=DATOS!$C$160,DATOS!$D$160,IF('VALORACIÓN RIESGOS'!BJ65=DATOS!$C$161,DATOS!$D$161))</f>
        <v>15</v>
      </c>
      <c r="C224" s="40">
        <f>IF('VALORACIÓN RIESGOS'!BK65=DATOS!$C$160,DATOS!$D$160,IF('VALORACIÓN RIESGOS'!BK65=DATOS!$C$161,DATOS!$D$161))</f>
        <v>15</v>
      </c>
      <c r="D224" s="40">
        <f>IF('VALORACIÓN RIESGOS'!BL65=DATOS!$C$160,DATOS!$D$160,IF('VALORACIÓN RIESGOS'!BL65=DATOS!$C$161,DATOS!$D$161))</f>
        <v>15</v>
      </c>
      <c r="E224" s="40">
        <f>IF('VALORACIÓN RIESGOS'!BM65=DATOS!$C$160,DATOS!$D$160,IF('VALORACIÓN RIESGOS'!BM65=DATOS!$C$161,DATOS!$D$161))</f>
        <v>15</v>
      </c>
      <c r="F224" s="40" t="b">
        <f>IF('VALORACIÓN RIESGOS'!BN65=DATOS!$C$160,DATOS!$D$160,IF('VALORACIÓN RIESGOS'!BN65=DATOS!$C$161,DATOS!$D$161))</f>
        <v>0</v>
      </c>
      <c r="G224" s="40" t="b">
        <f>IF('VALORACIÓN RIESGOS'!BO65=DATOS!$C$160,DATOS!$D$160,IF('VALORACIÓN RIESGOS'!BO65=DATOS!$C$161,DATOS!$D$161))</f>
        <v>0</v>
      </c>
      <c r="H224" s="40" t="b">
        <f>IF('VALORACIÓN RIESGOS'!BP65=DATOS!$C$160,DATOS!$D$160,IF('VALORACIÓN RIESGOS'!BP65=DATOS!$C$161,DATOS!$D$161))</f>
        <v>0</v>
      </c>
      <c r="I224" s="40" t="b">
        <f>IF('VALORACIÓN RIESGOS'!BQ65=DATOS!$C$160,DATOS!$D$160,IF('VALORACIÓN RIESGOS'!BQ65=DATOS!$C$161,DATOS!$D$161))</f>
        <v>0</v>
      </c>
      <c r="J224" s="40" t="b">
        <f>IF('VALORACIÓN RIESGOS'!BR65=DATOS!$C$160,DATOS!$D$160,IF('VALORACIÓN RIESGOS'!BR65=DATOS!$C$161,DATOS!$D$161))</f>
        <v>0</v>
      </c>
      <c r="K224" s="40" t="b">
        <f>IF('VALORACIÓN RIESGOS'!BS65=DATOS!$C$160,DATOS!$D$160,IF('VALORACIÓN RIESGOS'!BS65=DATOS!$C$161,DATOS!$D$161))</f>
        <v>0</v>
      </c>
      <c r="L224" s="198">
        <f t="shared" si="22"/>
        <v>60</v>
      </c>
      <c r="M224" s="201"/>
    </row>
    <row r="225" spans="1:13" x14ac:dyDescent="0.25">
      <c r="A225" s="31"/>
      <c r="B225" s="8">
        <f>IF('VALORACIÓN RIESGOS'!BJ66=DATOS!$C$162,DATOS!$D$162,IF('VALORACIÓN RIESGOS'!BJ66=DATOS!$C$163,DATOS!$D$163,IF('VALORACIÓN RIESGOS'!BJ66=$C$164,$D$164,IF('VALORACIÓN RIESGOS'!BJ66=$C$165,$D$165))))</f>
        <v>15</v>
      </c>
      <c r="C225" s="8">
        <f>IF('VALORACIÓN RIESGOS'!BK66=DATOS!$C$162,DATOS!$D$162,IF('VALORACIÓN RIESGOS'!BK66=DATOS!$C$163,DATOS!$D$163,IF('VALORACIÓN RIESGOS'!BK66=$C$164,$D$164,IF('VALORACIÓN RIESGOS'!BK66=$C$165,$D$165))))</f>
        <v>15</v>
      </c>
      <c r="D225" s="8">
        <f>IF('VALORACIÓN RIESGOS'!BL66=DATOS!$C$162,DATOS!$D$162,IF('VALORACIÓN RIESGOS'!BL66=DATOS!$C$163,DATOS!$D$163,IF('VALORACIÓN RIESGOS'!BL66=$C$164,$D$164,IF('VALORACIÓN RIESGOS'!BL66=$C$165,$D$165))))</f>
        <v>15</v>
      </c>
      <c r="E225" s="8">
        <f>IF('VALORACIÓN RIESGOS'!BM66=DATOS!$C$162,DATOS!$D$162,IF('VALORACIÓN RIESGOS'!BM66=DATOS!$C$163,DATOS!$D$163,IF('VALORACIÓN RIESGOS'!BM66=$C$164,$D$164,IF('VALORACIÓN RIESGOS'!BM66=$C$165,$D$165))))</f>
        <v>15</v>
      </c>
      <c r="F225" s="8" t="b">
        <f>IF('VALORACIÓN RIESGOS'!BN66=DATOS!$C$162,DATOS!$D$162,IF('VALORACIÓN RIESGOS'!BN66=DATOS!$C$163,DATOS!$D$163,IF('VALORACIÓN RIESGOS'!BN66=$C$164,$D$164,IF('VALORACIÓN RIESGOS'!BN66=$C$165,$D$165))))</f>
        <v>0</v>
      </c>
      <c r="G225" s="8" t="b">
        <f>IF('VALORACIÓN RIESGOS'!BO66=DATOS!$C$162,DATOS!$D$162,IF('VALORACIÓN RIESGOS'!BO66=DATOS!$C$163,DATOS!$D$163,IF('VALORACIÓN RIESGOS'!BO66=$C$164,$D$164,IF('VALORACIÓN RIESGOS'!BO66=$C$165,$D$165))))</f>
        <v>0</v>
      </c>
      <c r="H225" s="8" t="b">
        <f>IF('VALORACIÓN RIESGOS'!BP66=DATOS!$C$162,DATOS!$D$162,IF('VALORACIÓN RIESGOS'!BP66=DATOS!$C$163,DATOS!$D$163,IF('VALORACIÓN RIESGOS'!BP66=$C$164,$D$164,IF('VALORACIÓN RIESGOS'!BP66=$C$165,$D$165))))</f>
        <v>0</v>
      </c>
      <c r="I225" s="8" t="b">
        <f>IF('VALORACIÓN RIESGOS'!BQ66=DATOS!$C$162,DATOS!$D$162,IF('VALORACIÓN RIESGOS'!BQ66=DATOS!$C$163,DATOS!$D$163,IF('VALORACIÓN RIESGOS'!BQ66=$C$164,$D$164,IF('VALORACIÓN RIESGOS'!BQ66=$C$165,$D$165))))</f>
        <v>0</v>
      </c>
      <c r="J225" s="8" t="b">
        <f>IF('VALORACIÓN RIESGOS'!BR66=DATOS!$C$162,DATOS!$D$162,IF('VALORACIÓN RIESGOS'!BR66=DATOS!$C$163,DATOS!$D$163,IF('VALORACIÓN RIESGOS'!BR66=$C$164,$D$164,IF('VALORACIÓN RIESGOS'!BR66=$C$165,$D$165))))</f>
        <v>0</v>
      </c>
      <c r="K225" s="8" t="b">
        <f>IF('VALORACIÓN RIESGOS'!BS66=DATOS!$C$162,DATOS!$D$162,IF('VALORACIÓN RIESGOS'!BS66=DATOS!$C$163,DATOS!$D$163,IF('VALORACIÓN RIESGOS'!BS66=$C$164,$D$164,IF('VALORACIÓN RIESGOS'!BS66=$C$165,$D$165))))</f>
        <v>0</v>
      </c>
      <c r="L225" s="198">
        <f t="shared" si="22"/>
        <v>60</v>
      </c>
      <c r="M225" s="201"/>
    </row>
    <row r="226" spans="1:13" x14ac:dyDescent="0.25">
      <c r="A226" s="31"/>
      <c r="B226" s="8">
        <f>IF('VALORACIÓN RIESGOS'!BJ67=DATOS!$C$166,DATOS!$D$166,IF('VALORACIÓN RIESGOS'!BJ67=DATOS!$C$167,DATOS!$D$167,IF('VALORACIÓN RIESGOS'!BJ67=DATOS!$C$168,DATOS!$D$168,IF('VALORACIÓN RIESGOS'!BJ67=$C$169,$D$169))))</f>
        <v>10</v>
      </c>
      <c r="C226" s="8">
        <f>IF('VALORACIÓN RIESGOS'!BK67=DATOS!$C$166,DATOS!$D$166,IF('VALORACIÓN RIESGOS'!BK67=DATOS!$C$167,DATOS!$D$167,IF('VALORACIÓN RIESGOS'!BK67=DATOS!$C$168,DATOS!$D$168,IF('VALORACIÓN RIESGOS'!BK67=$C$169,$D$169))))</f>
        <v>10</v>
      </c>
      <c r="D226" s="8">
        <f>IF('VALORACIÓN RIESGOS'!BL67=DATOS!$C$166,DATOS!$D$166,IF('VALORACIÓN RIESGOS'!BL67=DATOS!$C$167,DATOS!$D$167,IF('VALORACIÓN RIESGOS'!BL67=DATOS!$C$168,DATOS!$D$168,IF('VALORACIÓN RIESGOS'!BL67=$C$169,$D$169))))</f>
        <v>10</v>
      </c>
      <c r="E226" s="8">
        <f>IF('VALORACIÓN RIESGOS'!BM67=DATOS!$C$166,DATOS!$D$166,IF('VALORACIÓN RIESGOS'!BM67=DATOS!$C$167,DATOS!$D$167,IF('VALORACIÓN RIESGOS'!BM67=DATOS!$C$168,DATOS!$D$168,IF('VALORACIÓN RIESGOS'!BM67=$C$169,$D$169))))</f>
        <v>5</v>
      </c>
      <c r="F226" s="8" t="b">
        <f>IF('VALORACIÓN RIESGOS'!BN67=DATOS!$C$166,DATOS!$D$166,IF('VALORACIÓN RIESGOS'!BN67=DATOS!$C$167,DATOS!$D$167,IF('VALORACIÓN RIESGOS'!BN67=DATOS!$C$168,DATOS!$D$168,IF('VALORACIÓN RIESGOS'!BN67=$C$169,$D$169))))</f>
        <v>0</v>
      </c>
      <c r="G226" s="8" t="b">
        <f>IF('VALORACIÓN RIESGOS'!BO67=DATOS!$C$166,DATOS!$D$166,IF('VALORACIÓN RIESGOS'!BO67=DATOS!$C$167,DATOS!$D$167,IF('VALORACIÓN RIESGOS'!BO67=DATOS!$C$168,DATOS!$D$168,IF('VALORACIÓN RIESGOS'!BO67=$C$169,$D$169))))</f>
        <v>0</v>
      </c>
      <c r="H226" s="8" t="b">
        <f>IF('VALORACIÓN RIESGOS'!BP67=DATOS!$C$166,DATOS!$D$166,IF('VALORACIÓN RIESGOS'!BP67=DATOS!$C$167,DATOS!$D$167,IF('VALORACIÓN RIESGOS'!BP67=DATOS!$C$168,DATOS!$D$168,IF('VALORACIÓN RIESGOS'!BP67=$C$169,$D$169))))</f>
        <v>0</v>
      </c>
      <c r="I226" s="8" t="b">
        <f>IF('VALORACIÓN RIESGOS'!BQ67=DATOS!$C$166,DATOS!$D$166,IF('VALORACIÓN RIESGOS'!BQ67=DATOS!$C$167,DATOS!$D$167,IF('VALORACIÓN RIESGOS'!BQ67=DATOS!$C$168,DATOS!$D$168,IF('VALORACIÓN RIESGOS'!BQ67=$C$169,$D$169))))</f>
        <v>0</v>
      </c>
      <c r="J226" s="8" t="b">
        <f>IF('VALORACIÓN RIESGOS'!BR67=DATOS!$C$166,DATOS!$D$166,IF('VALORACIÓN RIESGOS'!BR67=DATOS!$C$167,DATOS!$D$167,IF('VALORACIÓN RIESGOS'!BR67=DATOS!$C$168,DATOS!$D$168,IF('VALORACIÓN RIESGOS'!BR67=$C$169,$D$169))))</f>
        <v>0</v>
      </c>
      <c r="K226" s="8" t="b">
        <f>IF('VALORACIÓN RIESGOS'!BS67=DATOS!$C$166,DATOS!$D$166,IF('VALORACIÓN RIESGOS'!BS67=DATOS!$C$167,DATOS!$D$167,IF('VALORACIÓN RIESGOS'!BS67=DATOS!$C$168,DATOS!$D$168,IF('VALORACIÓN RIESGOS'!BS67=$C$169,$D$169))))</f>
        <v>0</v>
      </c>
      <c r="L226" s="198">
        <f t="shared" si="22"/>
        <v>35</v>
      </c>
      <c r="M226" s="201"/>
    </row>
    <row r="227" spans="1:13" x14ac:dyDescent="0.25">
      <c r="A227" s="31"/>
      <c r="B227" s="276">
        <f t="shared" ref="B227:K227" si="23">SUM(B220:B226)</f>
        <v>100</v>
      </c>
      <c r="C227" s="277">
        <f t="shared" si="23"/>
        <v>85</v>
      </c>
      <c r="D227" s="277">
        <f t="shared" si="23"/>
        <v>100</v>
      </c>
      <c r="E227" s="277">
        <f t="shared" si="23"/>
        <v>65</v>
      </c>
      <c r="F227" s="277">
        <f t="shared" si="23"/>
        <v>0</v>
      </c>
      <c r="G227" s="277">
        <f t="shared" si="23"/>
        <v>0</v>
      </c>
      <c r="H227" s="277">
        <f t="shared" si="23"/>
        <v>0</v>
      </c>
      <c r="I227" s="277">
        <f t="shared" si="23"/>
        <v>0</v>
      </c>
      <c r="J227" s="277">
        <f t="shared" si="23"/>
        <v>0</v>
      </c>
      <c r="K227" s="277">
        <f t="shared" si="23"/>
        <v>0</v>
      </c>
      <c r="L227" s="278">
        <f>SUM(L220:L226)/M227</f>
        <v>87.5</v>
      </c>
      <c r="M227" s="201">
        <f>COUNTIF(B227:K227,"&gt;0")</f>
        <v>4</v>
      </c>
    </row>
    <row r="228" spans="1:13" x14ac:dyDescent="0.25">
      <c r="A228" s="31"/>
      <c r="B228" s="41" t="str">
        <f>IF(B227=0,"N/A",IF(B227&lt;=85,$E$151,IF(AND(B227&gt;=86,B227&lt;=94),$E$152,IF(AND(B227&gt;=95,B227&lt;=100),$E$153))))</f>
        <v>Fuerte</v>
      </c>
      <c r="C228" s="41" t="str">
        <f t="shared" ref="C228:K228" si="24">IF(C227=0,"N/A",IF(C227&lt;=85,$E$151,IF(AND(C227&gt;=86,C227&lt;=94),$E$152,IF(AND(C227&gt;=95,C227&lt;=100),$E$153))))</f>
        <v>Débil</v>
      </c>
      <c r="D228" s="41" t="str">
        <f t="shared" si="24"/>
        <v>Fuerte</v>
      </c>
      <c r="E228" s="41" t="str">
        <f t="shared" si="24"/>
        <v>Débil</v>
      </c>
      <c r="F228" s="41" t="str">
        <f t="shared" si="24"/>
        <v>N/A</v>
      </c>
      <c r="G228" s="41" t="str">
        <f t="shared" si="24"/>
        <v>N/A</v>
      </c>
      <c r="H228" s="41" t="str">
        <f t="shared" si="24"/>
        <v>N/A</v>
      </c>
      <c r="I228" s="41" t="str">
        <f t="shared" si="24"/>
        <v>N/A</v>
      </c>
      <c r="J228" s="41" t="str">
        <f t="shared" si="24"/>
        <v>N/A</v>
      </c>
      <c r="K228" s="41" t="str">
        <f t="shared" si="24"/>
        <v>N/A</v>
      </c>
      <c r="L228" s="198" t="str">
        <f>IF(L227&lt;=85,$E$151,IF(AND(L227&gt;=86,L227&lt;=94),$E$152,IF(AND(L227&gt;=95.5,L227&lt;=100),$E$153)))</f>
        <v>Moderado</v>
      </c>
      <c r="M228" s="201"/>
    </row>
    <row r="229" spans="1:13" x14ac:dyDescent="0.25">
      <c r="A229" s="31"/>
      <c r="B229" s="28"/>
      <c r="C229" s="29"/>
      <c r="D229" s="30"/>
      <c r="E229" s="29"/>
      <c r="F229" s="30"/>
      <c r="G229" s="30"/>
      <c r="H229" s="30"/>
      <c r="I229" s="30"/>
      <c r="J229" s="30"/>
      <c r="K229" s="30"/>
      <c r="L229" s="30"/>
      <c r="M229" s="201"/>
    </row>
    <row r="230" spans="1:13" x14ac:dyDescent="0.25">
      <c r="A230" s="31"/>
      <c r="B230" s="22" t="s">
        <v>500</v>
      </c>
      <c r="C230" s="29"/>
      <c r="D230" s="30"/>
      <c r="E230" s="29"/>
      <c r="F230" s="30"/>
      <c r="G230" s="30"/>
      <c r="H230" s="30"/>
      <c r="I230" s="30"/>
      <c r="J230" s="30"/>
      <c r="K230" s="30"/>
      <c r="L230" s="30"/>
      <c r="M230" s="201"/>
    </row>
    <row r="231" spans="1:13" x14ac:dyDescent="0.25">
      <c r="A231" s="31"/>
      <c r="B231" s="37" t="s">
        <v>619</v>
      </c>
      <c r="C231" s="38" t="s">
        <v>99</v>
      </c>
      <c r="D231" s="37" t="s">
        <v>100</v>
      </c>
      <c r="E231" s="38" t="s">
        <v>101</v>
      </c>
      <c r="F231" s="37" t="s">
        <v>102</v>
      </c>
      <c r="G231" s="37" t="s">
        <v>103</v>
      </c>
      <c r="H231" s="37" t="s">
        <v>104</v>
      </c>
      <c r="I231" s="37" t="s">
        <v>105</v>
      </c>
      <c r="J231" s="37" t="s">
        <v>106</v>
      </c>
      <c r="K231" s="39" t="s">
        <v>107</v>
      </c>
      <c r="L231" s="58" t="s">
        <v>620</v>
      </c>
      <c r="M231" s="201"/>
    </row>
    <row r="232" spans="1:13" x14ac:dyDescent="0.25">
      <c r="A232" s="31"/>
      <c r="B232" s="40">
        <f>IF('VALORACIÓN RIESGOS'!BJ74=DATOS!$C$151,DATOS!$D$151,IF('VALORACIÓN RIESGOS'!BJ74=DATOS!$C$152,DATOS!$D$152))</f>
        <v>15</v>
      </c>
      <c r="C232" s="40">
        <f>IF('VALORACIÓN RIESGOS'!BK74=DATOS!$C$151,DATOS!$D$151,IF('VALORACIÓN RIESGOS'!BK74=DATOS!$C$152,DATOS!$D$152))</f>
        <v>15</v>
      </c>
      <c r="D232" s="40" t="b">
        <f>IF('VALORACIÓN RIESGOS'!BL74=DATOS!$C$151,DATOS!$D$151,IF('VALORACIÓN RIESGOS'!BL74=DATOS!$C$152,DATOS!$D$152))</f>
        <v>0</v>
      </c>
      <c r="E232" s="40" t="b">
        <f>IF('VALORACIÓN RIESGOS'!BM74=DATOS!$C$151,DATOS!$D$151,IF('VALORACIÓN RIESGOS'!BM74=DATOS!$C$152,DATOS!$D$152))</f>
        <v>0</v>
      </c>
      <c r="F232" s="40" t="b">
        <f>IF('VALORACIÓN RIESGOS'!BN74=DATOS!$C$151,DATOS!$D$151,IF('VALORACIÓN RIESGOS'!BN74=DATOS!$C$152,DATOS!$D$152))</f>
        <v>0</v>
      </c>
      <c r="G232" s="40" t="b">
        <f>IF('VALORACIÓN RIESGOS'!BO74=DATOS!$C$151,DATOS!$D$151,IF('VALORACIÓN RIESGOS'!BO74=DATOS!$C$152,DATOS!$D$152))</f>
        <v>0</v>
      </c>
      <c r="H232" s="40" t="b">
        <f>IF('VALORACIÓN RIESGOS'!BP74=DATOS!$C$151,DATOS!$D$151,IF('VALORACIÓN RIESGOS'!BP74=DATOS!$C$152,DATOS!$D$152))</f>
        <v>0</v>
      </c>
      <c r="I232" s="40" t="b">
        <f>IF('VALORACIÓN RIESGOS'!BQ74=DATOS!$C$151,DATOS!$D$151,IF('VALORACIÓN RIESGOS'!BQ74=DATOS!$C$152,DATOS!$D$152))</f>
        <v>0</v>
      </c>
      <c r="J232" s="40" t="b">
        <f>IF('VALORACIÓN RIESGOS'!BR74=DATOS!$C$151,DATOS!$D$151,IF('VALORACIÓN RIESGOS'!BR74=DATOS!$C$152,DATOS!$D$152))</f>
        <v>0</v>
      </c>
      <c r="K232" s="40" t="b">
        <f>IF('VALORACIÓN RIESGOS'!BS74=DATOS!$C$151,DATOS!$D$151,IF('VALORACIÓN RIESGOS'!BS74=DATOS!$C$152,DATOS!$D$152))</f>
        <v>0</v>
      </c>
      <c r="L232" s="198">
        <f>SUM(B232:K232)</f>
        <v>30</v>
      </c>
      <c r="M232" s="201"/>
    </row>
    <row r="233" spans="1:13" x14ac:dyDescent="0.25">
      <c r="A233" s="31"/>
      <c r="B233" s="40">
        <f>IF('VALORACIÓN RIESGOS'!BJ75=DATOS!$C$153,DATOS!$D$153,IF('VALORACIÓN RIESGOS'!BJ75=DATOS!$C$154,DATOS!$D$154))</f>
        <v>15</v>
      </c>
      <c r="C233" s="40">
        <f>IF('VALORACIÓN RIESGOS'!BK75=DATOS!$C$153,DATOS!$D$153,IF('VALORACIÓN RIESGOS'!BK75=DATOS!$C$154,DATOS!$D$154))</f>
        <v>15</v>
      </c>
      <c r="D233" s="40" t="b">
        <f>IF('VALORACIÓN RIESGOS'!BL75=DATOS!$C$153,DATOS!$D$153,IF('VALORACIÓN RIESGOS'!BL75=DATOS!$C$154,DATOS!$D$154))</f>
        <v>0</v>
      </c>
      <c r="E233" s="40" t="b">
        <f>IF('VALORACIÓN RIESGOS'!BM75=DATOS!$C$153,DATOS!$D$153,IF('VALORACIÓN RIESGOS'!BM75=DATOS!$C$154,DATOS!$D$154))</f>
        <v>0</v>
      </c>
      <c r="F233" s="40" t="b">
        <f>IF('VALORACIÓN RIESGOS'!BN75=DATOS!$C$153,DATOS!$D$153,IF('VALORACIÓN RIESGOS'!BN75=DATOS!$C$154,DATOS!$D$154))</f>
        <v>0</v>
      </c>
      <c r="G233" s="40" t="b">
        <f>IF('VALORACIÓN RIESGOS'!BO75=DATOS!$C$153,DATOS!$D$153,IF('VALORACIÓN RIESGOS'!BO75=DATOS!$C$154,DATOS!$D$154))</f>
        <v>0</v>
      </c>
      <c r="H233" s="40" t="b">
        <f>IF('VALORACIÓN RIESGOS'!BP75=DATOS!$C$153,DATOS!$D$153,IF('VALORACIÓN RIESGOS'!BP75=DATOS!$C$154,DATOS!$D$154))</f>
        <v>0</v>
      </c>
      <c r="I233" s="40" t="b">
        <f>IF('VALORACIÓN RIESGOS'!BQ75=DATOS!$C$153,DATOS!$D$153,IF('VALORACIÓN RIESGOS'!BQ75=DATOS!$C$154,DATOS!$D$154))</f>
        <v>0</v>
      </c>
      <c r="J233" s="40" t="b">
        <f>IF('VALORACIÓN RIESGOS'!BR75=DATOS!$C$153,DATOS!$D$153,IF('VALORACIÓN RIESGOS'!BR75=DATOS!$C$154,DATOS!$D$154))</f>
        <v>0</v>
      </c>
      <c r="K233" s="40" t="b">
        <f>IF('VALORACIÓN RIESGOS'!BS75=DATOS!$C$153,DATOS!$D$153,IF('VALORACIÓN RIESGOS'!BS75=DATOS!$C$154,DATOS!$D$154))</f>
        <v>0</v>
      </c>
      <c r="L233" s="198">
        <f t="shared" ref="L233:L238" si="25">SUM(B233:K233)</f>
        <v>30</v>
      </c>
      <c r="M233" s="201"/>
    </row>
    <row r="234" spans="1:13" x14ac:dyDescent="0.25">
      <c r="A234" s="31"/>
      <c r="B234" s="40">
        <f>IF('VALORACIÓN RIESGOS'!BJ76=DATOS!$C$155,DATOS!$D$155,IF('VALORACIÓN RIESGOS'!BJ76=DATOS!$C$156,DATOS!$D$156))</f>
        <v>15</v>
      </c>
      <c r="C234" s="40">
        <f>IF('VALORACIÓN RIESGOS'!BK76=DATOS!$C$155,DATOS!$D$155,IF('VALORACIÓN RIESGOS'!BK76=DATOS!$C$156,DATOS!$D$156))</f>
        <v>15</v>
      </c>
      <c r="D234" s="40" t="b">
        <f>IF('VALORACIÓN RIESGOS'!BL76=DATOS!$C$155,DATOS!$D$155,IF('VALORACIÓN RIESGOS'!BL76=DATOS!$C$156,DATOS!$D$156))</f>
        <v>0</v>
      </c>
      <c r="E234" s="40" t="b">
        <f>IF('VALORACIÓN RIESGOS'!BM76=DATOS!$C$155,DATOS!$D$155,IF('VALORACIÓN RIESGOS'!BM76=DATOS!$C$156,DATOS!$D$156))</f>
        <v>0</v>
      </c>
      <c r="F234" s="40" t="b">
        <f>IF('VALORACIÓN RIESGOS'!BN76=DATOS!$C$155,DATOS!$D$155,IF('VALORACIÓN RIESGOS'!BN76=DATOS!$C$156,DATOS!$D$156))</f>
        <v>0</v>
      </c>
      <c r="G234" s="40" t="b">
        <f>IF('VALORACIÓN RIESGOS'!BO76=DATOS!$C$155,DATOS!$D$155,IF('VALORACIÓN RIESGOS'!BO76=DATOS!$C$156,DATOS!$D$156))</f>
        <v>0</v>
      </c>
      <c r="H234" s="40" t="b">
        <f>IF('VALORACIÓN RIESGOS'!BP76=DATOS!$C$155,DATOS!$D$155,IF('VALORACIÓN RIESGOS'!BP76=DATOS!$C$156,DATOS!$D$156))</f>
        <v>0</v>
      </c>
      <c r="I234" s="40" t="b">
        <f>IF('VALORACIÓN RIESGOS'!BQ76=DATOS!$C$155,DATOS!$D$155,IF('VALORACIÓN RIESGOS'!BQ76=DATOS!$C$156,DATOS!$D$156))</f>
        <v>0</v>
      </c>
      <c r="J234" s="40" t="b">
        <f>IF('VALORACIÓN RIESGOS'!BR76=DATOS!$C$155,DATOS!$D$155,IF('VALORACIÓN RIESGOS'!BR76=DATOS!$C$156,DATOS!$D$156))</f>
        <v>0</v>
      </c>
      <c r="K234" s="40" t="b">
        <f>IF('VALORACIÓN RIESGOS'!BS76=DATOS!$C$155,DATOS!$D$155,IF('VALORACIÓN RIESGOS'!BS76=DATOS!$C$156,DATOS!$D$156))</f>
        <v>0</v>
      </c>
      <c r="L234" s="198">
        <f t="shared" si="25"/>
        <v>30</v>
      </c>
      <c r="M234" s="201"/>
    </row>
    <row r="235" spans="1:13" x14ac:dyDescent="0.25">
      <c r="A235" s="280"/>
      <c r="B235" s="40">
        <f>IF('VALORACIÓN RIESGOS'!BJ77=DATOS!$C$157,DATOS!$D$157,IF('VALORACIÓN RIESGOS'!BJ77=DATOS!$C$158,DATOS!$D$158,IF('VALORACIÓN RIESGOS'!BJ77=DATOS!$C$159,DATOS!$D$159)))</f>
        <v>15</v>
      </c>
      <c r="C235" s="40">
        <f>IF('VALORACIÓN RIESGOS'!BK77=DATOS!$C$157,DATOS!$D$157,IF('VALORACIÓN RIESGOS'!BK77=DATOS!$C$158,DATOS!$D$158,IF('VALORACIÓN RIESGOS'!BK77=DATOS!$C$159,DATOS!$D$159)))</f>
        <v>15</v>
      </c>
      <c r="D235" s="40" t="b">
        <f>IF('VALORACIÓN RIESGOS'!BL77=DATOS!$C$157,DATOS!$D$157,IF('VALORACIÓN RIESGOS'!BL77=DATOS!$C$158,DATOS!$D$158,IF('VALORACIÓN RIESGOS'!BL77=DATOS!$C$159,DATOS!$D$159)))</f>
        <v>0</v>
      </c>
      <c r="E235" s="40" t="b">
        <f>IF('VALORACIÓN RIESGOS'!BM77=DATOS!$C$157,DATOS!$D$157,IF('VALORACIÓN RIESGOS'!BM77=DATOS!$C$158,DATOS!$D$158,IF('VALORACIÓN RIESGOS'!BM77=DATOS!$C$159,DATOS!$D$159)))</f>
        <v>0</v>
      </c>
      <c r="F235" s="40" t="b">
        <f>IF('VALORACIÓN RIESGOS'!BN77=DATOS!$C$157,DATOS!$D$157,IF('VALORACIÓN RIESGOS'!BN77=DATOS!$C$158,DATOS!$D$158,IF('VALORACIÓN RIESGOS'!BN77=DATOS!$C$159,DATOS!$D$159)))</f>
        <v>0</v>
      </c>
      <c r="G235" s="40" t="b">
        <f>IF('VALORACIÓN RIESGOS'!BO77=DATOS!$C$157,DATOS!$D$157,IF('VALORACIÓN RIESGOS'!BO77=DATOS!$C$158,DATOS!$D$158,IF('VALORACIÓN RIESGOS'!BO77=DATOS!$C$159,DATOS!$D$159)))</f>
        <v>0</v>
      </c>
      <c r="H235" s="40" t="b">
        <f>IF('VALORACIÓN RIESGOS'!BP77=DATOS!$C$157,DATOS!$D$157,IF('VALORACIÓN RIESGOS'!BP77=DATOS!$C$158,DATOS!$D$158,IF('VALORACIÓN RIESGOS'!BP77=DATOS!$C$159,DATOS!$D$159)))</f>
        <v>0</v>
      </c>
      <c r="I235" s="40" t="b">
        <f>IF('VALORACIÓN RIESGOS'!BQ77=DATOS!$C$157,DATOS!$D$157,IF('VALORACIÓN RIESGOS'!BQ77=DATOS!$C$158,DATOS!$D$158,IF('VALORACIÓN RIESGOS'!BQ77=DATOS!$C$159,DATOS!$D$159)))</f>
        <v>0</v>
      </c>
      <c r="J235" s="40" t="b">
        <f>IF('VALORACIÓN RIESGOS'!BR77=DATOS!$C$157,DATOS!$D$157,IF('VALORACIÓN RIESGOS'!BR77=DATOS!$C$158,DATOS!$D$158,IF('VALORACIÓN RIESGOS'!BR77=DATOS!$C$159,DATOS!$D$159)))</f>
        <v>0</v>
      </c>
      <c r="K235" s="40" t="b">
        <f>IF('VALORACIÓN RIESGOS'!BS77=DATOS!$C$157,DATOS!$D$157,IF('VALORACIÓN RIESGOS'!BS77=DATOS!$C$158,DATOS!$D$158,IF('VALORACIÓN RIESGOS'!BS77=DATOS!$C$159,DATOS!$D$159)))</f>
        <v>0</v>
      </c>
      <c r="L235" s="198">
        <f t="shared" si="25"/>
        <v>30</v>
      </c>
      <c r="M235" s="201"/>
    </row>
    <row r="236" spans="1:13" x14ac:dyDescent="0.25">
      <c r="A236" s="31"/>
      <c r="B236" s="40">
        <f>IF('VALORACIÓN RIESGOS'!BJ78=DATOS!$C$160,DATOS!$D$160,IF('VALORACIÓN RIESGOS'!BJ78=DATOS!$C$161,DATOS!$D$161))</f>
        <v>15</v>
      </c>
      <c r="C236" s="40">
        <f>IF('VALORACIÓN RIESGOS'!BK78=DATOS!$C$160,DATOS!$D$160,IF('VALORACIÓN RIESGOS'!BK78=DATOS!$C$161,DATOS!$D$161))</f>
        <v>15</v>
      </c>
      <c r="D236" s="40" t="b">
        <f>IF('VALORACIÓN RIESGOS'!BL78=DATOS!$C$160,DATOS!$D$160,IF('VALORACIÓN RIESGOS'!BL78=DATOS!$C$161,DATOS!$D$161))</f>
        <v>0</v>
      </c>
      <c r="E236" s="40" t="b">
        <f>IF('VALORACIÓN RIESGOS'!BM78=DATOS!$C$160,DATOS!$D$160,IF('VALORACIÓN RIESGOS'!BM78=DATOS!$C$161,DATOS!$D$161))</f>
        <v>0</v>
      </c>
      <c r="F236" s="40" t="b">
        <f>IF('VALORACIÓN RIESGOS'!BN78=DATOS!$C$160,DATOS!$D$160,IF('VALORACIÓN RIESGOS'!BN78=DATOS!$C$161,DATOS!$D$161))</f>
        <v>0</v>
      </c>
      <c r="G236" s="40" t="b">
        <f>IF('VALORACIÓN RIESGOS'!BO78=DATOS!$C$160,DATOS!$D$160,IF('VALORACIÓN RIESGOS'!BO78=DATOS!$C$161,DATOS!$D$161))</f>
        <v>0</v>
      </c>
      <c r="H236" s="40" t="b">
        <f>IF('VALORACIÓN RIESGOS'!BP78=DATOS!$C$160,DATOS!$D$160,IF('VALORACIÓN RIESGOS'!BP78=DATOS!$C$161,DATOS!$D$161))</f>
        <v>0</v>
      </c>
      <c r="I236" s="40" t="b">
        <f>IF('VALORACIÓN RIESGOS'!BQ78=DATOS!$C$160,DATOS!$D$160,IF('VALORACIÓN RIESGOS'!BQ78=DATOS!$C$161,DATOS!$D$161))</f>
        <v>0</v>
      </c>
      <c r="J236" s="40" t="b">
        <f>IF('VALORACIÓN RIESGOS'!BR78=DATOS!$C$160,DATOS!$D$160,IF('VALORACIÓN RIESGOS'!BR78=DATOS!$C$161,DATOS!$D$161))</f>
        <v>0</v>
      </c>
      <c r="K236" s="40" t="b">
        <f>IF('VALORACIÓN RIESGOS'!BS78=DATOS!$C$160,DATOS!$D$160,IF('VALORACIÓN RIESGOS'!BS78=DATOS!$C$161,DATOS!$D$161))</f>
        <v>0</v>
      </c>
      <c r="L236" s="198">
        <f t="shared" si="25"/>
        <v>30</v>
      </c>
      <c r="M236" s="201"/>
    </row>
    <row r="237" spans="1:13" x14ac:dyDescent="0.25">
      <c r="A237" s="31"/>
      <c r="B237" s="8">
        <f>IF('VALORACIÓN RIESGOS'!BJ79=DATOS!$C$162,DATOS!$D$162,IF('VALORACIÓN RIESGOS'!BJ79=DATOS!$C$163,DATOS!$D$163,IF('VALORACIÓN RIESGOS'!BJ79=$C$164,$D$164,IF('VALORACIÓN RIESGOS'!BJ79=$C$165,$D$165))))</f>
        <v>15</v>
      </c>
      <c r="C237" s="8">
        <f>IF('VALORACIÓN RIESGOS'!BK79=DATOS!$C$162,DATOS!$D$162,IF('VALORACIÓN RIESGOS'!BK79=DATOS!$C$163,DATOS!$D$163,IF('VALORACIÓN RIESGOS'!BK79=$C$164,$D$164,IF('VALORACIÓN RIESGOS'!BK79=$C$165,$D$165))))</f>
        <v>15</v>
      </c>
      <c r="D237" s="8" t="b">
        <f>IF('VALORACIÓN RIESGOS'!BL79=DATOS!$C$162,DATOS!$D$162,IF('VALORACIÓN RIESGOS'!BL79=DATOS!$C$163,DATOS!$D$163,IF('VALORACIÓN RIESGOS'!BL79=$C$164,$D$164,IF('VALORACIÓN RIESGOS'!BL79=$C$165,$D$165))))</f>
        <v>0</v>
      </c>
      <c r="E237" s="8" t="b">
        <f>IF('VALORACIÓN RIESGOS'!BM79=DATOS!$C$162,DATOS!$D$162,IF('VALORACIÓN RIESGOS'!BM79=DATOS!$C$163,DATOS!$D$163,IF('VALORACIÓN RIESGOS'!BM79=$C$164,$D$164,IF('VALORACIÓN RIESGOS'!BM79=$C$165,$D$165))))</f>
        <v>0</v>
      </c>
      <c r="F237" s="8" t="b">
        <f>IF('VALORACIÓN RIESGOS'!BN79=DATOS!$C$162,DATOS!$D$162,IF('VALORACIÓN RIESGOS'!BN79=DATOS!$C$163,DATOS!$D$163,IF('VALORACIÓN RIESGOS'!BN79=$C$164,$D$164,IF('VALORACIÓN RIESGOS'!BN79=$C$165,$D$165))))</f>
        <v>0</v>
      </c>
      <c r="G237" s="8" t="b">
        <f>IF('VALORACIÓN RIESGOS'!BO79=DATOS!$C$162,DATOS!$D$162,IF('VALORACIÓN RIESGOS'!BO79=DATOS!$C$163,DATOS!$D$163,IF('VALORACIÓN RIESGOS'!BO79=$C$164,$D$164,IF('VALORACIÓN RIESGOS'!BO79=$C$165,$D$165))))</f>
        <v>0</v>
      </c>
      <c r="H237" s="8" t="b">
        <f>IF('VALORACIÓN RIESGOS'!BP79=DATOS!$C$162,DATOS!$D$162,IF('VALORACIÓN RIESGOS'!BP79=DATOS!$C$163,DATOS!$D$163,IF('VALORACIÓN RIESGOS'!BP79=$C$164,$D$164,IF('VALORACIÓN RIESGOS'!BP79=$C$165,$D$165))))</f>
        <v>0</v>
      </c>
      <c r="I237" s="8" t="b">
        <f>IF('VALORACIÓN RIESGOS'!BQ79=DATOS!$C$162,DATOS!$D$162,IF('VALORACIÓN RIESGOS'!BQ79=DATOS!$C$163,DATOS!$D$163,IF('VALORACIÓN RIESGOS'!BQ79=$C$164,$D$164,IF('VALORACIÓN RIESGOS'!BQ79=$C$165,$D$165))))</f>
        <v>0</v>
      </c>
      <c r="J237" s="8" t="b">
        <f>IF('VALORACIÓN RIESGOS'!BR79=DATOS!$C$162,DATOS!$D$162,IF('VALORACIÓN RIESGOS'!BR79=DATOS!$C$163,DATOS!$D$163,IF('VALORACIÓN RIESGOS'!BR79=$C$164,$D$164,IF('VALORACIÓN RIESGOS'!BR79=$C$165,$D$165))))</f>
        <v>0</v>
      </c>
      <c r="K237" s="8" t="b">
        <f>IF('VALORACIÓN RIESGOS'!BS79=DATOS!$C$162,DATOS!$D$162,IF('VALORACIÓN RIESGOS'!BS79=DATOS!$C$163,DATOS!$D$163,IF('VALORACIÓN RIESGOS'!BS79=$C$164,$D$164,IF('VALORACIÓN RIESGOS'!BS79=$C$165,$D$165))))</f>
        <v>0</v>
      </c>
      <c r="L237" s="198">
        <f t="shared" si="25"/>
        <v>30</v>
      </c>
      <c r="M237" s="201"/>
    </row>
    <row r="238" spans="1:13" x14ac:dyDescent="0.25">
      <c r="A238" s="31"/>
      <c r="B238" s="8">
        <f>IF('VALORACIÓN RIESGOS'!BJ80=DATOS!$C$166,DATOS!$D$166,IF('VALORACIÓN RIESGOS'!BJ80=DATOS!$C$167,DATOS!$D$167,IF('VALORACIÓN RIESGOS'!BJ80=DATOS!$C$168,DATOS!$D$168,IF('VALORACIÓN RIESGOS'!BJ80=$C$169,$D$169))))</f>
        <v>10</v>
      </c>
      <c r="C238" s="8">
        <f>IF('VALORACIÓN RIESGOS'!BK80=DATOS!$C$166,DATOS!$D$166,IF('VALORACIÓN RIESGOS'!BK80=DATOS!$C$167,DATOS!$D$167,IF('VALORACIÓN RIESGOS'!BK80=DATOS!$C$168,DATOS!$D$168,IF('VALORACIÓN RIESGOS'!BK80=$C$169,$D$169))))</f>
        <v>10</v>
      </c>
      <c r="D238" s="8" t="b">
        <f>IF('VALORACIÓN RIESGOS'!BL80=DATOS!$C$166,DATOS!$D$166,IF('VALORACIÓN RIESGOS'!BL80=DATOS!$C$167,DATOS!$D$167,IF('VALORACIÓN RIESGOS'!BL80=DATOS!$C$168,DATOS!$D$168,IF('VALORACIÓN RIESGOS'!BL80=$C$169,$D$169))))</f>
        <v>0</v>
      </c>
      <c r="E238" s="8" t="b">
        <f>IF('VALORACIÓN RIESGOS'!BM80=DATOS!$C$166,DATOS!$D$166,IF('VALORACIÓN RIESGOS'!BM80=DATOS!$C$167,DATOS!$D$167,IF('VALORACIÓN RIESGOS'!BM80=DATOS!$C$168,DATOS!$D$168,IF('VALORACIÓN RIESGOS'!BM80=$C$169,$D$169))))</f>
        <v>0</v>
      </c>
      <c r="F238" s="8" t="b">
        <f>IF('VALORACIÓN RIESGOS'!BN80=DATOS!$C$166,DATOS!$D$166,IF('VALORACIÓN RIESGOS'!BN80=DATOS!$C$167,DATOS!$D$167,IF('VALORACIÓN RIESGOS'!BN80=DATOS!$C$168,DATOS!$D$168,IF('VALORACIÓN RIESGOS'!BN80=$C$169,$D$169))))</f>
        <v>0</v>
      </c>
      <c r="G238" s="8" t="b">
        <f>IF('VALORACIÓN RIESGOS'!BO80=DATOS!$C$166,DATOS!$D$166,IF('VALORACIÓN RIESGOS'!BO80=DATOS!$C$167,DATOS!$D$167,IF('VALORACIÓN RIESGOS'!BO80=DATOS!$C$168,DATOS!$D$168,IF('VALORACIÓN RIESGOS'!BO80=$C$169,$D$169))))</f>
        <v>0</v>
      </c>
      <c r="H238" s="8" t="b">
        <f>IF('VALORACIÓN RIESGOS'!BP80=DATOS!$C$166,DATOS!$D$166,IF('VALORACIÓN RIESGOS'!BP80=DATOS!$C$167,DATOS!$D$167,IF('VALORACIÓN RIESGOS'!BP80=DATOS!$C$168,DATOS!$D$168,IF('VALORACIÓN RIESGOS'!BP80=$C$169,$D$169))))</f>
        <v>0</v>
      </c>
      <c r="I238" s="8" t="b">
        <f>IF('VALORACIÓN RIESGOS'!BQ80=DATOS!$C$166,DATOS!$D$166,IF('VALORACIÓN RIESGOS'!BQ80=DATOS!$C$167,DATOS!$D$167,IF('VALORACIÓN RIESGOS'!BQ80=DATOS!$C$168,DATOS!$D$168,IF('VALORACIÓN RIESGOS'!BQ80=$C$169,$D$169))))</f>
        <v>0</v>
      </c>
      <c r="J238" s="8" t="b">
        <f>IF('VALORACIÓN RIESGOS'!BR80=DATOS!$C$166,DATOS!$D$166,IF('VALORACIÓN RIESGOS'!BR80=DATOS!$C$167,DATOS!$D$167,IF('VALORACIÓN RIESGOS'!BR80=DATOS!$C$168,DATOS!$D$168,IF('VALORACIÓN RIESGOS'!BR80=$C$169,$D$169))))</f>
        <v>0</v>
      </c>
      <c r="K238" s="8" t="b">
        <f>IF('VALORACIÓN RIESGOS'!BS80=DATOS!$C$166,DATOS!$D$166,IF('VALORACIÓN RIESGOS'!BS80=DATOS!$C$167,DATOS!$D$167,IF('VALORACIÓN RIESGOS'!BS80=DATOS!$C$168,DATOS!$D$168,IF('VALORACIÓN RIESGOS'!BS80=$C$169,$D$169))))</f>
        <v>0</v>
      </c>
      <c r="L238" s="198">
        <f t="shared" si="25"/>
        <v>20</v>
      </c>
      <c r="M238" s="201"/>
    </row>
    <row r="239" spans="1:13" x14ac:dyDescent="0.25">
      <c r="A239" s="31"/>
      <c r="B239" s="276">
        <f t="shared" ref="B239:K239" si="26">SUM(B232:B238)</f>
        <v>100</v>
      </c>
      <c r="C239" s="277">
        <f t="shared" si="26"/>
        <v>100</v>
      </c>
      <c r="D239" s="277">
        <f t="shared" si="26"/>
        <v>0</v>
      </c>
      <c r="E239" s="277">
        <f t="shared" si="26"/>
        <v>0</v>
      </c>
      <c r="F239" s="277">
        <f t="shared" si="26"/>
        <v>0</v>
      </c>
      <c r="G239" s="277">
        <f t="shared" si="26"/>
        <v>0</v>
      </c>
      <c r="H239" s="277">
        <f t="shared" si="26"/>
        <v>0</v>
      </c>
      <c r="I239" s="277">
        <f t="shared" si="26"/>
        <v>0</v>
      </c>
      <c r="J239" s="277">
        <f t="shared" si="26"/>
        <v>0</v>
      </c>
      <c r="K239" s="277">
        <f t="shared" si="26"/>
        <v>0</v>
      </c>
      <c r="L239" s="278">
        <f>SUM(L232:L238)/M239</f>
        <v>100</v>
      </c>
      <c r="M239" s="201">
        <f>COUNTIF(B239:K239,"&gt;0")</f>
        <v>2</v>
      </c>
    </row>
    <row r="240" spans="1:13" x14ac:dyDescent="0.25">
      <c r="A240" s="31"/>
      <c r="B240" s="41" t="str">
        <f>IF(B239=0,"N/A",IF(B239&lt;=85,$E$151,IF(AND(B239&gt;=86,B239&lt;=94),$E$152,IF(AND(B239&gt;=95,B239&lt;=100),$E$153))))</f>
        <v>Fuerte</v>
      </c>
      <c r="C240" s="41" t="str">
        <f t="shared" ref="C240:K240" si="27">IF(C239=0,"N/A",IF(C239&lt;=85,$E$151,IF(AND(C239&gt;=86,C239&lt;=94),$E$152,IF(AND(C239&gt;=95,C239&lt;=100),$E$153))))</f>
        <v>Fuerte</v>
      </c>
      <c r="D240" s="41" t="str">
        <f t="shared" si="27"/>
        <v>N/A</v>
      </c>
      <c r="E240" s="41" t="str">
        <f t="shared" si="27"/>
        <v>N/A</v>
      </c>
      <c r="F240" s="41" t="str">
        <f t="shared" si="27"/>
        <v>N/A</v>
      </c>
      <c r="G240" s="41" t="str">
        <f t="shared" si="27"/>
        <v>N/A</v>
      </c>
      <c r="H240" s="41" t="str">
        <f t="shared" si="27"/>
        <v>N/A</v>
      </c>
      <c r="I240" s="41" t="str">
        <f t="shared" si="27"/>
        <v>N/A</v>
      </c>
      <c r="J240" s="41" t="str">
        <f t="shared" si="27"/>
        <v>N/A</v>
      </c>
      <c r="K240" s="41" t="str">
        <f t="shared" si="27"/>
        <v>N/A</v>
      </c>
      <c r="L240" s="198" t="str">
        <f>IF(L239&lt;=85,$E$151,IF(AND(L239&gt;=86,L239&lt;=94),$E$152,IF(AND(L239&gt;=95.5,L239&lt;=100),$E$153)))</f>
        <v>Fuerte</v>
      </c>
      <c r="M240" s="201"/>
    </row>
    <row r="241" spans="1:13" x14ac:dyDescent="0.25">
      <c r="A241" s="31"/>
      <c r="B241" s="28"/>
      <c r="C241" s="29"/>
      <c r="D241" s="30"/>
      <c r="E241" s="29"/>
      <c r="F241" s="30"/>
      <c r="G241" s="30"/>
      <c r="H241" s="30"/>
      <c r="I241" s="30"/>
      <c r="J241" s="30"/>
      <c r="K241" s="30"/>
      <c r="L241" s="30"/>
      <c r="M241" s="201"/>
    </row>
    <row r="242" spans="1:13" x14ac:dyDescent="0.25">
      <c r="A242" s="31"/>
      <c r="B242" s="22" t="s">
        <v>501</v>
      </c>
      <c r="C242" s="29"/>
      <c r="D242" s="30"/>
      <c r="E242" s="29"/>
      <c r="F242" s="30"/>
      <c r="G242" s="30"/>
      <c r="H242" s="30"/>
      <c r="I242" s="30"/>
      <c r="J242" s="30"/>
      <c r="K242" s="30"/>
      <c r="L242" s="30"/>
      <c r="M242" s="201"/>
    </row>
    <row r="243" spans="1:13" x14ac:dyDescent="0.25">
      <c r="A243" s="31"/>
      <c r="B243" s="37" t="s">
        <v>619</v>
      </c>
      <c r="C243" s="38" t="s">
        <v>99</v>
      </c>
      <c r="D243" s="37" t="s">
        <v>100</v>
      </c>
      <c r="E243" s="38" t="s">
        <v>101</v>
      </c>
      <c r="F243" s="37" t="s">
        <v>102</v>
      </c>
      <c r="G243" s="37" t="s">
        <v>103</v>
      </c>
      <c r="H243" s="37" t="s">
        <v>104</v>
      </c>
      <c r="I243" s="37" t="s">
        <v>105</v>
      </c>
      <c r="J243" s="37" t="s">
        <v>106</v>
      </c>
      <c r="K243" s="39" t="s">
        <v>107</v>
      </c>
      <c r="L243" s="58" t="s">
        <v>620</v>
      </c>
      <c r="M243" s="201"/>
    </row>
    <row r="244" spans="1:13" x14ac:dyDescent="0.25">
      <c r="A244" s="31"/>
      <c r="B244" s="40">
        <f>IF('VALORACIÓN RIESGOS'!BJ87=DATOS!$C$151,DATOS!$D$151,IF('VALORACIÓN RIESGOS'!BJ87=DATOS!$C$152,DATOS!$D$152))</f>
        <v>15</v>
      </c>
      <c r="C244" s="40">
        <f>IF('VALORACIÓN RIESGOS'!BK87=DATOS!$C$151,DATOS!$D$151,IF('VALORACIÓN RIESGOS'!BK87=DATOS!$C$152,DATOS!$D$152))</f>
        <v>15</v>
      </c>
      <c r="D244" s="40">
        <f>IF('VALORACIÓN RIESGOS'!BL87=DATOS!$C$151,DATOS!$D$151,IF('VALORACIÓN RIESGOS'!BL87=DATOS!$C$152,DATOS!$D$152))</f>
        <v>15</v>
      </c>
      <c r="E244" s="40" t="b">
        <f>IF('VALORACIÓN RIESGOS'!BM87=DATOS!$C$151,DATOS!$D$151,IF('VALORACIÓN RIESGOS'!BM87=DATOS!$C$152,DATOS!$D$152))</f>
        <v>0</v>
      </c>
      <c r="F244" s="40" t="b">
        <f>IF('VALORACIÓN RIESGOS'!BN87=DATOS!$C$151,DATOS!$D$151,IF('VALORACIÓN RIESGOS'!BN87=DATOS!$C$152,DATOS!$D$152))</f>
        <v>0</v>
      </c>
      <c r="G244" s="40" t="b">
        <f>IF('VALORACIÓN RIESGOS'!BO87=DATOS!$C$151,DATOS!$D$151,IF('VALORACIÓN RIESGOS'!BO87=DATOS!$C$152,DATOS!$D$152))</f>
        <v>0</v>
      </c>
      <c r="H244" s="40" t="b">
        <f>IF('VALORACIÓN RIESGOS'!BP87=DATOS!$C$151,DATOS!$D$151,IF('VALORACIÓN RIESGOS'!BP87=DATOS!$C$152,DATOS!$D$152))</f>
        <v>0</v>
      </c>
      <c r="I244" s="40" t="b">
        <f>IF('VALORACIÓN RIESGOS'!BQ87=DATOS!$C$151,DATOS!$D$151,IF('VALORACIÓN RIESGOS'!BQ87=DATOS!$C$152,DATOS!$D$152))</f>
        <v>0</v>
      </c>
      <c r="J244" s="40" t="b">
        <f>IF('VALORACIÓN RIESGOS'!BR87=DATOS!$C$151,DATOS!$D$151,IF('VALORACIÓN RIESGOS'!BR87=DATOS!$C$152,DATOS!$D$152))</f>
        <v>0</v>
      </c>
      <c r="K244" s="40" t="b">
        <f>IF('VALORACIÓN RIESGOS'!BS87=DATOS!$C$151,DATOS!$D$151,IF('VALORACIÓN RIESGOS'!BS87=DATOS!$C$152,DATOS!$D$152))</f>
        <v>0</v>
      </c>
      <c r="L244" s="198">
        <f>SUM(B244:K244)</f>
        <v>45</v>
      </c>
      <c r="M244" s="201"/>
    </row>
    <row r="245" spans="1:13" x14ac:dyDescent="0.25">
      <c r="A245" s="31"/>
      <c r="B245" s="40">
        <f>IF('VALORACIÓN RIESGOS'!BJ88=DATOS!$C$153,DATOS!$D$153,IF('VALORACIÓN RIESGOS'!BJ88=DATOS!$C$154,DATOS!$D$154))</f>
        <v>15</v>
      </c>
      <c r="C245" s="40">
        <f>IF('VALORACIÓN RIESGOS'!BK88=DATOS!$C$153,DATOS!$D$153,IF('VALORACIÓN RIESGOS'!BK88=DATOS!$C$154,DATOS!$D$154))</f>
        <v>15</v>
      </c>
      <c r="D245" s="40">
        <f>IF('VALORACIÓN RIESGOS'!BL88=DATOS!$C$153,DATOS!$D$153,IF('VALORACIÓN RIESGOS'!BL88=DATOS!$C$154,DATOS!$D$154))</f>
        <v>15</v>
      </c>
      <c r="E245" s="40" t="b">
        <f>IF('VALORACIÓN RIESGOS'!BM88=DATOS!$C$153,DATOS!$D$153,IF('VALORACIÓN RIESGOS'!BM88=DATOS!$C$154,DATOS!$D$154))</f>
        <v>0</v>
      </c>
      <c r="F245" s="40" t="b">
        <f>IF('VALORACIÓN RIESGOS'!BN88=DATOS!$C$153,DATOS!$D$153,IF('VALORACIÓN RIESGOS'!BN88=DATOS!$C$154,DATOS!$D$154))</f>
        <v>0</v>
      </c>
      <c r="G245" s="40" t="b">
        <f>IF('VALORACIÓN RIESGOS'!BO88=DATOS!$C$153,DATOS!$D$153,IF('VALORACIÓN RIESGOS'!BO88=DATOS!$C$154,DATOS!$D$154))</f>
        <v>0</v>
      </c>
      <c r="H245" s="40" t="b">
        <f>IF('VALORACIÓN RIESGOS'!BP88=DATOS!$C$153,DATOS!$D$153,IF('VALORACIÓN RIESGOS'!BP88=DATOS!$C$154,DATOS!$D$154))</f>
        <v>0</v>
      </c>
      <c r="I245" s="40" t="b">
        <f>IF('VALORACIÓN RIESGOS'!BQ88=DATOS!$C$153,DATOS!$D$153,IF('VALORACIÓN RIESGOS'!BQ88=DATOS!$C$154,DATOS!$D$154))</f>
        <v>0</v>
      </c>
      <c r="J245" s="40" t="b">
        <f>IF('VALORACIÓN RIESGOS'!BR88=DATOS!$C$153,DATOS!$D$153,IF('VALORACIÓN RIESGOS'!BR88=DATOS!$C$154,DATOS!$D$154))</f>
        <v>0</v>
      </c>
      <c r="K245" s="40" t="b">
        <f>IF('VALORACIÓN RIESGOS'!BS88=DATOS!$C$153,DATOS!$D$153,IF('VALORACIÓN RIESGOS'!BS88=DATOS!$C$154,DATOS!$D$154))</f>
        <v>0</v>
      </c>
      <c r="L245" s="198">
        <f t="shared" ref="L245:L250" si="28">SUM(B245:K245)</f>
        <v>45</v>
      </c>
      <c r="M245" s="201"/>
    </row>
    <row r="246" spans="1:13" x14ac:dyDescent="0.25">
      <c r="A246" s="31"/>
      <c r="B246" s="40">
        <f>IF('VALORACIÓN RIESGOS'!BJ89=DATOS!$C$155,DATOS!$D$155,IF('VALORACIÓN RIESGOS'!BJ89=DATOS!$C$156,DATOS!$D$156))</f>
        <v>15</v>
      </c>
      <c r="C246" s="40">
        <f>IF('VALORACIÓN RIESGOS'!BK89=DATOS!$C$155,DATOS!$D$155,IF('VALORACIÓN RIESGOS'!BK89=DATOS!$C$156,DATOS!$D$156))</f>
        <v>15</v>
      </c>
      <c r="D246" s="40">
        <f>IF('VALORACIÓN RIESGOS'!BL89=DATOS!$C$155,DATOS!$D$155,IF('VALORACIÓN RIESGOS'!BL89=DATOS!$C$156,DATOS!$D$156))</f>
        <v>15</v>
      </c>
      <c r="E246" s="40" t="b">
        <f>IF('VALORACIÓN RIESGOS'!BM89=DATOS!$C$155,DATOS!$D$155,IF('VALORACIÓN RIESGOS'!BM89=DATOS!$C$156,DATOS!$D$156))</f>
        <v>0</v>
      </c>
      <c r="F246" s="40" t="b">
        <f>IF('VALORACIÓN RIESGOS'!BN89=DATOS!$C$155,DATOS!$D$155,IF('VALORACIÓN RIESGOS'!BN89=DATOS!$C$156,DATOS!$D$156))</f>
        <v>0</v>
      </c>
      <c r="G246" s="40" t="b">
        <f>IF('VALORACIÓN RIESGOS'!BO89=DATOS!$C$155,DATOS!$D$155,IF('VALORACIÓN RIESGOS'!BO89=DATOS!$C$156,DATOS!$D$156))</f>
        <v>0</v>
      </c>
      <c r="H246" s="40" t="b">
        <f>IF('VALORACIÓN RIESGOS'!BP89=DATOS!$C$155,DATOS!$D$155,IF('VALORACIÓN RIESGOS'!BP89=DATOS!$C$156,DATOS!$D$156))</f>
        <v>0</v>
      </c>
      <c r="I246" s="40" t="b">
        <f>IF('VALORACIÓN RIESGOS'!BQ89=DATOS!$C$155,DATOS!$D$155,IF('VALORACIÓN RIESGOS'!BQ89=DATOS!$C$156,DATOS!$D$156))</f>
        <v>0</v>
      </c>
      <c r="J246" s="40" t="b">
        <f>IF('VALORACIÓN RIESGOS'!BR89=DATOS!$C$155,DATOS!$D$155,IF('VALORACIÓN RIESGOS'!BR89=DATOS!$C$156,DATOS!$D$156))</f>
        <v>0</v>
      </c>
      <c r="K246" s="40" t="b">
        <f>IF('VALORACIÓN RIESGOS'!BS89=DATOS!$C$155,DATOS!$D$155,IF('VALORACIÓN RIESGOS'!BS89=DATOS!$C$156,DATOS!$D$156))</f>
        <v>0</v>
      </c>
      <c r="L246" s="198">
        <f t="shared" si="28"/>
        <v>45</v>
      </c>
      <c r="M246" s="201"/>
    </row>
    <row r="247" spans="1:13" x14ac:dyDescent="0.25">
      <c r="A247" s="31"/>
      <c r="B247" s="40">
        <f>IF('VALORACIÓN RIESGOS'!BJ90=DATOS!$C$157,DATOS!$D$157,IF('VALORACIÓN RIESGOS'!BJ90=DATOS!$C$158,DATOS!$D$158,IF('VALORACIÓN RIESGOS'!BJ90=DATOS!$C$159,DATOS!$D$159)))</f>
        <v>15</v>
      </c>
      <c r="C247" s="40">
        <f>IF('VALORACIÓN RIESGOS'!BK90=DATOS!$C$157,DATOS!$D$157,IF('VALORACIÓN RIESGOS'!BK90=DATOS!$C$158,DATOS!$D$158,IF('VALORACIÓN RIESGOS'!BK90=DATOS!$C$159,DATOS!$D$159)))</f>
        <v>10</v>
      </c>
      <c r="D247" s="40">
        <f>IF('VALORACIÓN RIESGOS'!BL90=DATOS!$C$157,DATOS!$D$157,IF('VALORACIÓN RIESGOS'!BL90=DATOS!$C$158,DATOS!$D$158,IF('VALORACIÓN RIESGOS'!BL90=DATOS!$C$159,DATOS!$D$159)))</f>
        <v>10</v>
      </c>
      <c r="E247" s="40" t="b">
        <f>IF('VALORACIÓN RIESGOS'!BM90=DATOS!$C$157,DATOS!$D$157,IF('VALORACIÓN RIESGOS'!BM90=DATOS!$C$158,DATOS!$D$158,IF('VALORACIÓN RIESGOS'!BM90=DATOS!$C$159,DATOS!$D$159)))</f>
        <v>0</v>
      </c>
      <c r="F247" s="40" t="b">
        <f>IF('VALORACIÓN RIESGOS'!BN90=DATOS!$C$157,DATOS!$D$157,IF('VALORACIÓN RIESGOS'!BN90=DATOS!$C$158,DATOS!$D$158,IF('VALORACIÓN RIESGOS'!BN90=DATOS!$C$159,DATOS!$D$159)))</f>
        <v>0</v>
      </c>
      <c r="G247" s="40" t="b">
        <f>IF('VALORACIÓN RIESGOS'!BO90=DATOS!$C$157,DATOS!$D$157,IF('VALORACIÓN RIESGOS'!BO90=DATOS!$C$158,DATOS!$D$158,IF('VALORACIÓN RIESGOS'!BO90=DATOS!$C$159,DATOS!$D$159)))</f>
        <v>0</v>
      </c>
      <c r="H247" s="40" t="b">
        <f>IF('VALORACIÓN RIESGOS'!BP90=DATOS!$C$157,DATOS!$D$157,IF('VALORACIÓN RIESGOS'!BP90=DATOS!$C$158,DATOS!$D$158,IF('VALORACIÓN RIESGOS'!BP90=DATOS!$C$159,DATOS!$D$159)))</f>
        <v>0</v>
      </c>
      <c r="I247" s="40" t="b">
        <f>IF('VALORACIÓN RIESGOS'!BQ90=DATOS!$C$157,DATOS!$D$157,IF('VALORACIÓN RIESGOS'!BQ90=DATOS!$C$158,DATOS!$D$158,IF('VALORACIÓN RIESGOS'!BQ90=DATOS!$C$159,DATOS!$D$159)))</f>
        <v>0</v>
      </c>
      <c r="J247" s="40" t="b">
        <f>IF('VALORACIÓN RIESGOS'!BR90=DATOS!$C$157,DATOS!$D$157,IF('VALORACIÓN RIESGOS'!BR90=DATOS!$C$158,DATOS!$D$158,IF('VALORACIÓN RIESGOS'!BR90=DATOS!$C$159,DATOS!$D$159)))</f>
        <v>0</v>
      </c>
      <c r="K247" s="40" t="b">
        <f>IF('VALORACIÓN RIESGOS'!BS90=DATOS!$C$157,DATOS!$D$157,IF('VALORACIÓN RIESGOS'!BS90=DATOS!$C$158,DATOS!$D$158,IF('VALORACIÓN RIESGOS'!BS90=DATOS!$C$159,DATOS!$D$159)))</f>
        <v>0</v>
      </c>
      <c r="L247" s="198">
        <f t="shared" si="28"/>
        <v>35</v>
      </c>
      <c r="M247" s="201"/>
    </row>
    <row r="248" spans="1:13" x14ac:dyDescent="0.25">
      <c r="A248" s="31"/>
      <c r="B248" s="40">
        <f>IF('VALORACIÓN RIESGOS'!BJ91=DATOS!$C$160,DATOS!$D$160,IF('VALORACIÓN RIESGOS'!BJ91=DATOS!$C$161,DATOS!$D$161))</f>
        <v>15</v>
      </c>
      <c r="C248" s="40">
        <f>IF('VALORACIÓN RIESGOS'!BK91=DATOS!$C$160,DATOS!$D$160,IF('VALORACIÓN RIESGOS'!BK91=DATOS!$C$161,DATOS!$D$161))</f>
        <v>15</v>
      </c>
      <c r="D248" s="40">
        <f>IF('VALORACIÓN RIESGOS'!BL91=DATOS!$C$160,DATOS!$D$160,IF('VALORACIÓN RIESGOS'!BL91=DATOS!$C$161,DATOS!$D$161))</f>
        <v>15</v>
      </c>
      <c r="E248" s="40" t="b">
        <f>IF('VALORACIÓN RIESGOS'!BM91=DATOS!$C$160,DATOS!$D$160,IF('VALORACIÓN RIESGOS'!BM91=DATOS!$C$161,DATOS!$D$161))</f>
        <v>0</v>
      </c>
      <c r="F248" s="40" t="b">
        <f>IF('VALORACIÓN RIESGOS'!BN91=DATOS!$C$160,DATOS!$D$160,IF('VALORACIÓN RIESGOS'!BN91=DATOS!$C$161,DATOS!$D$161))</f>
        <v>0</v>
      </c>
      <c r="G248" s="40" t="b">
        <f>IF('VALORACIÓN RIESGOS'!BO91=DATOS!$C$160,DATOS!$D$160,IF('VALORACIÓN RIESGOS'!BO91=DATOS!$C$161,DATOS!$D$161))</f>
        <v>0</v>
      </c>
      <c r="H248" s="40" t="b">
        <f>IF('VALORACIÓN RIESGOS'!BP91=DATOS!$C$160,DATOS!$D$160,IF('VALORACIÓN RIESGOS'!BP91=DATOS!$C$161,DATOS!$D$161))</f>
        <v>0</v>
      </c>
      <c r="I248" s="40" t="b">
        <f>IF('VALORACIÓN RIESGOS'!BQ91=DATOS!$C$160,DATOS!$D$160,IF('VALORACIÓN RIESGOS'!BQ91=DATOS!$C$161,DATOS!$D$161))</f>
        <v>0</v>
      </c>
      <c r="J248" s="40" t="b">
        <f>IF('VALORACIÓN RIESGOS'!BR91=DATOS!$C$160,DATOS!$D$160,IF('VALORACIÓN RIESGOS'!BR91=DATOS!$C$161,DATOS!$D$161))</f>
        <v>0</v>
      </c>
      <c r="K248" s="40" t="b">
        <f>IF('VALORACIÓN RIESGOS'!BS91=DATOS!$C$160,DATOS!$D$160,IF('VALORACIÓN RIESGOS'!BS91=DATOS!$C$161,DATOS!$D$161))</f>
        <v>0</v>
      </c>
      <c r="L248" s="198">
        <f t="shared" si="28"/>
        <v>45</v>
      </c>
      <c r="M248" s="201"/>
    </row>
    <row r="249" spans="1:13" x14ac:dyDescent="0.25">
      <c r="A249" s="31"/>
      <c r="B249" s="8">
        <f>IF('VALORACIÓN RIESGOS'!BJ92=DATOS!$C$162,DATOS!$D$162,IF('VALORACIÓN RIESGOS'!BJ92=DATOS!$C$163,DATOS!$D$163,IF('VALORACIÓN RIESGOS'!BJ92=$C$164,$D$164,IF('VALORACIÓN RIESGOS'!BJ92=$C$165,$D$165))))</f>
        <v>0</v>
      </c>
      <c r="C249" s="8">
        <f>IF('VALORACIÓN RIESGOS'!BK92=DATOS!$C$162,DATOS!$D$162,IF('VALORACIÓN RIESGOS'!BK92=DATOS!$C$163,DATOS!$D$163,IF('VALORACIÓN RIESGOS'!BK92=$C$164,$D$164,IF('VALORACIÓN RIESGOS'!BK92=$C$165,$D$165))))</f>
        <v>0</v>
      </c>
      <c r="D249" s="8">
        <f>IF('VALORACIÓN RIESGOS'!BL92=DATOS!$C$162,DATOS!$D$162,IF('VALORACIÓN RIESGOS'!BL92=DATOS!$C$163,DATOS!$D$163,IF('VALORACIÓN RIESGOS'!BL92=$C$164,$D$164,IF('VALORACIÓN RIESGOS'!BL92=$C$165,$D$165))))</f>
        <v>0</v>
      </c>
      <c r="E249" s="8" t="b">
        <f>IF('VALORACIÓN RIESGOS'!BM92=DATOS!$C$162,DATOS!$D$162,IF('VALORACIÓN RIESGOS'!BM92=DATOS!$C$163,DATOS!$D$163,IF('VALORACIÓN RIESGOS'!BM92=$C$164,$D$164,IF('VALORACIÓN RIESGOS'!BM92=$C$165,$D$165))))</f>
        <v>0</v>
      </c>
      <c r="F249" s="8" t="b">
        <f>IF('VALORACIÓN RIESGOS'!BN92=DATOS!$C$162,DATOS!$D$162,IF('VALORACIÓN RIESGOS'!BN92=DATOS!$C$163,DATOS!$D$163,IF('VALORACIÓN RIESGOS'!BN92=$C$164,$D$164,IF('VALORACIÓN RIESGOS'!BN92=$C$165,$D$165))))</f>
        <v>0</v>
      </c>
      <c r="G249" s="8" t="b">
        <f>IF('VALORACIÓN RIESGOS'!BO92=DATOS!$C$162,DATOS!$D$162,IF('VALORACIÓN RIESGOS'!BO92=DATOS!$C$163,DATOS!$D$163,IF('VALORACIÓN RIESGOS'!BO92=$C$164,$D$164,IF('VALORACIÓN RIESGOS'!BO92=$C$165,$D$165))))</f>
        <v>0</v>
      </c>
      <c r="H249" s="8" t="b">
        <f>IF('VALORACIÓN RIESGOS'!BP92=DATOS!$C$162,DATOS!$D$162,IF('VALORACIÓN RIESGOS'!BP92=DATOS!$C$163,DATOS!$D$163,IF('VALORACIÓN RIESGOS'!BP92=$C$164,$D$164,IF('VALORACIÓN RIESGOS'!BP92=$C$165,$D$165))))</f>
        <v>0</v>
      </c>
      <c r="I249" s="8" t="b">
        <f>IF('VALORACIÓN RIESGOS'!BQ92=DATOS!$C$162,DATOS!$D$162,IF('VALORACIÓN RIESGOS'!BQ92=DATOS!$C$163,DATOS!$D$163,IF('VALORACIÓN RIESGOS'!BQ92=$C$164,$D$164,IF('VALORACIÓN RIESGOS'!BQ92=$C$165,$D$165))))</f>
        <v>0</v>
      </c>
      <c r="J249" s="8" t="b">
        <f>IF('VALORACIÓN RIESGOS'!BR92=DATOS!$C$162,DATOS!$D$162,IF('VALORACIÓN RIESGOS'!BR92=DATOS!$C$163,DATOS!$D$163,IF('VALORACIÓN RIESGOS'!BR92=$C$164,$D$164,IF('VALORACIÓN RIESGOS'!BR92=$C$165,$D$165))))</f>
        <v>0</v>
      </c>
      <c r="K249" s="8" t="b">
        <f>IF('VALORACIÓN RIESGOS'!BS92=DATOS!$C$162,DATOS!$D$162,IF('VALORACIÓN RIESGOS'!BS92=DATOS!$C$163,DATOS!$D$163,IF('VALORACIÓN RIESGOS'!BS92=$C$164,$D$164,IF('VALORACIÓN RIESGOS'!BS92=$C$165,$D$165))))</f>
        <v>0</v>
      </c>
      <c r="L249" s="198">
        <f t="shared" si="28"/>
        <v>0</v>
      </c>
      <c r="M249" s="201"/>
    </row>
    <row r="250" spans="1:13" x14ac:dyDescent="0.25">
      <c r="A250" s="31"/>
      <c r="B250" s="8">
        <f>IF('VALORACIÓN RIESGOS'!BJ93=DATOS!$C$166,DATOS!$D$166,IF('VALORACIÓN RIESGOS'!BJ93=DATOS!$C$167,DATOS!$D$167,IF('VALORACIÓN RIESGOS'!BJ93=DATOS!$C$168,DATOS!$D$168,IF('VALORACIÓN RIESGOS'!BJ93=$C$169,$D$169))))</f>
        <v>0</v>
      </c>
      <c r="C250" s="8">
        <f>IF('VALORACIÓN RIESGOS'!BK93=DATOS!$C$166,DATOS!$D$166,IF('VALORACIÓN RIESGOS'!BK93=DATOS!$C$167,DATOS!$D$167,IF('VALORACIÓN RIESGOS'!BK93=DATOS!$C$168,DATOS!$D$168,IF('VALORACIÓN RIESGOS'!BK93=$C$169,$D$169))))</f>
        <v>0</v>
      </c>
      <c r="D250" s="8">
        <f>IF('VALORACIÓN RIESGOS'!BL93=DATOS!$C$166,DATOS!$D$166,IF('VALORACIÓN RIESGOS'!BL93=DATOS!$C$167,DATOS!$D$167,IF('VALORACIÓN RIESGOS'!BL93=DATOS!$C$168,DATOS!$D$168,IF('VALORACIÓN RIESGOS'!BL93=$C$169,$D$169))))</f>
        <v>0</v>
      </c>
      <c r="E250" s="8" t="b">
        <f>IF('VALORACIÓN RIESGOS'!BM93=DATOS!$C$166,DATOS!$D$166,IF('VALORACIÓN RIESGOS'!BM93=DATOS!$C$167,DATOS!$D$167,IF('VALORACIÓN RIESGOS'!BM93=DATOS!$C$168,DATOS!$D$168,IF('VALORACIÓN RIESGOS'!BM93=$C$169,$D$169))))</f>
        <v>0</v>
      </c>
      <c r="F250" s="8" t="b">
        <f>IF('VALORACIÓN RIESGOS'!BN93=DATOS!$C$166,DATOS!$D$166,IF('VALORACIÓN RIESGOS'!BN93=DATOS!$C$167,DATOS!$D$167,IF('VALORACIÓN RIESGOS'!BN93=DATOS!$C$168,DATOS!$D$168,IF('VALORACIÓN RIESGOS'!BN93=$C$169,$D$169))))</f>
        <v>0</v>
      </c>
      <c r="G250" s="8" t="b">
        <f>IF('VALORACIÓN RIESGOS'!BO93=DATOS!$C$166,DATOS!$D$166,IF('VALORACIÓN RIESGOS'!BO93=DATOS!$C$167,DATOS!$D$167,IF('VALORACIÓN RIESGOS'!BO93=DATOS!$C$168,DATOS!$D$168,IF('VALORACIÓN RIESGOS'!BO93=$C$169,$D$169))))</f>
        <v>0</v>
      </c>
      <c r="H250" s="8" t="b">
        <f>IF('VALORACIÓN RIESGOS'!BP93=DATOS!$C$166,DATOS!$D$166,IF('VALORACIÓN RIESGOS'!BP93=DATOS!$C$167,DATOS!$D$167,IF('VALORACIÓN RIESGOS'!BP93=DATOS!$C$168,DATOS!$D$168,IF('VALORACIÓN RIESGOS'!BP93=$C$169,$D$169))))</f>
        <v>0</v>
      </c>
      <c r="I250" s="8" t="b">
        <f>IF('VALORACIÓN RIESGOS'!BQ93=DATOS!$C$166,DATOS!$D$166,IF('VALORACIÓN RIESGOS'!BQ93=DATOS!$C$167,DATOS!$D$167,IF('VALORACIÓN RIESGOS'!BQ93=DATOS!$C$168,DATOS!$D$168,IF('VALORACIÓN RIESGOS'!BQ93=$C$169,$D$169))))</f>
        <v>0</v>
      </c>
      <c r="J250" s="8" t="b">
        <f>IF('VALORACIÓN RIESGOS'!BR93=DATOS!$C$166,DATOS!$D$166,IF('VALORACIÓN RIESGOS'!BR93=DATOS!$C$167,DATOS!$D$167,IF('VALORACIÓN RIESGOS'!BR93=DATOS!$C$168,DATOS!$D$168,IF('VALORACIÓN RIESGOS'!BR93=$C$169,$D$169))))</f>
        <v>0</v>
      </c>
      <c r="K250" s="8" t="b">
        <f>IF('VALORACIÓN RIESGOS'!BS93=DATOS!$C$166,DATOS!$D$166,IF('VALORACIÓN RIESGOS'!BS93=DATOS!$C$167,DATOS!$D$167,IF('VALORACIÓN RIESGOS'!BS93=DATOS!$C$168,DATOS!$D$168,IF('VALORACIÓN RIESGOS'!BS93=$C$169,$D$169))))</f>
        <v>0</v>
      </c>
      <c r="L250" s="198">
        <f t="shared" si="28"/>
        <v>0</v>
      </c>
      <c r="M250" s="201"/>
    </row>
    <row r="251" spans="1:13" x14ac:dyDescent="0.25">
      <c r="A251" s="31"/>
      <c r="B251" s="276">
        <f t="shared" ref="B251:K251" si="29">SUM(B244:B250)</f>
        <v>75</v>
      </c>
      <c r="C251" s="277">
        <f t="shared" si="29"/>
        <v>70</v>
      </c>
      <c r="D251" s="277">
        <f t="shared" si="29"/>
        <v>70</v>
      </c>
      <c r="E251" s="277">
        <f t="shared" si="29"/>
        <v>0</v>
      </c>
      <c r="F251" s="277">
        <f t="shared" si="29"/>
        <v>0</v>
      </c>
      <c r="G251" s="277">
        <f t="shared" si="29"/>
        <v>0</v>
      </c>
      <c r="H251" s="277">
        <f t="shared" si="29"/>
        <v>0</v>
      </c>
      <c r="I251" s="277">
        <f t="shared" si="29"/>
        <v>0</v>
      </c>
      <c r="J251" s="277">
        <f t="shared" si="29"/>
        <v>0</v>
      </c>
      <c r="K251" s="277">
        <f t="shared" si="29"/>
        <v>0</v>
      </c>
      <c r="L251" s="278">
        <f>SUM(L244:L250)/M251</f>
        <v>71.666666666666671</v>
      </c>
      <c r="M251" s="201">
        <f>COUNTIF(B251:K251,"&gt;0")</f>
        <v>3</v>
      </c>
    </row>
    <row r="252" spans="1:13" x14ac:dyDescent="0.25">
      <c r="A252" s="31"/>
      <c r="B252" s="41" t="str">
        <f>IF(B251=0,"N/A",IF(B251&lt;=85,$E$151,IF(AND(B251&gt;=86,B251&lt;=94),$E$152,IF(AND(B251&gt;=95,B251&lt;=100),$E$153))))</f>
        <v>Débil</v>
      </c>
      <c r="C252" s="41" t="str">
        <f t="shared" ref="C252:K252" si="30">IF(C251=0,"N/A",IF(C251&lt;=85,$E$151,IF(AND(C251&gt;=86,C251&lt;=94),$E$152,IF(AND(C251&gt;=95,C251&lt;=100),$E$153))))</f>
        <v>Débil</v>
      </c>
      <c r="D252" s="41" t="str">
        <f t="shared" si="30"/>
        <v>Débil</v>
      </c>
      <c r="E252" s="41" t="str">
        <f t="shared" si="30"/>
        <v>N/A</v>
      </c>
      <c r="F252" s="41" t="str">
        <f t="shared" si="30"/>
        <v>N/A</v>
      </c>
      <c r="G252" s="41" t="str">
        <f t="shared" si="30"/>
        <v>N/A</v>
      </c>
      <c r="H252" s="41" t="str">
        <f t="shared" si="30"/>
        <v>N/A</v>
      </c>
      <c r="I252" s="41" t="str">
        <f t="shared" si="30"/>
        <v>N/A</v>
      </c>
      <c r="J252" s="41" t="str">
        <f t="shared" si="30"/>
        <v>N/A</v>
      </c>
      <c r="K252" s="41" t="str">
        <f t="shared" si="30"/>
        <v>N/A</v>
      </c>
      <c r="L252" s="198" t="str">
        <f>IF(L251&lt;=85,$E$151,IF(AND(L251&gt;=86,L251&lt;=94),$E$152,IF(AND(L251&gt;=95.5,L251&lt;=100),$E$153)))</f>
        <v>Débil</v>
      </c>
      <c r="M252" s="201"/>
    </row>
    <row r="253" spans="1:13" x14ac:dyDescent="0.25">
      <c r="A253" s="31"/>
      <c r="B253" s="28"/>
      <c r="C253" s="29"/>
      <c r="D253" s="30"/>
      <c r="E253" s="29"/>
      <c r="F253" s="30"/>
      <c r="G253" s="30"/>
      <c r="H253" s="30"/>
      <c r="I253" s="30"/>
      <c r="J253" s="30"/>
      <c r="K253" s="30"/>
      <c r="L253" s="30"/>
      <c r="M253" s="201"/>
    </row>
    <row r="254" spans="1:13" x14ac:dyDescent="0.25">
      <c r="A254" s="31"/>
      <c r="B254" s="22" t="s">
        <v>502</v>
      </c>
      <c r="C254" s="29"/>
      <c r="D254" s="30"/>
      <c r="E254" s="29"/>
      <c r="F254" s="30"/>
      <c r="G254" s="30"/>
      <c r="H254" s="30"/>
      <c r="I254" s="30"/>
      <c r="J254" s="30"/>
      <c r="K254" s="30"/>
      <c r="L254" s="30"/>
      <c r="M254" s="201"/>
    </row>
    <row r="255" spans="1:13" x14ac:dyDescent="0.25">
      <c r="A255" s="31"/>
      <c r="B255" s="37" t="s">
        <v>619</v>
      </c>
      <c r="C255" s="38" t="s">
        <v>99</v>
      </c>
      <c r="D255" s="37" t="s">
        <v>100</v>
      </c>
      <c r="E255" s="38" t="s">
        <v>101</v>
      </c>
      <c r="F255" s="37" t="s">
        <v>102</v>
      </c>
      <c r="G255" s="37" t="s">
        <v>103</v>
      </c>
      <c r="H255" s="37" t="s">
        <v>104</v>
      </c>
      <c r="I255" s="37" t="s">
        <v>105</v>
      </c>
      <c r="J255" s="37" t="s">
        <v>106</v>
      </c>
      <c r="K255" s="39" t="s">
        <v>107</v>
      </c>
      <c r="L255" s="58" t="s">
        <v>620</v>
      </c>
      <c r="M255" s="201"/>
    </row>
    <row r="256" spans="1:13" x14ac:dyDescent="0.25">
      <c r="A256" s="31"/>
      <c r="B256" s="40">
        <f>IF('VALORACIÓN RIESGOS'!BJ100=DATOS!$C$151,DATOS!$D$151,IF('VALORACIÓN RIESGOS'!BJ100=DATOS!$C$152,DATOS!$D$152))</f>
        <v>15</v>
      </c>
      <c r="C256" s="40">
        <f>IF('VALORACIÓN RIESGOS'!BK100=DATOS!$C$151,DATOS!$D$151,IF('VALORACIÓN RIESGOS'!BK100=DATOS!$C$152,DATOS!$D$152))</f>
        <v>15</v>
      </c>
      <c r="D256" s="40" t="b">
        <f>IF('VALORACIÓN RIESGOS'!BL100=DATOS!$C$151,DATOS!$D$151,IF('VALORACIÓN RIESGOS'!BL100=DATOS!$C$152,DATOS!$D$152))</f>
        <v>0</v>
      </c>
      <c r="E256" s="40" t="b">
        <f>IF('VALORACIÓN RIESGOS'!BM100=DATOS!$C$151,DATOS!$D$151,IF('VALORACIÓN RIESGOS'!BM100=DATOS!$C$152,DATOS!$D$152))</f>
        <v>0</v>
      </c>
      <c r="F256" s="40" t="b">
        <f>IF('VALORACIÓN RIESGOS'!BN100=DATOS!$C$151,DATOS!$D$151,IF('VALORACIÓN RIESGOS'!BN100=DATOS!$C$152,DATOS!$D$152))</f>
        <v>0</v>
      </c>
      <c r="G256" s="40" t="b">
        <f>IF('VALORACIÓN RIESGOS'!BO100=DATOS!$C$151,DATOS!$D$151,IF('VALORACIÓN RIESGOS'!BO100=DATOS!$C$152,DATOS!$D$152))</f>
        <v>0</v>
      </c>
      <c r="H256" s="40" t="b">
        <f>IF('VALORACIÓN RIESGOS'!BP100=DATOS!$C$151,DATOS!$D$151,IF('VALORACIÓN RIESGOS'!BP100=DATOS!$C$152,DATOS!$D$152))</f>
        <v>0</v>
      </c>
      <c r="I256" s="40" t="b">
        <f>IF('VALORACIÓN RIESGOS'!BQ100=DATOS!$C$151,DATOS!$D$151,IF('VALORACIÓN RIESGOS'!BQ100=DATOS!$C$152,DATOS!$D$152))</f>
        <v>0</v>
      </c>
      <c r="J256" s="40" t="b">
        <f>IF('VALORACIÓN RIESGOS'!BR100=DATOS!$C$151,DATOS!$D$151,IF('VALORACIÓN RIESGOS'!BR100=DATOS!$C$152,DATOS!$D$152))</f>
        <v>0</v>
      </c>
      <c r="K256" s="40" t="b">
        <f>IF('VALORACIÓN RIESGOS'!BS100=DATOS!$C$151,DATOS!$D$151,IF('VALORACIÓN RIESGOS'!BS100=DATOS!$C$152,DATOS!$D$152))</f>
        <v>0</v>
      </c>
      <c r="L256" s="198">
        <f>SUM(B256:K256)</f>
        <v>30</v>
      </c>
      <c r="M256" s="201"/>
    </row>
    <row r="257" spans="1:13" x14ac:dyDescent="0.25">
      <c r="A257" s="31"/>
      <c r="B257" s="40">
        <f>IF('VALORACIÓN RIESGOS'!BJ101=DATOS!$C$153,DATOS!$D$153,IF('VALORACIÓN RIESGOS'!BJ101=DATOS!$C$154,DATOS!$D$154))</f>
        <v>15</v>
      </c>
      <c r="C257" s="40">
        <f>IF('VALORACIÓN RIESGOS'!BK101=DATOS!$C$153,DATOS!$D$153,IF('VALORACIÓN RIESGOS'!BK101=DATOS!$C$154,DATOS!$D$154))</f>
        <v>15</v>
      </c>
      <c r="D257" s="40" t="b">
        <f>IF('VALORACIÓN RIESGOS'!BL101=DATOS!$C$153,DATOS!$D$153,IF('VALORACIÓN RIESGOS'!BL101=DATOS!$C$154,DATOS!$D$154))</f>
        <v>0</v>
      </c>
      <c r="E257" s="40" t="b">
        <f>IF('VALORACIÓN RIESGOS'!BM101=DATOS!$C$153,DATOS!$D$153,IF('VALORACIÓN RIESGOS'!BM101=DATOS!$C$154,DATOS!$D$154))</f>
        <v>0</v>
      </c>
      <c r="F257" s="40" t="b">
        <f>IF('VALORACIÓN RIESGOS'!BN101=DATOS!$C$153,DATOS!$D$153,IF('VALORACIÓN RIESGOS'!BN101=DATOS!$C$154,DATOS!$D$154))</f>
        <v>0</v>
      </c>
      <c r="G257" s="40" t="b">
        <f>IF('VALORACIÓN RIESGOS'!BO101=DATOS!$C$153,DATOS!$D$153,IF('VALORACIÓN RIESGOS'!BO101=DATOS!$C$154,DATOS!$D$154))</f>
        <v>0</v>
      </c>
      <c r="H257" s="40" t="b">
        <f>IF('VALORACIÓN RIESGOS'!BP101=DATOS!$C$153,DATOS!$D$153,IF('VALORACIÓN RIESGOS'!BP101=DATOS!$C$154,DATOS!$D$154))</f>
        <v>0</v>
      </c>
      <c r="I257" s="40" t="b">
        <f>IF('VALORACIÓN RIESGOS'!BQ101=DATOS!$C$153,DATOS!$D$153,IF('VALORACIÓN RIESGOS'!BQ101=DATOS!$C$154,DATOS!$D$154))</f>
        <v>0</v>
      </c>
      <c r="J257" s="40" t="b">
        <f>IF('VALORACIÓN RIESGOS'!BR101=DATOS!$C$153,DATOS!$D$153,IF('VALORACIÓN RIESGOS'!BR101=DATOS!$C$154,DATOS!$D$154))</f>
        <v>0</v>
      </c>
      <c r="K257" s="40" t="b">
        <f>IF('VALORACIÓN RIESGOS'!BS101=DATOS!$C$153,DATOS!$D$153,IF('VALORACIÓN RIESGOS'!BS101=DATOS!$C$154,DATOS!$D$154))</f>
        <v>0</v>
      </c>
      <c r="L257" s="198">
        <f t="shared" ref="L257:L262" si="31">SUM(B257:K257)</f>
        <v>30</v>
      </c>
      <c r="M257" s="201"/>
    </row>
    <row r="258" spans="1:13" x14ac:dyDescent="0.25">
      <c r="A258" s="31"/>
      <c r="B258" s="40">
        <f>IF('VALORACIÓN RIESGOS'!BJ102=DATOS!$C$155,DATOS!$D$155,IF('VALORACIÓN RIESGOS'!BJ102=DATOS!$C$156,DATOS!$D$156))</f>
        <v>15</v>
      </c>
      <c r="C258" s="40">
        <f>IF('VALORACIÓN RIESGOS'!BK102=DATOS!$C$155,DATOS!$D$155,IF('VALORACIÓN RIESGOS'!BK102=DATOS!$C$156,DATOS!$D$156))</f>
        <v>15</v>
      </c>
      <c r="D258" s="40" t="b">
        <f>IF('VALORACIÓN RIESGOS'!BL102=DATOS!$C$155,DATOS!$D$155,IF('VALORACIÓN RIESGOS'!BL102=DATOS!$C$156,DATOS!$D$156))</f>
        <v>0</v>
      </c>
      <c r="E258" s="40" t="b">
        <f>IF('VALORACIÓN RIESGOS'!BM102=DATOS!$C$155,DATOS!$D$155,IF('VALORACIÓN RIESGOS'!BM102=DATOS!$C$156,DATOS!$D$156))</f>
        <v>0</v>
      </c>
      <c r="F258" s="40" t="b">
        <f>IF('VALORACIÓN RIESGOS'!BN102=DATOS!$C$155,DATOS!$D$155,IF('VALORACIÓN RIESGOS'!BN102=DATOS!$C$156,DATOS!$D$156))</f>
        <v>0</v>
      </c>
      <c r="G258" s="40" t="b">
        <f>IF('VALORACIÓN RIESGOS'!BO102=DATOS!$C$155,DATOS!$D$155,IF('VALORACIÓN RIESGOS'!BO102=DATOS!$C$156,DATOS!$D$156))</f>
        <v>0</v>
      </c>
      <c r="H258" s="40" t="b">
        <f>IF('VALORACIÓN RIESGOS'!BP102=DATOS!$C$155,DATOS!$D$155,IF('VALORACIÓN RIESGOS'!BP102=DATOS!$C$156,DATOS!$D$156))</f>
        <v>0</v>
      </c>
      <c r="I258" s="40" t="b">
        <f>IF('VALORACIÓN RIESGOS'!BQ102=DATOS!$C$155,DATOS!$D$155,IF('VALORACIÓN RIESGOS'!BQ102=DATOS!$C$156,DATOS!$D$156))</f>
        <v>0</v>
      </c>
      <c r="J258" s="40" t="b">
        <f>IF('VALORACIÓN RIESGOS'!BR102=DATOS!$C$155,DATOS!$D$155,IF('VALORACIÓN RIESGOS'!BR102=DATOS!$C$156,DATOS!$D$156))</f>
        <v>0</v>
      </c>
      <c r="K258" s="40" t="b">
        <f>IF('VALORACIÓN RIESGOS'!BS102=DATOS!$C$155,DATOS!$D$155,IF('VALORACIÓN RIESGOS'!BS102=DATOS!$C$156,DATOS!$D$156))</f>
        <v>0</v>
      </c>
      <c r="L258" s="198">
        <f t="shared" si="31"/>
        <v>30</v>
      </c>
      <c r="M258" s="201"/>
    </row>
    <row r="259" spans="1:13" x14ac:dyDescent="0.25">
      <c r="A259" s="31"/>
      <c r="B259" s="40">
        <f>IF('VALORACIÓN RIESGOS'!BJ103=DATOS!$C$157,DATOS!$D$157,IF('VALORACIÓN RIESGOS'!BJ103=DATOS!$C$158,DATOS!$D$158,IF('VALORACIÓN RIESGOS'!BJ103=DATOS!$C$159,DATOS!$D$159)))</f>
        <v>15</v>
      </c>
      <c r="C259" s="40">
        <f>IF('VALORACIÓN RIESGOS'!BK103=DATOS!$C$157,DATOS!$D$157,IF('VALORACIÓN RIESGOS'!BK103=DATOS!$C$158,DATOS!$D$158,IF('VALORACIÓN RIESGOS'!BK103=DATOS!$C$159,DATOS!$D$159)))</f>
        <v>15</v>
      </c>
      <c r="D259" s="40" t="b">
        <f>IF('VALORACIÓN RIESGOS'!BL103=DATOS!$C$157,DATOS!$D$157,IF('VALORACIÓN RIESGOS'!BL103=DATOS!$C$158,DATOS!$D$158,IF('VALORACIÓN RIESGOS'!BL103=DATOS!$C$159,DATOS!$D$159)))</f>
        <v>0</v>
      </c>
      <c r="E259" s="40" t="b">
        <f>IF('VALORACIÓN RIESGOS'!BM103=DATOS!$C$157,DATOS!$D$157,IF('VALORACIÓN RIESGOS'!BM103=DATOS!$C$158,DATOS!$D$158,IF('VALORACIÓN RIESGOS'!BM103=DATOS!$C$159,DATOS!$D$159)))</f>
        <v>0</v>
      </c>
      <c r="F259" s="40" t="b">
        <f>IF('VALORACIÓN RIESGOS'!BN103=DATOS!$C$157,DATOS!$D$157,IF('VALORACIÓN RIESGOS'!BN103=DATOS!$C$158,DATOS!$D$158,IF('VALORACIÓN RIESGOS'!BN103=DATOS!$C$159,DATOS!$D$159)))</f>
        <v>0</v>
      </c>
      <c r="G259" s="40" t="b">
        <f>IF('VALORACIÓN RIESGOS'!BO103=DATOS!$C$157,DATOS!$D$157,IF('VALORACIÓN RIESGOS'!BO103=DATOS!$C$158,DATOS!$D$158,IF('VALORACIÓN RIESGOS'!BO103=DATOS!$C$159,DATOS!$D$159)))</f>
        <v>0</v>
      </c>
      <c r="H259" s="40" t="b">
        <f>IF('VALORACIÓN RIESGOS'!BP103=DATOS!$C$157,DATOS!$D$157,IF('VALORACIÓN RIESGOS'!BP103=DATOS!$C$158,DATOS!$D$158,IF('VALORACIÓN RIESGOS'!BP103=DATOS!$C$159,DATOS!$D$159)))</f>
        <v>0</v>
      </c>
      <c r="I259" s="40" t="b">
        <f>IF('VALORACIÓN RIESGOS'!BQ103=DATOS!$C$157,DATOS!$D$157,IF('VALORACIÓN RIESGOS'!BQ103=DATOS!$C$158,DATOS!$D$158,IF('VALORACIÓN RIESGOS'!BQ103=DATOS!$C$159,DATOS!$D$159)))</f>
        <v>0</v>
      </c>
      <c r="J259" s="40" t="b">
        <f>IF('VALORACIÓN RIESGOS'!BR103=DATOS!$C$157,DATOS!$D$157,IF('VALORACIÓN RIESGOS'!BR103=DATOS!$C$158,DATOS!$D$158,IF('VALORACIÓN RIESGOS'!BR103=DATOS!$C$159,DATOS!$D$159)))</f>
        <v>0</v>
      </c>
      <c r="K259" s="40" t="b">
        <f>IF('VALORACIÓN RIESGOS'!BS103=DATOS!$C$157,DATOS!$D$157,IF('VALORACIÓN RIESGOS'!BS103=DATOS!$C$158,DATOS!$D$158,IF('VALORACIÓN RIESGOS'!BS103=DATOS!$C$159,DATOS!$D$159)))</f>
        <v>0</v>
      </c>
      <c r="L259" s="198">
        <f t="shared" si="31"/>
        <v>30</v>
      </c>
      <c r="M259" s="201"/>
    </row>
    <row r="260" spans="1:13" x14ac:dyDescent="0.25">
      <c r="A260" s="31"/>
      <c r="B260" s="40">
        <f>IF('VALORACIÓN RIESGOS'!BJ104=DATOS!$C$160,DATOS!$D$160,IF('VALORACIÓN RIESGOS'!BJ104=DATOS!$C$161,DATOS!$D$161))</f>
        <v>15</v>
      </c>
      <c r="C260" s="40">
        <f>IF('VALORACIÓN RIESGOS'!BK104=DATOS!$C$160,DATOS!$D$160,IF('VALORACIÓN RIESGOS'!BK104=DATOS!$C$161,DATOS!$D$161))</f>
        <v>15</v>
      </c>
      <c r="D260" s="40" t="b">
        <f>IF('VALORACIÓN RIESGOS'!BL104=DATOS!$C$160,DATOS!$D$160,IF('VALORACIÓN RIESGOS'!BL104=DATOS!$C$161,DATOS!$D$161))</f>
        <v>0</v>
      </c>
      <c r="E260" s="40" t="b">
        <f>IF('VALORACIÓN RIESGOS'!BM104=DATOS!$C$160,DATOS!$D$160,IF('VALORACIÓN RIESGOS'!BM104=DATOS!$C$161,DATOS!$D$161))</f>
        <v>0</v>
      </c>
      <c r="F260" s="40" t="b">
        <f>IF('VALORACIÓN RIESGOS'!BN104=DATOS!$C$160,DATOS!$D$160,IF('VALORACIÓN RIESGOS'!BN104=DATOS!$C$161,DATOS!$D$161))</f>
        <v>0</v>
      </c>
      <c r="G260" s="40" t="b">
        <f>IF('VALORACIÓN RIESGOS'!BO104=DATOS!$C$160,DATOS!$D$160,IF('VALORACIÓN RIESGOS'!BO104=DATOS!$C$161,DATOS!$D$161))</f>
        <v>0</v>
      </c>
      <c r="H260" s="40" t="b">
        <f>IF('VALORACIÓN RIESGOS'!BP104=DATOS!$C$160,DATOS!$D$160,IF('VALORACIÓN RIESGOS'!BP104=DATOS!$C$161,DATOS!$D$161))</f>
        <v>0</v>
      </c>
      <c r="I260" s="40" t="b">
        <f>IF('VALORACIÓN RIESGOS'!BQ104=DATOS!$C$160,DATOS!$D$160,IF('VALORACIÓN RIESGOS'!BQ104=DATOS!$C$161,DATOS!$D$161))</f>
        <v>0</v>
      </c>
      <c r="J260" s="40" t="b">
        <f>IF('VALORACIÓN RIESGOS'!BR104=DATOS!$C$160,DATOS!$D$160,IF('VALORACIÓN RIESGOS'!BR104=DATOS!$C$161,DATOS!$D$161))</f>
        <v>0</v>
      </c>
      <c r="K260" s="40" t="b">
        <f>IF('VALORACIÓN RIESGOS'!BS104=DATOS!$C$160,DATOS!$D$160,IF('VALORACIÓN RIESGOS'!BS104=DATOS!$C$161,DATOS!$D$161))</f>
        <v>0</v>
      </c>
      <c r="L260" s="198">
        <f t="shared" si="31"/>
        <v>30</v>
      </c>
      <c r="M260" s="201"/>
    </row>
    <row r="261" spans="1:13" x14ac:dyDescent="0.25">
      <c r="A261" s="31"/>
      <c r="B261" s="8">
        <f>IF('VALORACIÓN RIESGOS'!BJ105=DATOS!$C$162,DATOS!$D$162,IF('VALORACIÓN RIESGOS'!BJ105=DATOS!$C$163,DATOS!$D$163,IF('VALORACIÓN RIESGOS'!BJ105=$C$164,$D$164,IF('VALORACIÓN RIESGOS'!BJ105=$C$165,$D$165))))</f>
        <v>0</v>
      </c>
      <c r="C261" s="8">
        <f>IF('VALORACIÓN RIESGOS'!BK105=DATOS!$C$162,DATOS!$D$162,IF('VALORACIÓN RIESGOS'!BK105=DATOS!$C$163,DATOS!$D$163,IF('VALORACIÓN RIESGOS'!BK105=$C$164,$D$164,IF('VALORACIÓN RIESGOS'!BK105=$C$165,$D$165))))</f>
        <v>0</v>
      </c>
      <c r="D261" s="8" t="b">
        <f>IF('VALORACIÓN RIESGOS'!BL105=DATOS!$C$162,DATOS!$D$162,IF('VALORACIÓN RIESGOS'!BL105=DATOS!$C$163,DATOS!$D$163,IF('VALORACIÓN RIESGOS'!BL105=$C$164,$D$164,IF('VALORACIÓN RIESGOS'!BL105=$C$165,$D$165))))</f>
        <v>0</v>
      </c>
      <c r="E261" s="8" t="b">
        <f>IF('VALORACIÓN RIESGOS'!BM105=DATOS!$C$162,DATOS!$D$162,IF('VALORACIÓN RIESGOS'!BM105=DATOS!$C$163,DATOS!$D$163,IF('VALORACIÓN RIESGOS'!BM105=$C$164,$D$164,IF('VALORACIÓN RIESGOS'!BM105=$C$165,$D$165))))</f>
        <v>0</v>
      </c>
      <c r="F261" s="8" t="b">
        <f>IF('VALORACIÓN RIESGOS'!BN105=DATOS!$C$162,DATOS!$D$162,IF('VALORACIÓN RIESGOS'!BN105=DATOS!$C$163,DATOS!$D$163,IF('VALORACIÓN RIESGOS'!BN105=$C$164,$D$164,IF('VALORACIÓN RIESGOS'!BN105=$C$165,$D$165))))</f>
        <v>0</v>
      </c>
      <c r="G261" s="8" t="b">
        <f>IF('VALORACIÓN RIESGOS'!BO105=DATOS!$C$162,DATOS!$D$162,IF('VALORACIÓN RIESGOS'!BO105=DATOS!$C$163,DATOS!$D$163,IF('VALORACIÓN RIESGOS'!BO105=$C$164,$D$164,IF('VALORACIÓN RIESGOS'!BO105=$C$165,$D$165))))</f>
        <v>0</v>
      </c>
      <c r="H261" s="8" t="b">
        <f>IF('VALORACIÓN RIESGOS'!BP105=DATOS!$C$162,DATOS!$D$162,IF('VALORACIÓN RIESGOS'!BP105=DATOS!$C$163,DATOS!$D$163,IF('VALORACIÓN RIESGOS'!BP105=$C$164,$D$164,IF('VALORACIÓN RIESGOS'!BP105=$C$165,$D$165))))</f>
        <v>0</v>
      </c>
      <c r="I261" s="8" t="b">
        <f>IF('VALORACIÓN RIESGOS'!BQ105=DATOS!$C$162,DATOS!$D$162,IF('VALORACIÓN RIESGOS'!BQ105=DATOS!$C$163,DATOS!$D$163,IF('VALORACIÓN RIESGOS'!BQ105=$C$164,$D$164,IF('VALORACIÓN RIESGOS'!BQ105=$C$165,$D$165))))</f>
        <v>0</v>
      </c>
      <c r="J261" s="8" t="b">
        <f>IF('VALORACIÓN RIESGOS'!BR105=DATOS!$C$162,DATOS!$D$162,IF('VALORACIÓN RIESGOS'!BR105=DATOS!$C$163,DATOS!$D$163,IF('VALORACIÓN RIESGOS'!BR105=$C$164,$D$164,IF('VALORACIÓN RIESGOS'!BR105=$C$165,$D$165))))</f>
        <v>0</v>
      </c>
      <c r="K261" s="8" t="b">
        <f>IF('VALORACIÓN RIESGOS'!BS105=DATOS!$C$162,DATOS!$D$162,IF('VALORACIÓN RIESGOS'!BS105=DATOS!$C$163,DATOS!$D$163,IF('VALORACIÓN RIESGOS'!BS105=$C$164,$D$164,IF('VALORACIÓN RIESGOS'!BS105=$C$165,$D$165))))</f>
        <v>0</v>
      </c>
      <c r="L261" s="198">
        <f t="shared" si="31"/>
        <v>0</v>
      </c>
      <c r="M261" s="201"/>
    </row>
    <row r="262" spans="1:13" x14ac:dyDescent="0.25">
      <c r="A262" s="31"/>
      <c r="B262" s="8">
        <f>IF('VALORACIÓN RIESGOS'!BJ106=DATOS!$C$166,DATOS!$D$166,IF('VALORACIÓN RIESGOS'!BJ106=DATOS!$C$167,DATOS!$D$167,IF('VALORACIÓN RIESGOS'!BJ106=DATOS!$C$168,DATOS!$D$168,IF('VALORACIÓN RIESGOS'!BJ106=$C$169,$D$169))))</f>
        <v>0</v>
      </c>
      <c r="C262" s="8">
        <f>IF('VALORACIÓN RIESGOS'!BK106=DATOS!$C$166,DATOS!$D$166,IF('VALORACIÓN RIESGOS'!BK106=DATOS!$C$167,DATOS!$D$167,IF('VALORACIÓN RIESGOS'!BK106=DATOS!$C$168,DATOS!$D$168,IF('VALORACIÓN RIESGOS'!BK106=$C$169,$D$169))))</f>
        <v>0</v>
      </c>
      <c r="D262" s="8" t="b">
        <f>IF('VALORACIÓN RIESGOS'!BL106=DATOS!$C$166,DATOS!$D$166,IF('VALORACIÓN RIESGOS'!BL106=DATOS!$C$167,DATOS!$D$167,IF('VALORACIÓN RIESGOS'!BL106=DATOS!$C$168,DATOS!$D$168,IF('VALORACIÓN RIESGOS'!BL106=$C$169,$D$169))))</f>
        <v>0</v>
      </c>
      <c r="E262" s="8" t="b">
        <f>IF('VALORACIÓN RIESGOS'!BM106=DATOS!$C$166,DATOS!$D$166,IF('VALORACIÓN RIESGOS'!BM106=DATOS!$C$167,DATOS!$D$167,IF('VALORACIÓN RIESGOS'!BM106=DATOS!$C$168,DATOS!$D$168,IF('VALORACIÓN RIESGOS'!BM106=$C$169,$D$169))))</f>
        <v>0</v>
      </c>
      <c r="F262" s="8" t="b">
        <f>IF('VALORACIÓN RIESGOS'!BN106=DATOS!$C$166,DATOS!$D$166,IF('VALORACIÓN RIESGOS'!BN106=DATOS!$C$167,DATOS!$D$167,IF('VALORACIÓN RIESGOS'!BN106=DATOS!$C$168,DATOS!$D$168,IF('VALORACIÓN RIESGOS'!BN106=$C$169,$D$169))))</f>
        <v>0</v>
      </c>
      <c r="G262" s="8" t="b">
        <f>IF('VALORACIÓN RIESGOS'!BO106=DATOS!$C$166,DATOS!$D$166,IF('VALORACIÓN RIESGOS'!BO106=DATOS!$C$167,DATOS!$D$167,IF('VALORACIÓN RIESGOS'!BO106=DATOS!$C$168,DATOS!$D$168,IF('VALORACIÓN RIESGOS'!BO106=$C$169,$D$169))))</f>
        <v>0</v>
      </c>
      <c r="H262" s="8" t="b">
        <f>IF('VALORACIÓN RIESGOS'!BP106=DATOS!$C$166,DATOS!$D$166,IF('VALORACIÓN RIESGOS'!BP106=DATOS!$C$167,DATOS!$D$167,IF('VALORACIÓN RIESGOS'!BP106=DATOS!$C$168,DATOS!$D$168,IF('VALORACIÓN RIESGOS'!BP106=$C$169,$D$169))))</f>
        <v>0</v>
      </c>
      <c r="I262" s="8" t="b">
        <f>IF('VALORACIÓN RIESGOS'!BQ106=DATOS!$C$166,DATOS!$D$166,IF('VALORACIÓN RIESGOS'!BQ106=DATOS!$C$167,DATOS!$D$167,IF('VALORACIÓN RIESGOS'!BQ106=DATOS!$C$168,DATOS!$D$168,IF('VALORACIÓN RIESGOS'!BQ106=$C$169,$D$169))))</f>
        <v>0</v>
      </c>
      <c r="J262" s="8" t="b">
        <f>IF('VALORACIÓN RIESGOS'!BR106=DATOS!$C$166,DATOS!$D$166,IF('VALORACIÓN RIESGOS'!BR106=DATOS!$C$167,DATOS!$D$167,IF('VALORACIÓN RIESGOS'!BR106=DATOS!$C$168,DATOS!$D$168,IF('VALORACIÓN RIESGOS'!BR106=$C$169,$D$169))))</f>
        <v>0</v>
      </c>
      <c r="K262" s="8" t="b">
        <f>IF('VALORACIÓN RIESGOS'!BS106=DATOS!$C$166,DATOS!$D$166,IF('VALORACIÓN RIESGOS'!BS106=DATOS!$C$167,DATOS!$D$167,IF('VALORACIÓN RIESGOS'!BS106=DATOS!$C$168,DATOS!$D$168,IF('VALORACIÓN RIESGOS'!BS106=$C$169,$D$169))))</f>
        <v>0</v>
      </c>
      <c r="L262" s="198">
        <f t="shared" si="31"/>
        <v>0</v>
      </c>
      <c r="M262" s="201"/>
    </row>
    <row r="263" spans="1:13" x14ac:dyDescent="0.25">
      <c r="A263" s="31"/>
      <c r="B263" s="276">
        <f t="shared" ref="B263:K263" si="32">SUM(B256:B262)</f>
        <v>75</v>
      </c>
      <c r="C263" s="277">
        <f t="shared" si="32"/>
        <v>75</v>
      </c>
      <c r="D263" s="277">
        <f t="shared" si="32"/>
        <v>0</v>
      </c>
      <c r="E263" s="277">
        <f t="shared" si="32"/>
        <v>0</v>
      </c>
      <c r="F263" s="277">
        <f t="shared" si="32"/>
        <v>0</v>
      </c>
      <c r="G263" s="277">
        <f t="shared" si="32"/>
        <v>0</v>
      </c>
      <c r="H263" s="277">
        <f t="shared" si="32"/>
        <v>0</v>
      </c>
      <c r="I263" s="277">
        <f t="shared" si="32"/>
        <v>0</v>
      </c>
      <c r="J263" s="277">
        <f t="shared" si="32"/>
        <v>0</v>
      </c>
      <c r="K263" s="277">
        <f t="shared" si="32"/>
        <v>0</v>
      </c>
      <c r="L263" s="278">
        <f>SUM(L256:L262)/M263</f>
        <v>75</v>
      </c>
      <c r="M263" s="201">
        <f>COUNTIF(B263:K263,"&gt;0")</f>
        <v>2</v>
      </c>
    </row>
    <row r="264" spans="1:13" x14ac:dyDescent="0.25">
      <c r="A264" s="31"/>
      <c r="B264" s="41" t="str">
        <f>IF(B263=0,"N/A",IF(B263&lt;=85,$E$151,IF(AND(B263&gt;=86,B263&lt;=94),$E$152,IF(AND(B263&gt;=95,B263&lt;=100),$E$153))))</f>
        <v>Débil</v>
      </c>
      <c r="C264" s="41" t="str">
        <f t="shared" ref="C264:K264" si="33">IF(C263=0,"N/A",IF(C263&lt;=85,$E$151,IF(AND(C263&gt;=86,C263&lt;=94),$E$152,IF(AND(C263&gt;=95,C263&lt;=100),$E$153))))</f>
        <v>Débil</v>
      </c>
      <c r="D264" s="41" t="str">
        <f t="shared" si="33"/>
        <v>N/A</v>
      </c>
      <c r="E264" s="41" t="str">
        <f t="shared" si="33"/>
        <v>N/A</v>
      </c>
      <c r="F264" s="41" t="str">
        <f t="shared" si="33"/>
        <v>N/A</v>
      </c>
      <c r="G264" s="41" t="str">
        <f t="shared" si="33"/>
        <v>N/A</v>
      </c>
      <c r="H264" s="41" t="str">
        <f t="shared" si="33"/>
        <v>N/A</v>
      </c>
      <c r="I264" s="41" t="str">
        <f t="shared" si="33"/>
        <v>N/A</v>
      </c>
      <c r="J264" s="41" t="str">
        <f t="shared" si="33"/>
        <v>N/A</v>
      </c>
      <c r="K264" s="41" t="str">
        <f t="shared" si="33"/>
        <v>N/A</v>
      </c>
      <c r="L264" s="198" t="str">
        <f>IF(L263&lt;=85,$E$151,IF(AND(L263&gt;=86,L263&lt;=94),$E$152,IF(AND(L263&gt;=95.5,L263&lt;=100),$E$153)))</f>
        <v>Débil</v>
      </c>
      <c r="M264" s="201"/>
    </row>
    <row r="265" spans="1:13" x14ac:dyDescent="0.25">
      <c r="A265" s="31"/>
      <c r="B265" s="28"/>
      <c r="C265" s="29"/>
      <c r="D265" s="30"/>
      <c r="E265" s="29"/>
      <c r="F265" s="30"/>
      <c r="G265" s="30"/>
      <c r="H265" s="30"/>
      <c r="I265" s="30"/>
      <c r="J265" s="30"/>
      <c r="K265" s="30"/>
      <c r="L265" s="30"/>
      <c r="M265" s="201"/>
    </row>
    <row r="266" spans="1:13" x14ac:dyDescent="0.25">
      <c r="A266" s="31"/>
      <c r="B266" s="37" t="s">
        <v>59</v>
      </c>
      <c r="C266" s="42"/>
      <c r="D266" s="43"/>
      <c r="E266" s="42"/>
      <c r="F266" s="43"/>
      <c r="G266" s="43"/>
      <c r="H266" s="43"/>
      <c r="I266" s="43"/>
      <c r="J266" s="43"/>
      <c r="K266" s="43"/>
      <c r="L266" s="43"/>
      <c r="M266" s="201"/>
    </row>
    <row r="267" spans="1:13" x14ac:dyDescent="0.25">
      <c r="A267" s="31"/>
      <c r="B267" s="37" t="s">
        <v>619</v>
      </c>
      <c r="C267" s="38" t="s">
        <v>99</v>
      </c>
      <c r="D267" s="37" t="s">
        <v>100</v>
      </c>
      <c r="E267" s="38" t="s">
        <v>101</v>
      </c>
      <c r="F267" s="37" t="s">
        <v>102</v>
      </c>
      <c r="G267" s="37" t="s">
        <v>103</v>
      </c>
      <c r="H267" s="37" t="s">
        <v>104</v>
      </c>
      <c r="I267" s="37" t="s">
        <v>105</v>
      </c>
      <c r="J267" s="37" t="s">
        <v>106</v>
      </c>
      <c r="K267" s="39" t="s">
        <v>107</v>
      </c>
      <c r="L267" s="58" t="s">
        <v>620</v>
      </c>
      <c r="M267" s="201"/>
    </row>
    <row r="268" spans="1:13" x14ac:dyDescent="0.25">
      <c r="A268" s="31"/>
      <c r="B268" s="40" t="b">
        <f>IF('VALORACIÓN RIESGOS'!BJ113=DATOS!$C$151,DATOS!$D$151,IF('VALORACIÓN RIESGOS'!BJ113=DATOS!$C$152,DATOS!$D$152))</f>
        <v>0</v>
      </c>
      <c r="C268" s="40" t="b">
        <f>IF('VALORACIÓN RIESGOS'!BK113=DATOS!$C$151,DATOS!$D$151,IF('VALORACIÓN RIESGOS'!BK113=DATOS!$C$152,DATOS!$D$152))</f>
        <v>0</v>
      </c>
      <c r="D268" s="40" t="b">
        <f>IF('VALORACIÓN RIESGOS'!BL113=DATOS!$C$151,DATOS!$D$151,IF('VALORACIÓN RIESGOS'!BL113=DATOS!$C$152,DATOS!$D$152))</f>
        <v>0</v>
      </c>
      <c r="E268" s="40" t="b">
        <f>IF('VALORACIÓN RIESGOS'!BM113=DATOS!$C$151,DATOS!$D$151,IF('VALORACIÓN RIESGOS'!BM113=DATOS!$C$152,DATOS!$D$152))</f>
        <v>0</v>
      </c>
      <c r="F268" s="40" t="b">
        <f>IF('VALORACIÓN RIESGOS'!BN113=DATOS!$C$151,DATOS!$D$151,IF('VALORACIÓN RIESGOS'!BN113=DATOS!$C$152,DATOS!$D$152))</f>
        <v>0</v>
      </c>
      <c r="G268" s="40" t="b">
        <f>IF('VALORACIÓN RIESGOS'!BO113=DATOS!$C$151,DATOS!$D$151,IF('VALORACIÓN RIESGOS'!BO113=DATOS!$C$152,DATOS!$D$152))</f>
        <v>0</v>
      </c>
      <c r="H268" s="40" t="b">
        <f>IF('VALORACIÓN RIESGOS'!BP113=DATOS!$C$151,DATOS!$D$151,IF('VALORACIÓN RIESGOS'!BP113=DATOS!$C$152,DATOS!$D$152))</f>
        <v>0</v>
      </c>
      <c r="I268" s="40" t="b">
        <f>IF('VALORACIÓN RIESGOS'!BQ113=DATOS!$C$151,DATOS!$D$151,IF('VALORACIÓN RIESGOS'!BQ113=DATOS!$C$152,DATOS!$D$152))</f>
        <v>0</v>
      </c>
      <c r="J268" s="40" t="b">
        <f>IF('VALORACIÓN RIESGOS'!BR113=DATOS!$C$151,DATOS!$D$151,IF('VALORACIÓN RIESGOS'!BR113=DATOS!$C$152,DATOS!$D$152))</f>
        <v>0</v>
      </c>
      <c r="K268" s="40" t="b">
        <f>IF('VALORACIÓN RIESGOS'!BS113=DATOS!$C$151,DATOS!$D$151,IF('VALORACIÓN RIESGOS'!BS113=DATOS!$C$152,DATOS!$D$152))</f>
        <v>0</v>
      </c>
      <c r="L268" s="198">
        <f>SUM(B268:K268)</f>
        <v>0</v>
      </c>
      <c r="M268" s="201"/>
    </row>
    <row r="269" spans="1:13" x14ac:dyDescent="0.25">
      <c r="A269" s="31"/>
      <c r="B269" s="40" t="b">
        <f>IF('VALORACIÓN RIESGOS'!BJ114=DATOS!$C$153,DATOS!$D$153,IF('VALORACIÓN RIESGOS'!BJ114=DATOS!$C$154,DATOS!$D$154))</f>
        <v>0</v>
      </c>
      <c r="C269" s="40" t="b">
        <f>IF('VALORACIÓN RIESGOS'!BK114=DATOS!$C$153,DATOS!$D$153,IF('VALORACIÓN RIESGOS'!BK114=DATOS!$C$154,DATOS!$D$154))</f>
        <v>0</v>
      </c>
      <c r="D269" s="40" t="b">
        <f>IF('VALORACIÓN RIESGOS'!BL114=DATOS!$C$153,DATOS!$D$153,IF('VALORACIÓN RIESGOS'!BL114=DATOS!$C$154,DATOS!$D$154))</f>
        <v>0</v>
      </c>
      <c r="E269" s="40" t="b">
        <f>IF('VALORACIÓN RIESGOS'!BM114=DATOS!$C$153,DATOS!$D$153,IF('VALORACIÓN RIESGOS'!BM114=DATOS!$C$154,DATOS!$D$154))</f>
        <v>0</v>
      </c>
      <c r="F269" s="40" t="b">
        <f>IF('VALORACIÓN RIESGOS'!BN114=DATOS!$C$153,DATOS!$D$153,IF('VALORACIÓN RIESGOS'!BN114=DATOS!$C$154,DATOS!$D$154))</f>
        <v>0</v>
      </c>
      <c r="G269" s="40" t="b">
        <f>IF('VALORACIÓN RIESGOS'!BO114=DATOS!$C$153,DATOS!$D$153,IF('VALORACIÓN RIESGOS'!BO114=DATOS!$C$154,DATOS!$D$154))</f>
        <v>0</v>
      </c>
      <c r="H269" s="40" t="b">
        <f>IF('VALORACIÓN RIESGOS'!BP114=DATOS!$C$153,DATOS!$D$153,IF('VALORACIÓN RIESGOS'!BP114=DATOS!$C$154,DATOS!$D$154))</f>
        <v>0</v>
      </c>
      <c r="I269" s="40" t="b">
        <f>IF('VALORACIÓN RIESGOS'!BQ114=DATOS!$C$153,DATOS!$D$153,IF('VALORACIÓN RIESGOS'!BQ114=DATOS!$C$154,DATOS!$D$154))</f>
        <v>0</v>
      </c>
      <c r="J269" s="40" t="b">
        <f>IF('VALORACIÓN RIESGOS'!BR114=DATOS!$C$153,DATOS!$D$153,IF('VALORACIÓN RIESGOS'!BR114=DATOS!$C$154,DATOS!$D$154))</f>
        <v>0</v>
      </c>
      <c r="K269" s="40" t="b">
        <f>IF('VALORACIÓN RIESGOS'!BS114=DATOS!$C$153,DATOS!$D$153,IF('VALORACIÓN RIESGOS'!BS114=DATOS!$C$154,DATOS!$D$154))</f>
        <v>0</v>
      </c>
      <c r="L269" s="198">
        <f t="shared" ref="L269:L274" si="34">SUM(B269:K269)</f>
        <v>0</v>
      </c>
      <c r="M269" s="201"/>
    </row>
    <row r="270" spans="1:13" x14ac:dyDescent="0.25">
      <c r="A270" s="31"/>
      <c r="B270" s="40" t="b">
        <f>IF('VALORACIÓN RIESGOS'!BJ115=DATOS!$C$155,DATOS!$D$155,IF('VALORACIÓN RIESGOS'!BJ115=DATOS!$C$156,DATOS!$D$156))</f>
        <v>0</v>
      </c>
      <c r="C270" s="40" t="b">
        <f>IF('VALORACIÓN RIESGOS'!BK115=DATOS!$C$155,DATOS!$D$155,IF('VALORACIÓN RIESGOS'!BK115=DATOS!$C$156,DATOS!$D$156))</f>
        <v>0</v>
      </c>
      <c r="D270" s="40" t="b">
        <f>IF('VALORACIÓN RIESGOS'!BL115=DATOS!$C$155,DATOS!$D$155,IF('VALORACIÓN RIESGOS'!BL115=DATOS!$C$156,DATOS!$D$156))</f>
        <v>0</v>
      </c>
      <c r="E270" s="40" t="b">
        <f>IF('VALORACIÓN RIESGOS'!BM115=DATOS!$C$155,DATOS!$D$155,IF('VALORACIÓN RIESGOS'!BM115=DATOS!$C$156,DATOS!$D$156))</f>
        <v>0</v>
      </c>
      <c r="F270" s="40" t="b">
        <f>IF('VALORACIÓN RIESGOS'!BN115=DATOS!$C$155,DATOS!$D$155,IF('VALORACIÓN RIESGOS'!BN115=DATOS!$C$156,DATOS!$D$156))</f>
        <v>0</v>
      </c>
      <c r="G270" s="40" t="b">
        <f>IF('VALORACIÓN RIESGOS'!BO115=DATOS!$C$155,DATOS!$D$155,IF('VALORACIÓN RIESGOS'!BO115=DATOS!$C$156,DATOS!$D$156))</f>
        <v>0</v>
      </c>
      <c r="H270" s="40" t="b">
        <f>IF('VALORACIÓN RIESGOS'!BP115=DATOS!$C$155,DATOS!$D$155,IF('VALORACIÓN RIESGOS'!BP115=DATOS!$C$156,DATOS!$D$156))</f>
        <v>0</v>
      </c>
      <c r="I270" s="40" t="b">
        <f>IF('VALORACIÓN RIESGOS'!BQ115=DATOS!$C$155,DATOS!$D$155,IF('VALORACIÓN RIESGOS'!BQ115=DATOS!$C$156,DATOS!$D$156))</f>
        <v>0</v>
      </c>
      <c r="J270" s="40" t="b">
        <f>IF('VALORACIÓN RIESGOS'!BR115=DATOS!$C$155,DATOS!$D$155,IF('VALORACIÓN RIESGOS'!BR115=DATOS!$C$156,DATOS!$D$156))</f>
        <v>0</v>
      </c>
      <c r="K270" s="40" t="b">
        <f>IF('VALORACIÓN RIESGOS'!BS115=DATOS!$C$155,DATOS!$D$155,IF('VALORACIÓN RIESGOS'!BS115=DATOS!$C$156,DATOS!$D$156))</f>
        <v>0</v>
      </c>
      <c r="L270" s="198">
        <f t="shared" si="34"/>
        <v>0</v>
      </c>
      <c r="M270" s="201"/>
    </row>
    <row r="271" spans="1:13" x14ac:dyDescent="0.25">
      <c r="A271" s="31"/>
      <c r="B271" s="40" t="b">
        <f>IF('VALORACIÓN RIESGOS'!BJ116=DATOS!$C$157,DATOS!$D$157,IF('VALORACIÓN RIESGOS'!BJ116=DATOS!$C$158,DATOS!$D$158,IF('VALORACIÓN RIESGOS'!BJ116=DATOS!$C$159,DATOS!$D$159)))</f>
        <v>0</v>
      </c>
      <c r="C271" s="40" t="b">
        <f>IF('VALORACIÓN RIESGOS'!BK116=DATOS!$C$157,DATOS!$D$157,IF('VALORACIÓN RIESGOS'!BK116=DATOS!$C$158,DATOS!$D$158,IF('VALORACIÓN RIESGOS'!BK116=DATOS!$C$159,DATOS!$D$159)))</f>
        <v>0</v>
      </c>
      <c r="D271" s="40" t="b">
        <f>IF('VALORACIÓN RIESGOS'!BL116=DATOS!$C$157,DATOS!$D$157,IF('VALORACIÓN RIESGOS'!BL116=DATOS!$C$158,DATOS!$D$158,IF('VALORACIÓN RIESGOS'!BL116=DATOS!$C$159,DATOS!$D$159)))</f>
        <v>0</v>
      </c>
      <c r="E271" s="40" t="b">
        <f>IF('VALORACIÓN RIESGOS'!BM116=DATOS!$C$157,DATOS!$D$157,IF('VALORACIÓN RIESGOS'!BM116=DATOS!$C$158,DATOS!$D$158,IF('VALORACIÓN RIESGOS'!BM116=DATOS!$C$159,DATOS!$D$159)))</f>
        <v>0</v>
      </c>
      <c r="F271" s="40" t="b">
        <f>IF('VALORACIÓN RIESGOS'!BN116=DATOS!$C$157,DATOS!$D$157,IF('VALORACIÓN RIESGOS'!BN116=DATOS!$C$158,DATOS!$D$158,IF('VALORACIÓN RIESGOS'!BN116=DATOS!$C$159,DATOS!$D$159)))</f>
        <v>0</v>
      </c>
      <c r="G271" s="40" t="b">
        <f>IF('VALORACIÓN RIESGOS'!BO116=DATOS!$C$157,DATOS!$D$157,IF('VALORACIÓN RIESGOS'!BO116=DATOS!$C$158,DATOS!$D$158,IF('VALORACIÓN RIESGOS'!BO116=DATOS!$C$159,DATOS!$D$159)))</f>
        <v>0</v>
      </c>
      <c r="H271" s="40" t="b">
        <f>IF('VALORACIÓN RIESGOS'!BP116=DATOS!$C$157,DATOS!$D$157,IF('VALORACIÓN RIESGOS'!BP116=DATOS!$C$158,DATOS!$D$158,IF('VALORACIÓN RIESGOS'!BP116=DATOS!$C$159,DATOS!$D$159)))</f>
        <v>0</v>
      </c>
      <c r="I271" s="40" t="b">
        <f>IF('VALORACIÓN RIESGOS'!BQ116=DATOS!$C$157,DATOS!$D$157,IF('VALORACIÓN RIESGOS'!BQ116=DATOS!$C$158,DATOS!$D$158,IF('VALORACIÓN RIESGOS'!BQ116=DATOS!$C$159,DATOS!$D$159)))</f>
        <v>0</v>
      </c>
      <c r="J271" s="40" t="b">
        <f>IF('VALORACIÓN RIESGOS'!BR116=DATOS!$C$157,DATOS!$D$157,IF('VALORACIÓN RIESGOS'!BR116=DATOS!$C$158,DATOS!$D$158,IF('VALORACIÓN RIESGOS'!BR116=DATOS!$C$159,DATOS!$D$159)))</f>
        <v>0</v>
      </c>
      <c r="K271" s="40" t="b">
        <f>IF('VALORACIÓN RIESGOS'!BS116=DATOS!$C$157,DATOS!$D$157,IF('VALORACIÓN RIESGOS'!BS116=DATOS!$C$158,DATOS!$D$158,IF('VALORACIÓN RIESGOS'!BS116=DATOS!$C$159,DATOS!$D$159)))</f>
        <v>0</v>
      </c>
      <c r="L271" s="198">
        <f t="shared" si="34"/>
        <v>0</v>
      </c>
      <c r="M271" s="201"/>
    </row>
    <row r="272" spans="1:13" x14ac:dyDescent="0.25">
      <c r="A272" s="31"/>
      <c r="B272" s="40" t="b">
        <f>IF('VALORACIÓN RIESGOS'!BJ117=DATOS!$C$160,DATOS!$D$160,IF('VALORACIÓN RIESGOS'!BJ117=DATOS!$C$161,DATOS!$D$161))</f>
        <v>0</v>
      </c>
      <c r="C272" s="40" t="b">
        <f>IF('VALORACIÓN RIESGOS'!BK117=DATOS!$C$160,DATOS!$D$160,IF('VALORACIÓN RIESGOS'!BK117=DATOS!$C$161,DATOS!$D$161))</f>
        <v>0</v>
      </c>
      <c r="D272" s="40" t="b">
        <f>IF('VALORACIÓN RIESGOS'!BL117=DATOS!$C$160,DATOS!$D$160,IF('VALORACIÓN RIESGOS'!BL117=DATOS!$C$161,DATOS!$D$161))</f>
        <v>0</v>
      </c>
      <c r="E272" s="40" t="b">
        <f>IF('VALORACIÓN RIESGOS'!BM117=DATOS!$C$160,DATOS!$D$160,IF('VALORACIÓN RIESGOS'!BM117=DATOS!$C$161,DATOS!$D$161))</f>
        <v>0</v>
      </c>
      <c r="F272" s="40" t="b">
        <f>IF('VALORACIÓN RIESGOS'!BN117=DATOS!$C$160,DATOS!$D$160,IF('VALORACIÓN RIESGOS'!BN117=DATOS!$C$161,DATOS!$D$161))</f>
        <v>0</v>
      </c>
      <c r="G272" s="40" t="b">
        <f>IF('VALORACIÓN RIESGOS'!BO117=DATOS!$C$160,DATOS!$D$160,IF('VALORACIÓN RIESGOS'!BO117=DATOS!$C$161,DATOS!$D$161))</f>
        <v>0</v>
      </c>
      <c r="H272" s="40" t="b">
        <f>IF('VALORACIÓN RIESGOS'!BP117=DATOS!$C$160,DATOS!$D$160,IF('VALORACIÓN RIESGOS'!BP117=DATOS!$C$161,DATOS!$D$161))</f>
        <v>0</v>
      </c>
      <c r="I272" s="40" t="b">
        <f>IF('VALORACIÓN RIESGOS'!BQ117=DATOS!$C$160,DATOS!$D$160,IF('VALORACIÓN RIESGOS'!BQ117=DATOS!$C$161,DATOS!$D$161))</f>
        <v>0</v>
      </c>
      <c r="J272" s="40" t="b">
        <f>IF('VALORACIÓN RIESGOS'!BR117=DATOS!$C$160,DATOS!$D$160,IF('VALORACIÓN RIESGOS'!BR117=DATOS!$C$161,DATOS!$D$161))</f>
        <v>0</v>
      </c>
      <c r="K272" s="40" t="b">
        <f>IF('VALORACIÓN RIESGOS'!BS117=DATOS!$C$160,DATOS!$D$160,IF('VALORACIÓN RIESGOS'!BS117=DATOS!$C$161,DATOS!$D$161))</f>
        <v>0</v>
      </c>
      <c r="L272" s="198">
        <f t="shared" si="34"/>
        <v>0</v>
      </c>
      <c r="M272" s="201"/>
    </row>
    <row r="273" spans="1:13" x14ac:dyDescent="0.25">
      <c r="A273" s="31"/>
      <c r="B273" s="8" t="b">
        <f>IF('VALORACIÓN RIESGOS'!BJ118=DATOS!$C$162,DATOS!$D$162,IF('VALORACIÓN RIESGOS'!BJ118=DATOS!$C$163,DATOS!$D$163,IF('VALORACIÓN RIESGOS'!BJ118=$C$164,$D$164,IF('VALORACIÓN RIESGOS'!BJ118=$C$165,$D$165))))</f>
        <v>0</v>
      </c>
      <c r="C273" s="8" t="b">
        <f>IF('VALORACIÓN RIESGOS'!BK118=DATOS!$C$162,DATOS!$D$162,IF('VALORACIÓN RIESGOS'!BK118=DATOS!$C$163,DATOS!$D$163,IF('VALORACIÓN RIESGOS'!BK118=$C$164,$D$164,IF('VALORACIÓN RIESGOS'!BK118=$C$165,$D$165))))</f>
        <v>0</v>
      </c>
      <c r="D273" s="8" t="b">
        <f>IF('VALORACIÓN RIESGOS'!BL118=DATOS!$C$162,DATOS!$D$162,IF('VALORACIÓN RIESGOS'!BL118=DATOS!$C$163,DATOS!$D$163,IF('VALORACIÓN RIESGOS'!BL118=$C$164,$D$164,IF('VALORACIÓN RIESGOS'!BL118=$C$165,$D$165))))</f>
        <v>0</v>
      </c>
      <c r="E273" s="8" t="b">
        <f>IF('VALORACIÓN RIESGOS'!BM118=DATOS!$C$162,DATOS!$D$162,IF('VALORACIÓN RIESGOS'!BM118=DATOS!$C$163,DATOS!$D$163,IF('VALORACIÓN RIESGOS'!BM118=$C$164,$D$164,IF('VALORACIÓN RIESGOS'!BM118=$C$165,$D$165))))</f>
        <v>0</v>
      </c>
      <c r="F273" s="8" t="b">
        <f>IF('VALORACIÓN RIESGOS'!BN118=DATOS!$C$162,DATOS!$D$162,IF('VALORACIÓN RIESGOS'!BN118=DATOS!$C$163,DATOS!$D$163,IF('VALORACIÓN RIESGOS'!BN118=$C$164,$D$164,IF('VALORACIÓN RIESGOS'!BN118=$C$165,$D$165))))</f>
        <v>0</v>
      </c>
      <c r="G273" s="8" t="b">
        <f>IF('VALORACIÓN RIESGOS'!BO118=DATOS!$C$162,DATOS!$D$162,IF('VALORACIÓN RIESGOS'!BO118=DATOS!$C$163,DATOS!$D$163,IF('VALORACIÓN RIESGOS'!BO118=$C$164,$D$164,IF('VALORACIÓN RIESGOS'!BO118=$C$165,$D$165))))</f>
        <v>0</v>
      </c>
      <c r="H273" s="8" t="b">
        <f>IF('VALORACIÓN RIESGOS'!BP118=DATOS!$C$162,DATOS!$D$162,IF('VALORACIÓN RIESGOS'!BP118=DATOS!$C$163,DATOS!$D$163,IF('VALORACIÓN RIESGOS'!BP118=$C$164,$D$164,IF('VALORACIÓN RIESGOS'!BP118=$C$165,$D$165))))</f>
        <v>0</v>
      </c>
      <c r="I273" s="8" t="b">
        <f>IF('VALORACIÓN RIESGOS'!BQ118=DATOS!$C$162,DATOS!$D$162,IF('VALORACIÓN RIESGOS'!BQ118=DATOS!$C$163,DATOS!$D$163,IF('VALORACIÓN RIESGOS'!BQ118=$C$164,$D$164,IF('VALORACIÓN RIESGOS'!BQ118=$C$165,$D$165))))</f>
        <v>0</v>
      </c>
      <c r="J273" s="8" t="b">
        <f>IF('VALORACIÓN RIESGOS'!BR118=DATOS!$C$162,DATOS!$D$162,IF('VALORACIÓN RIESGOS'!BR118=DATOS!$C$163,DATOS!$D$163,IF('VALORACIÓN RIESGOS'!BR118=$C$164,$D$164,IF('VALORACIÓN RIESGOS'!BR118=$C$165,$D$165))))</f>
        <v>0</v>
      </c>
      <c r="K273" s="8" t="b">
        <f>IF('VALORACIÓN RIESGOS'!BS118=DATOS!$C$162,DATOS!$D$162,IF('VALORACIÓN RIESGOS'!BS118=DATOS!$C$163,DATOS!$D$163,IF('VALORACIÓN RIESGOS'!BS118=$C$164,$D$164,IF('VALORACIÓN RIESGOS'!BS118=$C$165,$D$165))))</f>
        <v>0</v>
      </c>
      <c r="L273" s="198">
        <f t="shared" si="34"/>
        <v>0</v>
      </c>
      <c r="M273" s="201"/>
    </row>
    <row r="274" spans="1:13" x14ac:dyDescent="0.25">
      <c r="A274" s="31"/>
      <c r="B274" s="8" t="b">
        <f>IF('VALORACIÓN RIESGOS'!BJ119=DATOS!$C$166,DATOS!$D$166,IF('VALORACIÓN RIESGOS'!BJ119=DATOS!$C$167,DATOS!$D$167,IF('VALORACIÓN RIESGOS'!BJ119=DATOS!$C$168,DATOS!$D$168,IF('VALORACIÓN RIESGOS'!BJ119=$C$169,$D$169))))</f>
        <v>0</v>
      </c>
      <c r="C274" s="8" t="b">
        <f>IF('VALORACIÓN RIESGOS'!BK119=DATOS!$C$166,DATOS!$D$166,IF('VALORACIÓN RIESGOS'!BK119=DATOS!$C$167,DATOS!$D$167,IF('VALORACIÓN RIESGOS'!BK119=DATOS!$C$168,DATOS!$D$168,IF('VALORACIÓN RIESGOS'!BK119=$C$169,$D$169))))</f>
        <v>0</v>
      </c>
      <c r="D274" s="8" t="b">
        <f>IF('VALORACIÓN RIESGOS'!BL119=DATOS!$C$166,DATOS!$D$166,IF('VALORACIÓN RIESGOS'!BL119=DATOS!$C$167,DATOS!$D$167,IF('VALORACIÓN RIESGOS'!BL119=DATOS!$C$168,DATOS!$D$168,IF('VALORACIÓN RIESGOS'!BL119=$C$169,$D$169))))</f>
        <v>0</v>
      </c>
      <c r="E274" s="8" t="b">
        <f>IF('VALORACIÓN RIESGOS'!BM119=DATOS!$C$166,DATOS!$D$166,IF('VALORACIÓN RIESGOS'!BM119=DATOS!$C$167,DATOS!$D$167,IF('VALORACIÓN RIESGOS'!BM119=DATOS!$C$168,DATOS!$D$168,IF('VALORACIÓN RIESGOS'!BM119=$C$169,$D$169))))</f>
        <v>0</v>
      </c>
      <c r="F274" s="8" t="b">
        <f>IF('VALORACIÓN RIESGOS'!BN119=DATOS!$C$166,DATOS!$D$166,IF('VALORACIÓN RIESGOS'!BN119=DATOS!$C$167,DATOS!$D$167,IF('VALORACIÓN RIESGOS'!BN119=DATOS!$C$168,DATOS!$D$168,IF('VALORACIÓN RIESGOS'!BN119=$C$169,$D$169))))</f>
        <v>0</v>
      </c>
      <c r="G274" s="8" t="b">
        <f>IF('VALORACIÓN RIESGOS'!BO119=DATOS!$C$166,DATOS!$D$166,IF('VALORACIÓN RIESGOS'!BO119=DATOS!$C$167,DATOS!$D$167,IF('VALORACIÓN RIESGOS'!BO119=DATOS!$C$168,DATOS!$D$168,IF('VALORACIÓN RIESGOS'!BO119=$C$169,$D$169))))</f>
        <v>0</v>
      </c>
      <c r="H274" s="8" t="b">
        <f>IF('VALORACIÓN RIESGOS'!BP119=DATOS!$C$166,DATOS!$D$166,IF('VALORACIÓN RIESGOS'!BP119=DATOS!$C$167,DATOS!$D$167,IF('VALORACIÓN RIESGOS'!BP119=DATOS!$C$168,DATOS!$D$168,IF('VALORACIÓN RIESGOS'!BP119=$C$169,$D$169))))</f>
        <v>0</v>
      </c>
      <c r="I274" s="8" t="b">
        <f>IF('VALORACIÓN RIESGOS'!BQ119=DATOS!$C$166,DATOS!$D$166,IF('VALORACIÓN RIESGOS'!BQ119=DATOS!$C$167,DATOS!$D$167,IF('VALORACIÓN RIESGOS'!BQ119=DATOS!$C$168,DATOS!$D$168,IF('VALORACIÓN RIESGOS'!BQ119=$C$169,$D$169))))</f>
        <v>0</v>
      </c>
      <c r="J274" s="8" t="b">
        <f>IF('VALORACIÓN RIESGOS'!BR119=DATOS!$C$166,DATOS!$D$166,IF('VALORACIÓN RIESGOS'!BR119=DATOS!$C$167,DATOS!$D$167,IF('VALORACIÓN RIESGOS'!BR119=DATOS!$C$168,DATOS!$D$168,IF('VALORACIÓN RIESGOS'!BR119=$C$169,$D$169))))</f>
        <v>0</v>
      </c>
      <c r="K274" s="8" t="b">
        <f>IF('VALORACIÓN RIESGOS'!BS119=DATOS!$C$166,DATOS!$D$166,IF('VALORACIÓN RIESGOS'!BS119=DATOS!$C$167,DATOS!$D$167,IF('VALORACIÓN RIESGOS'!BS119=DATOS!$C$168,DATOS!$D$168,IF('VALORACIÓN RIESGOS'!BS119=$C$169,$D$169))))</f>
        <v>0</v>
      </c>
      <c r="L274" s="198">
        <f t="shared" si="34"/>
        <v>0</v>
      </c>
      <c r="M274" s="201"/>
    </row>
    <row r="275" spans="1:13" x14ac:dyDescent="0.25">
      <c r="A275" s="31"/>
      <c r="B275" s="276">
        <f t="shared" ref="B275:K275" si="35">SUM(B268:B274)</f>
        <v>0</v>
      </c>
      <c r="C275" s="277">
        <f t="shared" si="35"/>
        <v>0</v>
      </c>
      <c r="D275" s="277">
        <f t="shared" si="35"/>
        <v>0</v>
      </c>
      <c r="E275" s="277">
        <f t="shared" si="35"/>
        <v>0</v>
      </c>
      <c r="F275" s="277">
        <f t="shared" si="35"/>
        <v>0</v>
      </c>
      <c r="G275" s="277">
        <f t="shared" si="35"/>
        <v>0</v>
      </c>
      <c r="H275" s="277">
        <f t="shared" si="35"/>
        <v>0</v>
      </c>
      <c r="I275" s="277">
        <f t="shared" si="35"/>
        <v>0</v>
      </c>
      <c r="J275" s="277">
        <f t="shared" si="35"/>
        <v>0</v>
      </c>
      <c r="K275" s="277">
        <f t="shared" si="35"/>
        <v>0</v>
      </c>
      <c r="L275" s="278" t="e">
        <f>SUM(L268:L274)/M275</f>
        <v>#DIV/0!</v>
      </c>
      <c r="M275" s="201">
        <f>COUNTIF(B275:K275,"&gt;0")</f>
        <v>0</v>
      </c>
    </row>
    <row r="276" spans="1:13" x14ac:dyDescent="0.25">
      <c r="A276" s="31"/>
      <c r="B276" s="41" t="str">
        <f>IF(B275=0,"N/A",IF(B275&lt;=85,$E$151,IF(AND(B275&gt;=86,B275&lt;=94),$E$152,IF(AND(B275&gt;=95,B275&lt;=100),$E$153))))</f>
        <v>N/A</v>
      </c>
      <c r="C276" s="41" t="str">
        <f t="shared" ref="C276:K276" si="36">IF(C275=0,"N/A",IF(C275&lt;=85,$E$151,IF(AND(C275&gt;=86,C275&lt;=94),$E$152,IF(AND(C275&gt;=95,C275&lt;=100),$E$153))))</f>
        <v>N/A</v>
      </c>
      <c r="D276" s="41" t="str">
        <f t="shared" si="36"/>
        <v>N/A</v>
      </c>
      <c r="E276" s="41" t="str">
        <f t="shared" si="36"/>
        <v>N/A</v>
      </c>
      <c r="F276" s="41" t="str">
        <f t="shared" si="36"/>
        <v>N/A</v>
      </c>
      <c r="G276" s="41" t="str">
        <f t="shared" si="36"/>
        <v>N/A</v>
      </c>
      <c r="H276" s="41" t="str">
        <f t="shared" si="36"/>
        <v>N/A</v>
      </c>
      <c r="I276" s="41" t="str">
        <f t="shared" si="36"/>
        <v>N/A</v>
      </c>
      <c r="J276" s="41" t="str">
        <f t="shared" si="36"/>
        <v>N/A</v>
      </c>
      <c r="K276" s="41" t="str">
        <f t="shared" si="36"/>
        <v>N/A</v>
      </c>
      <c r="L276" s="198" t="e">
        <f>IF(L275&lt;=85,$E$151,IF(AND(L275&gt;=86,L275&lt;=94),$E$152,IF(AND(L275&gt;=95.5,L275&lt;=100),$E$153)))</f>
        <v>#DIV/0!</v>
      </c>
      <c r="M276" s="201"/>
    </row>
    <row r="277" spans="1:13" x14ac:dyDescent="0.25">
      <c r="A277" s="31"/>
      <c r="B277" s="28"/>
      <c r="C277" s="29"/>
      <c r="D277" s="30"/>
      <c r="E277" s="29"/>
      <c r="F277" s="30"/>
      <c r="G277" s="30"/>
      <c r="H277" s="30"/>
      <c r="I277" s="30"/>
      <c r="J277" s="30"/>
      <c r="K277" s="30"/>
      <c r="L277" s="30"/>
      <c r="M277" s="201"/>
    </row>
    <row r="278" spans="1:13" x14ac:dyDescent="0.25">
      <c r="A278" s="31"/>
      <c r="B278" s="22" t="s">
        <v>60</v>
      </c>
      <c r="C278" s="29"/>
      <c r="D278" s="30"/>
      <c r="E278" s="29"/>
      <c r="F278" s="30"/>
      <c r="G278" s="30"/>
      <c r="H278" s="30"/>
      <c r="I278" s="30"/>
      <c r="J278" s="30"/>
      <c r="K278" s="30"/>
      <c r="L278" s="30"/>
      <c r="M278" s="201"/>
    </row>
    <row r="279" spans="1:13" x14ac:dyDescent="0.25">
      <c r="A279" s="31"/>
      <c r="B279" s="37" t="s">
        <v>619</v>
      </c>
      <c r="C279" s="38" t="s">
        <v>99</v>
      </c>
      <c r="D279" s="37" t="s">
        <v>100</v>
      </c>
      <c r="E279" s="38" t="s">
        <v>101</v>
      </c>
      <c r="F279" s="37" t="s">
        <v>102</v>
      </c>
      <c r="G279" s="37" t="s">
        <v>103</v>
      </c>
      <c r="H279" s="37" t="s">
        <v>104</v>
      </c>
      <c r="I279" s="37" t="s">
        <v>105</v>
      </c>
      <c r="J279" s="37" t="s">
        <v>106</v>
      </c>
      <c r="K279" s="39" t="s">
        <v>107</v>
      </c>
      <c r="L279" s="58" t="s">
        <v>620</v>
      </c>
      <c r="M279" s="201"/>
    </row>
    <row r="280" spans="1:13" x14ac:dyDescent="0.25">
      <c r="A280" s="31"/>
      <c r="B280" s="40" t="b">
        <f>IF('VALORACIÓN RIESGOS'!BJ126=DATOS!$C$151,DATOS!$D$151,IF('VALORACIÓN RIESGOS'!BJ126=DATOS!$C$152,DATOS!$D$152))</f>
        <v>0</v>
      </c>
      <c r="C280" s="40" t="b">
        <f>IF('VALORACIÓN RIESGOS'!BK126=DATOS!$C$151,DATOS!$D$151,IF('VALORACIÓN RIESGOS'!BK126=DATOS!$C$152,DATOS!$D$152))</f>
        <v>0</v>
      </c>
      <c r="D280" s="40" t="b">
        <f>IF('VALORACIÓN RIESGOS'!BL126=DATOS!$C$151,DATOS!$D$151,IF('VALORACIÓN RIESGOS'!BL126=DATOS!$C$152,DATOS!$D$152))</f>
        <v>0</v>
      </c>
      <c r="E280" s="40" t="b">
        <f>IF('VALORACIÓN RIESGOS'!BM126=DATOS!$C$151,DATOS!$D$151,IF('VALORACIÓN RIESGOS'!BM126=DATOS!$C$152,DATOS!$D$152))</f>
        <v>0</v>
      </c>
      <c r="F280" s="40" t="b">
        <f>IF('VALORACIÓN RIESGOS'!BN126=DATOS!$C$151,DATOS!$D$151,IF('VALORACIÓN RIESGOS'!BN126=DATOS!$C$152,DATOS!$D$152))</f>
        <v>0</v>
      </c>
      <c r="G280" s="40" t="b">
        <f>IF('VALORACIÓN RIESGOS'!BO126=DATOS!$C$151,DATOS!$D$151,IF('VALORACIÓN RIESGOS'!BO126=DATOS!$C$152,DATOS!$D$152))</f>
        <v>0</v>
      </c>
      <c r="H280" s="40" t="b">
        <f>IF('VALORACIÓN RIESGOS'!BP126=DATOS!$C$151,DATOS!$D$151,IF('VALORACIÓN RIESGOS'!BP126=DATOS!$C$152,DATOS!$D$152))</f>
        <v>0</v>
      </c>
      <c r="I280" s="40" t="b">
        <f>IF('VALORACIÓN RIESGOS'!BQ126=DATOS!$C$151,DATOS!$D$151,IF('VALORACIÓN RIESGOS'!BQ126=DATOS!$C$152,DATOS!$D$152))</f>
        <v>0</v>
      </c>
      <c r="J280" s="40" t="b">
        <f>IF('VALORACIÓN RIESGOS'!BR126=DATOS!$C$151,DATOS!$D$151,IF('VALORACIÓN RIESGOS'!BR126=DATOS!$C$152,DATOS!$D$152))</f>
        <v>0</v>
      </c>
      <c r="K280" s="40" t="b">
        <f>IF('VALORACIÓN RIESGOS'!BS126=DATOS!$C$151,DATOS!$D$151,IF('VALORACIÓN RIESGOS'!BS126=DATOS!$C$152,DATOS!$D$152))</f>
        <v>0</v>
      </c>
      <c r="L280" s="198">
        <f>SUM(B280:K280)</f>
        <v>0</v>
      </c>
      <c r="M280" s="201"/>
    </row>
    <row r="281" spans="1:13" x14ac:dyDescent="0.25">
      <c r="A281" s="31"/>
      <c r="B281" s="40" t="b">
        <f>IF('VALORACIÓN RIESGOS'!BJ127=DATOS!$C$153,DATOS!$D$153,IF('VALORACIÓN RIESGOS'!BJ127=DATOS!$C$154,DATOS!$D$154))</f>
        <v>0</v>
      </c>
      <c r="C281" s="40" t="b">
        <f>IF('VALORACIÓN RIESGOS'!BK127=DATOS!$C$153,DATOS!$D$153,IF('VALORACIÓN RIESGOS'!BK127=DATOS!$C$154,DATOS!$D$154))</f>
        <v>0</v>
      </c>
      <c r="D281" s="40" t="b">
        <f>IF('VALORACIÓN RIESGOS'!BL127=DATOS!$C$153,DATOS!$D$153,IF('VALORACIÓN RIESGOS'!BL127=DATOS!$C$154,DATOS!$D$154))</f>
        <v>0</v>
      </c>
      <c r="E281" s="40" t="b">
        <f>IF('VALORACIÓN RIESGOS'!BM127=DATOS!$C$153,DATOS!$D$153,IF('VALORACIÓN RIESGOS'!BM127=DATOS!$C$154,DATOS!$D$154))</f>
        <v>0</v>
      </c>
      <c r="F281" s="40" t="b">
        <f>IF('VALORACIÓN RIESGOS'!BN127=DATOS!$C$153,DATOS!$D$153,IF('VALORACIÓN RIESGOS'!BN127=DATOS!$C$154,DATOS!$D$154))</f>
        <v>0</v>
      </c>
      <c r="G281" s="40" t="b">
        <f>IF('VALORACIÓN RIESGOS'!BO127=DATOS!$C$153,DATOS!$D$153,IF('VALORACIÓN RIESGOS'!BO127=DATOS!$C$154,DATOS!$D$154))</f>
        <v>0</v>
      </c>
      <c r="H281" s="40" t="b">
        <f>IF('VALORACIÓN RIESGOS'!BP127=DATOS!$C$153,DATOS!$D$153,IF('VALORACIÓN RIESGOS'!BP127=DATOS!$C$154,DATOS!$D$154))</f>
        <v>0</v>
      </c>
      <c r="I281" s="40" t="b">
        <f>IF('VALORACIÓN RIESGOS'!BQ127=DATOS!$C$153,DATOS!$D$153,IF('VALORACIÓN RIESGOS'!BQ127=DATOS!$C$154,DATOS!$D$154))</f>
        <v>0</v>
      </c>
      <c r="J281" s="40" t="b">
        <f>IF('VALORACIÓN RIESGOS'!BR127=DATOS!$C$153,DATOS!$D$153,IF('VALORACIÓN RIESGOS'!BR127=DATOS!$C$154,DATOS!$D$154))</f>
        <v>0</v>
      </c>
      <c r="K281" s="40" t="b">
        <f>IF('VALORACIÓN RIESGOS'!BS127=DATOS!$C$153,DATOS!$D$153,IF('VALORACIÓN RIESGOS'!BS127=DATOS!$C$154,DATOS!$D$154))</f>
        <v>0</v>
      </c>
      <c r="L281" s="198">
        <f t="shared" ref="L281:L286" si="37">SUM(B281:K281)</f>
        <v>0</v>
      </c>
      <c r="M281" s="201"/>
    </row>
    <row r="282" spans="1:13" x14ac:dyDescent="0.25">
      <c r="A282" s="31"/>
      <c r="B282" s="40" t="b">
        <f>IF('VALORACIÓN RIESGOS'!BJ128=DATOS!$C$155,DATOS!$D$155,IF('VALORACIÓN RIESGOS'!BJ128=DATOS!$C$156,DATOS!$D$156))</f>
        <v>0</v>
      </c>
      <c r="C282" s="40" t="b">
        <f>IF('VALORACIÓN RIESGOS'!BK128=DATOS!$C$155,DATOS!$D$155,IF('VALORACIÓN RIESGOS'!BK128=DATOS!$C$156,DATOS!$D$156))</f>
        <v>0</v>
      </c>
      <c r="D282" s="40" t="b">
        <f>IF('VALORACIÓN RIESGOS'!BL128=DATOS!$C$155,DATOS!$D$155,IF('VALORACIÓN RIESGOS'!BL128=DATOS!$C$156,DATOS!$D$156))</f>
        <v>0</v>
      </c>
      <c r="E282" s="40" t="b">
        <f>IF('VALORACIÓN RIESGOS'!BM128=DATOS!$C$155,DATOS!$D$155,IF('VALORACIÓN RIESGOS'!BM128=DATOS!$C$156,DATOS!$D$156))</f>
        <v>0</v>
      </c>
      <c r="F282" s="40" t="b">
        <f>IF('VALORACIÓN RIESGOS'!BN128=DATOS!$C$155,DATOS!$D$155,IF('VALORACIÓN RIESGOS'!BN128=DATOS!$C$156,DATOS!$D$156))</f>
        <v>0</v>
      </c>
      <c r="G282" s="40" t="b">
        <f>IF('VALORACIÓN RIESGOS'!BO128=DATOS!$C$155,DATOS!$D$155,IF('VALORACIÓN RIESGOS'!BO128=DATOS!$C$156,DATOS!$D$156))</f>
        <v>0</v>
      </c>
      <c r="H282" s="40" t="b">
        <f>IF('VALORACIÓN RIESGOS'!BP128=DATOS!$C$155,DATOS!$D$155,IF('VALORACIÓN RIESGOS'!BP128=DATOS!$C$156,DATOS!$D$156))</f>
        <v>0</v>
      </c>
      <c r="I282" s="40" t="b">
        <f>IF('VALORACIÓN RIESGOS'!BQ128=DATOS!$C$155,DATOS!$D$155,IF('VALORACIÓN RIESGOS'!BQ128=DATOS!$C$156,DATOS!$D$156))</f>
        <v>0</v>
      </c>
      <c r="J282" s="40" t="b">
        <f>IF('VALORACIÓN RIESGOS'!BR128=DATOS!$C$155,DATOS!$D$155,IF('VALORACIÓN RIESGOS'!BR128=DATOS!$C$156,DATOS!$D$156))</f>
        <v>0</v>
      </c>
      <c r="K282" s="40" t="b">
        <f>IF('VALORACIÓN RIESGOS'!BS128=DATOS!$C$155,DATOS!$D$155,IF('VALORACIÓN RIESGOS'!BS128=DATOS!$C$156,DATOS!$D$156))</f>
        <v>0</v>
      </c>
      <c r="L282" s="198">
        <f t="shared" si="37"/>
        <v>0</v>
      </c>
      <c r="M282" s="201"/>
    </row>
    <row r="283" spans="1:13" x14ac:dyDescent="0.25">
      <c r="A283" s="31"/>
      <c r="B283" s="40" t="b">
        <f>IF('VALORACIÓN RIESGOS'!BJ129=DATOS!$C$157,DATOS!$D$157,IF('VALORACIÓN RIESGOS'!BJ129=DATOS!$C$158,DATOS!$D$158,IF('VALORACIÓN RIESGOS'!BJ129=DATOS!$C$159,DATOS!$D$159)))</f>
        <v>0</v>
      </c>
      <c r="C283" s="40" t="b">
        <f>IF('VALORACIÓN RIESGOS'!BK129=DATOS!$C$157,DATOS!$D$157,IF('VALORACIÓN RIESGOS'!BK129=DATOS!$C$158,DATOS!$D$158,IF('VALORACIÓN RIESGOS'!BK129=DATOS!$C$159,DATOS!$D$159)))</f>
        <v>0</v>
      </c>
      <c r="D283" s="40" t="b">
        <f>IF('VALORACIÓN RIESGOS'!BL129=DATOS!$C$157,DATOS!$D$157,IF('VALORACIÓN RIESGOS'!BL129=DATOS!$C$158,DATOS!$D$158,IF('VALORACIÓN RIESGOS'!BL129=DATOS!$C$159,DATOS!$D$159)))</f>
        <v>0</v>
      </c>
      <c r="E283" s="40" t="b">
        <f>IF('VALORACIÓN RIESGOS'!BM129=DATOS!$C$157,DATOS!$D$157,IF('VALORACIÓN RIESGOS'!BM129=DATOS!$C$158,DATOS!$D$158,IF('VALORACIÓN RIESGOS'!BM129=DATOS!$C$159,DATOS!$D$159)))</f>
        <v>0</v>
      </c>
      <c r="F283" s="40" t="b">
        <f>IF('VALORACIÓN RIESGOS'!BN129=DATOS!$C$157,DATOS!$D$157,IF('VALORACIÓN RIESGOS'!BN129=DATOS!$C$158,DATOS!$D$158,IF('VALORACIÓN RIESGOS'!BN129=DATOS!$C$159,DATOS!$D$159)))</f>
        <v>0</v>
      </c>
      <c r="G283" s="40" t="b">
        <f>IF('VALORACIÓN RIESGOS'!BO129=DATOS!$C$157,DATOS!$D$157,IF('VALORACIÓN RIESGOS'!BO129=DATOS!$C$158,DATOS!$D$158,IF('VALORACIÓN RIESGOS'!BO129=DATOS!$C$159,DATOS!$D$159)))</f>
        <v>0</v>
      </c>
      <c r="H283" s="40" t="b">
        <f>IF('VALORACIÓN RIESGOS'!BP129=DATOS!$C$157,DATOS!$D$157,IF('VALORACIÓN RIESGOS'!BP129=DATOS!$C$158,DATOS!$D$158,IF('VALORACIÓN RIESGOS'!BP129=DATOS!$C$159,DATOS!$D$159)))</f>
        <v>0</v>
      </c>
      <c r="I283" s="40" t="b">
        <f>IF('VALORACIÓN RIESGOS'!BQ129=DATOS!$C$157,DATOS!$D$157,IF('VALORACIÓN RIESGOS'!BQ129=DATOS!$C$158,DATOS!$D$158,IF('VALORACIÓN RIESGOS'!BQ129=DATOS!$C$159,DATOS!$D$159)))</f>
        <v>0</v>
      </c>
      <c r="J283" s="40" t="b">
        <f>IF('VALORACIÓN RIESGOS'!BR129=DATOS!$C$157,DATOS!$D$157,IF('VALORACIÓN RIESGOS'!BR129=DATOS!$C$158,DATOS!$D$158,IF('VALORACIÓN RIESGOS'!BR129=DATOS!$C$159,DATOS!$D$159)))</f>
        <v>0</v>
      </c>
      <c r="K283" s="40" t="b">
        <f>IF('VALORACIÓN RIESGOS'!BS129=DATOS!$C$157,DATOS!$D$157,IF('VALORACIÓN RIESGOS'!BS129=DATOS!$C$158,DATOS!$D$158,IF('VALORACIÓN RIESGOS'!BS129=DATOS!$C$159,DATOS!$D$159)))</f>
        <v>0</v>
      </c>
      <c r="L283" s="198">
        <f t="shared" si="37"/>
        <v>0</v>
      </c>
      <c r="M283" s="201"/>
    </row>
    <row r="284" spans="1:13" x14ac:dyDescent="0.25">
      <c r="A284" s="31"/>
      <c r="B284" s="40" t="b">
        <f>IF('VALORACIÓN RIESGOS'!BJ130=DATOS!$C$160,DATOS!$D$160,IF('VALORACIÓN RIESGOS'!BJ130=DATOS!$C$161,DATOS!$D$161))</f>
        <v>0</v>
      </c>
      <c r="C284" s="40" t="b">
        <f>IF('VALORACIÓN RIESGOS'!BK130=DATOS!$C$160,DATOS!$D$160,IF('VALORACIÓN RIESGOS'!BK130=DATOS!$C$161,DATOS!$D$161))</f>
        <v>0</v>
      </c>
      <c r="D284" s="40" t="b">
        <f>IF('VALORACIÓN RIESGOS'!BL130=DATOS!$C$160,DATOS!$D$160,IF('VALORACIÓN RIESGOS'!BL130=DATOS!$C$161,DATOS!$D$161))</f>
        <v>0</v>
      </c>
      <c r="E284" s="40" t="b">
        <f>IF('VALORACIÓN RIESGOS'!BM130=DATOS!$C$160,DATOS!$D$160,IF('VALORACIÓN RIESGOS'!BM130=DATOS!$C$161,DATOS!$D$161))</f>
        <v>0</v>
      </c>
      <c r="F284" s="40" t="b">
        <f>IF('VALORACIÓN RIESGOS'!BN130=DATOS!$C$160,DATOS!$D$160,IF('VALORACIÓN RIESGOS'!BN130=DATOS!$C$161,DATOS!$D$161))</f>
        <v>0</v>
      </c>
      <c r="G284" s="40" t="b">
        <f>IF('VALORACIÓN RIESGOS'!BO130=DATOS!$C$160,DATOS!$D$160,IF('VALORACIÓN RIESGOS'!BO130=DATOS!$C$161,DATOS!$D$161))</f>
        <v>0</v>
      </c>
      <c r="H284" s="40" t="b">
        <f>IF('VALORACIÓN RIESGOS'!BP130=DATOS!$C$160,DATOS!$D$160,IF('VALORACIÓN RIESGOS'!BP130=DATOS!$C$161,DATOS!$D$161))</f>
        <v>0</v>
      </c>
      <c r="I284" s="40" t="b">
        <f>IF('VALORACIÓN RIESGOS'!BQ130=DATOS!$C$160,DATOS!$D$160,IF('VALORACIÓN RIESGOS'!BQ130=DATOS!$C$161,DATOS!$D$161))</f>
        <v>0</v>
      </c>
      <c r="J284" s="40" t="b">
        <f>IF('VALORACIÓN RIESGOS'!BR130=DATOS!$C$160,DATOS!$D$160,IF('VALORACIÓN RIESGOS'!BR130=DATOS!$C$161,DATOS!$D$161))</f>
        <v>0</v>
      </c>
      <c r="K284" s="40" t="b">
        <f>IF('VALORACIÓN RIESGOS'!BS130=DATOS!$C$160,DATOS!$D$160,IF('VALORACIÓN RIESGOS'!BS130=DATOS!$C$161,DATOS!$D$161))</f>
        <v>0</v>
      </c>
      <c r="L284" s="198">
        <f t="shared" si="37"/>
        <v>0</v>
      </c>
      <c r="M284" s="201"/>
    </row>
    <row r="285" spans="1:13" x14ac:dyDescent="0.25">
      <c r="A285" s="31"/>
      <c r="B285" s="8" t="b">
        <f>IF('VALORACIÓN RIESGOS'!BJ131=DATOS!$C$162,DATOS!$D$162,IF('VALORACIÓN RIESGOS'!BJ131=DATOS!$C$163,DATOS!$D$163,IF('VALORACIÓN RIESGOS'!BJ131=$C$164,$D$164,IF('VALORACIÓN RIESGOS'!BJ130=$C$165,$D$165))))</f>
        <v>0</v>
      </c>
      <c r="C285" s="8" t="b">
        <f>IF('VALORACIÓN RIESGOS'!BK131=DATOS!$C$162,DATOS!$D$162,IF('VALORACIÓN RIESGOS'!BK131=DATOS!$C$163,DATOS!$D$163,IF('VALORACIÓN RIESGOS'!BK131=$C$164,$D$164,IF('VALORACIÓN RIESGOS'!BK130=$C$165,$D$165))))</f>
        <v>0</v>
      </c>
      <c r="D285" s="8" t="b">
        <f>IF('VALORACIÓN RIESGOS'!BL131=DATOS!$C$162,DATOS!$D$162,IF('VALORACIÓN RIESGOS'!BL131=DATOS!$C$163,DATOS!$D$163,IF('VALORACIÓN RIESGOS'!BL131=$C$164,$D$164,IF('VALORACIÓN RIESGOS'!BL130=$C$165,$D$165))))</f>
        <v>0</v>
      </c>
      <c r="E285" s="8" t="b">
        <f>IF('VALORACIÓN RIESGOS'!BM131=DATOS!$C$162,DATOS!$D$162,IF('VALORACIÓN RIESGOS'!BM131=DATOS!$C$163,DATOS!$D$163,IF('VALORACIÓN RIESGOS'!BM131=$C$164,$D$164,IF('VALORACIÓN RIESGOS'!BM130=$C$165,$D$165))))</f>
        <v>0</v>
      </c>
      <c r="F285" s="8" t="b">
        <f>IF('VALORACIÓN RIESGOS'!BN131=DATOS!$C$162,DATOS!$D$162,IF('VALORACIÓN RIESGOS'!BN131=DATOS!$C$163,DATOS!$D$163,IF('VALORACIÓN RIESGOS'!BN131=$C$164,$D$164,IF('VALORACIÓN RIESGOS'!BN130=$C$165,$D$165))))</f>
        <v>0</v>
      </c>
      <c r="G285" s="8" t="b">
        <f>IF('VALORACIÓN RIESGOS'!BO131=DATOS!$C$162,DATOS!$D$162,IF('VALORACIÓN RIESGOS'!BO131=DATOS!$C$163,DATOS!$D$163,IF('VALORACIÓN RIESGOS'!BO131=$C$164,$D$164,IF('VALORACIÓN RIESGOS'!BO130=$C$165,$D$165))))</f>
        <v>0</v>
      </c>
      <c r="H285" s="8" t="b">
        <f>IF('VALORACIÓN RIESGOS'!BP131=DATOS!$C$162,DATOS!$D$162,IF('VALORACIÓN RIESGOS'!BP131=DATOS!$C$163,DATOS!$D$163,IF('VALORACIÓN RIESGOS'!BP131=$C$164,$D$164,IF('VALORACIÓN RIESGOS'!BP130=$C$165,$D$165))))</f>
        <v>0</v>
      </c>
      <c r="I285" s="8" t="b">
        <f>IF('VALORACIÓN RIESGOS'!BQ131=DATOS!$C$162,DATOS!$D$162,IF('VALORACIÓN RIESGOS'!BQ131=DATOS!$C$163,DATOS!$D$163,IF('VALORACIÓN RIESGOS'!BQ131=$C$164,$D$164,IF('VALORACIÓN RIESGOS'!BQ130=$C$165,$D$165))))</f>
        <v>0</v>
      </c>
      <c r="J285" s="8" t="b">
        <f>IF('VALORACIÓN RIESGOS'!BR131=DATOS!$C$162,DATOS!$D$162,IF('VALORACIÓN RIESGOS'!BR131=DATOS!$C$163,DATOS!$D$163,IF('VALORACIÓN RIESGOS'!BR131=$C$164,$D$164,IF('VALORACIÓN RIESGOS'!BR130=$C$165,$D$165))))</f>
        <v>0</v>
      </c>
      <c r="K285" s="8" t="b">
        <f>IF('VALORACIÓN RIESGOS'!BS131=DATOS!$C$162,DATOS!$D$162,IF('VALORACIÓN RIESGOS'!BS131=DATOS!$C$163,DATOS!$D$163,IF('VALORACIÓN RIESGOS'!BS131=$C$164,$D$164,IF('VALORACIÓN RIESGOS'!BS130=$C$165,$D$165))))</f>
        <v>0</v>
      </c>
      <c r="L285" s="198">
        <f t="shared" si="37"/>
        <v>0</v>
      </c>
      <c r="M285" s="201"/>
    </row>
    <row r="286" spans="1:13" x14ac:dyDescent="0.25">
      <c r="A286" s="31"/>
      <c r="B286" s="8" t="b">
        <f>IF('VALORACIÓN RIESGOS'!BJ132=DATOS!$C$166,DATOS!$D$166,IF('VALORACIÓN RIESGOS'!BJ132=DATOS!$C$167,DATOS!$D$167,IF('VALORACIÓN RIESGOS'!BJ132=DATOS!$C$168,DATOS!$D$168,IF('VALORACIÓN RIESGOS'!BJ132=$C$169,$D$169))))</f>
        <v>0</v>
      </c>
      <c r="C286" s="8" t="b">
        <f>IF('VALORACIÓN RIESGOS'!BK132=DATOS!$C$166,DATOS!$D$166,IF('VALORACIÓN RIESGOS'!BK132=DATOS!$C$167,DATOS!$D$167,IF('VALORACIÓN RIESGOS'!BK132=DATOS!$C$168,DATOS!$D$168,IF('VALORACIÓN RIESGOS'!BK132=$C$169,$D$169))))</f>
        <v>0</v>
      </c>
      <c r="D286" s="8" t="b">
        <f>IF('VALORACIÓN RIESGOS'!BL132=DATOS!$C$166,DATOS!$D$166,IF('VALORACIÓN RIESGOS'!BL132=DATOS!$C$167,DATOS!$D$167,IF('VALORACIÓN RIESGOS'!BL132=DATOS!$C$168,DATOS!$D$168,IF('VALORACIÓN RIESGOS'!BL132=$C$169,$D$169))))</f>
        <v>0</v>
      </c>
      <c r="E286" s="8" t="b">
        <f>IF('VALORACIÓN RIESGOS'!BM132=DATOS!$C$166,DATOS!$D$166,IF('VALORACIÓN RIESGOS'!BM132=DATOS!$C$167,DATOS!$D$167,IF('VALORACIÓN RIESGOS'!BM132=DATOS!$C$168,DATOS!$D$168,IF('VALORACIÓN RIESGOS'!BM132=$C$169,$D$169))))</f>
        <v>0</v>
      </c>
      <c r="F286" s="8" t="b">
        <f>IF('VALORACIÓN RIESGOS'!BN132=DATOS!$C$166,DATOS!$D$166,IF('VALORACIÓN RIESGOS'!BN132=DATOS!$C$167,DATOS!$D$167,IF('VALORACIÓN RIESGOS'!BN132=DATOS!$C$168,DATOS!$D$168,IF('VALORACIÓN RIESGOS'!BN132=$C$169,$D$169))))</f>
        <v>0</v>
      </c>
      <c r="G286" s="8" t="b">
        <f>IF('VALORACIÓN RIESGOS'!BO132=DATOS!$C$166,DATOS!$D$166,IF('VALORACIÓN RIESGOS'!BO132=DATOS!$C$167,DATOS!$D$167,IF('VALORACIÓN RIESGOS'!BO132=DATOS!$C$168,DATOS!$D$168,IF('VALORACIÓN RIESGOS'!BO132=$C$169,$D$169))))</f>
        <v>0</v>
      </c>
      <c r="H286" s="8" t="b">
        <f>IF('VALORACIÓN RIESGOS'!BP132=DATOS!$C$166,DATOS!$D$166,IF('VALORACIÓN RIESGOS'!BP132=DATOS!$C$167,DATOS!$D$167,IF('VALORACIÓN RIESGOS'!BP132=DATOS!$C$168,DATOS!$D$168,IF('VALORACIÓN RIESGOS'!BP132=$C$169,$D$169))))</f>
        <v>0</v>
      </c>
      <c r="I286" s="8" t="b">
        <f>IF('VALORACIÓN RIESGOS'!BQ132=DATOS!$C$166,DATOS!$D$166,IF('VALORACIÓN RIESGOS'!BQ132=DATOS!$C$167,DATOS!$D$167,IF('VALORACIÓN RIESGOS'!BQ132=DATOS!$C$168,DATOS!$D$168,IF('VALORACIÓN RIESGOS'!BQ132=$C$169,$D$169))))</f>
        <v>0</v>
      </c>
      <c r="J286" s="8" t="b">
        <f>IF('VALORACIÓN RIESGOS'!BR132=DATOS!$C$166,DATOS!$D$166,IF('VALORACIÓN RIESGOS'!BR132=DATOS!$C$167,DATOS!$D$167,IF('VALORACIÓN RIESGOS'!BR132=DATOS!$C$168,DATOS!$D$168,IF('VALORACIÓN RIESGOS'!BR132=$C$169,$D$169))))</f>
        <v>0</v>
      </c>
      <c r="K286" s="8" t="b">
        <f>IF('VALORACIÓN RIESGOS'!BS132=DATOS!$C$166,DATOS!$D$166,IF('VALORACIÓN RIESGOS'!BS132=DATOS!$C$167,DATOS!$D$167,IF('VALORACIÓN RIESGOS'!BS132=DATOS!$C$168,DATOS!$D$168,IF('VALORACIÓN RIESGOS'!BS132=$C$169,$D$169))))</f>
        <v>0</v>
      </c>
      <c r="L286" s="198">
        <f t="shared" si="37"/>
        <v>0</v>
      </c>
      <c r="M286" s="201"/>
    </row>
    <row r="287" spans="1:13" x14ac:dyDescent="0.25">
      <c r="A287" s="31"/>
      <c r="B287" s="276">
        <f t="shared" ref="B287:K287" si="38">SUM(B280:B286)</f>
        <v>0</v>
      </c>
      <c r="C287" s="277">
        <f t="shared" si="38"/>
        <v>0</v>
      </c>
      <c r="D287" s="277">
        <f t="shared" si="38"/>
        <v>0</v>
      </c>
      <c r="E287" s="277">
        <f t="shared" si="38"/>
        <v>0</v>
      </c>
      <c r="F287" s="277">
        <f t="shared" si="38"/>
        <v>0</v>
      </c>
      <c r="G287" s="277">
        <f t="shared" si="38"/>
        <v>0</v>
      </c>
      <c r="H287" s="277">
        <f t="shared" si="38"/>
        <v>0</v>
      </c>
      <c r="I287" s="277">
        <f t="shared" si="38"/>
        <v>0</v>
      </c>
      <c r="J287" s="277">
        <f t="shared" si="38"/>
        <v>0</v>
      </c>
      <c r="K287" s="277">
        <f t="shared" si="38"/>
        <v>0</v>
      </c>
      <c r="L287" s="278" t="e">
        <f>SUM(L280:L286)/M287</f>
        <v>#DIV/0!</v>
      </c>
      <c r="M287" s="201">
        <f>COUNTIF(B287:K287,"&gt;0")</f>
        <v>0</v>
      </c>
    </row>
    <row r="288" spans="1:13" x14ac:dyDescent="0.25">
      <c r="A288" s="31"/>
      <c r="B288" s="41" t="str">
        <f>IF(B287=0,"N/A",IF(B287&lt;=85,$E$151,IF(AND(B287&gt;=86,B287&lt;=94),$E$152,IF(AND(B287&gt;=95,B287&lt;=100),$E$153))))</f>
        <v>N/A</v>
      </c>
      <c r="C288" s="41" t="str">
        <f t="shared" ref="C288:K288" si="39">IF(C287=0,"N/A",IF(C287&lt;=85,$E$151,IF(AND(C287&gt;=86,C287&lt;=94),$E$152,IF(AND(C287&gt;=95,C287&lt;=100),$E$153))))</f>
        <v>N/A</v>
      </c>
      <c r="D288" s="41" t="str">
        <f t="shared" si="39"/>
        <v>N/A</v>
      </c>
      <c r="E288" s="41" t="str">
        <f t="shared" si="39"/>
        <v>N/A</v>
      </c>
      <c r="F288" s="41" t="str">
        <f t="shared" si="39"/>
        <v>N/A</v>
      </c>
      <c r="G288" s="41" t="str">
        <f t="shared" si="39"/>
        <v>N/A</v>
      </c>
      <c r="H288" s="41" t="str">
        <f t="shared" si="39"/>
        <v>N/A</v>
      </c>
      <c r="I288" s="41" t="str">
        <f t="shared" si="39"/>
        <v>N/A</v>
      </c>
      <c r="J288" s="41" t="str">
        <f t="shared" si="39"/>
        <v>N/A</v>
      </c>
      <c r="K288" s="41" t="str">
        <f t="shared" si="39"/>
        <v>N/A</v>
      </c>
      <c r="L288" s="198" t="e">
        <f>IF(L287&lt;=85,$E$151,IF(AND(L287&gt;=86,L287&lt;=94),$E$152,IF(AND(L287&gt;=95.5,L287&lt;=100),$E$153)))</f>
        <v>#DIV/0!</v>
      </c>
      <c r="M288" s="201"/>
    </row>
    <row r="289" spans="1:14" x14ac:dyDescent="0.25">
      <c r="A289" s="31"/>
      <c r="B289" s="8"/>
      <c r="D289" s="201"/>
      <c r="F289" s="201"/>
      <c r="G289" s="201"/>
      <c r="H289" s="201"/>
      <c r="I289" s="201"/>
      <c r="J289" s="201"/>
      <c r="K289" s="201"/>
      <c r="L289" s="201"/>
      <c r="M289" s="201"/>
      <c r="N289" s="201"/>
    </row>
    <row r="290" spans="1:14" x14ac:dyDescent="0.25">
      <c r="A290" s="31"/>
      <c r="B290" s="22" t="s">
        <v>621</v>
      </c>
      <c r="D290" s="201"/>
      <c r="F290" s="201"/>
      <c r="G290" s="201"/>
      <c r="H290" s="201"/>
      <c r="I290" s="201"/>
      <c r="J290" s="201"/>
      <c r="K290" s="201"/>
      <c r="L290" s="201"/>
      <c r="M290" s="201"/>
      <c r="N290" s="201"/>
    </row>
    <row r="291" spans="1:14" ht="36" customHeight="1" x14ac:dyDescent="0.25">
      <c r="A291" s="31"/>
      <c r="B291" s="52" t="s">
        <v>622</v>
      </c>
      <c r="D291" s="201"/>
      <c r="F291" s="201"/>
      <c r="G291" s="201"/>
      <c r="H291" s="201"/>
      <c r="I291" s="201"/>
      <c r="J291" s="201"/>
      <c r="K291" s="201"/>
      <c r="L291" s="201"/>
      <c r="M291" s="201"/>
      <c r="N291" s="201"/>
    </row>
    <row r="292" spans="1:14" s="5" customFormat="1" ht="36" customHeight="1" x14ac:dyDescent="0.25">
      <c r="A292" s="35"/>
      <c r="B292" s="34" t="s">
        <v>623</v>
      </c>
      <c r="C292" s="5">
        <f>IF(L180=$E$151,0,IF(L180=$E$152,1,IF(L180=$E$153,2)))</f>
        <v>2</v>
      </c>
      <c r="D292" s="5">
        <f>IF(L192=$E$151,0,IF(L192=$E$152,1,IF(L192=$E$153,2)))</f>
        <v>1</v>
      </c>
      <c r="E292" s="5">
        <f>IF(L204=$E$151,0,IF(L204=$E$152,1,IF(L204=$E$153,2)))</f>
        <v>0</v>
      </c>
      <c r="F292" s="5">
        <f>IF(L216=$E$151,0,IF(L216=$E$152,1,IF(L216=$E$153,2)))</f>
        <v>2</v>
      </c>
      <c r="G292" s="5">
        <f>IF(L228=$E$151,0,IF(L228=$E$152,1,IF(L228=$E$153,2)))</f>
        <v>1</v>
      </c>
      <c r="H292" s="5">
        <f>IF(L240=$E$151,0,IF(L240=$E$152,1,IF(L240=$E$153,2)))</f>
        <v>2</v>
      </c>
      <c r="I292" s="5">
        <f>IF(L252=$E$151,0,IF(L252=$E$152,1,IF(L252=$E$153,2)))</f>
        <v>0</v>
      </c>
      <c r="J292" s="5">
        <f>IF(L264=$E$151,0,IF(L264=$E$152,1,IF(L264=$E$153,2)))</f>
        <v>0</v>
      </c>
      <c r="K292" s="5" t="e">
        <f>IF(L276=$E$151,0,IF(L276=$E$152,1,IF(L276=$E$153,2)))</f>
        <v>#DIV/0!</v>
      </c>
      <c r="L292" s="5" t="e">
        <f>IF(L288=$E$151,0,IF(L288=$E$152,1,IF(L288=$E$153,2)))</f>
        <v>#DIV/0!</v>
      </c>
    </row>
    <row r="293" spans="1:14" s="36" customFormat="1" x14ac:dyDescent="0.25">
      <c r="A293" s="33"/>
      <c r="B293" s="281" t="s">
        <v>118</v>
      </c>
      <c r="C293" s="185" t="s">
        <v>602</v>
      </c>
      <c r="D293" s="186" t="s">
        <v>496</v>
      </c>
      <c r="E293" s="185" t="s">
        <v>497</v>
      </c>
      <c r="F293" s="186" t="s">
        <v>498</v>
      </c>
      <c r="G293" s="186" t="s">
        <v>499</v>
      </c>
      <c r="H293" s="186" t="s">
        <v>500</v>
      </c>
      <c r="I293" s="186" t="s">
        <v>501</v>
      </c>
      <c r="J293" s="186" t="s">
        <v>502</v>
      </c>
      <c r="K293" s="186" t="s">
        <v>59</v>
      </c>
      <c r="L293" s="187" t="s">
        <v>60</v>
      </c>
      <c r="M293" s="192"/>
      <c r="N293" s="192"/>
    </row>
    <row r="294" spans="1:14" x14ac:dyDescent="0.25">
      <c r="A294" s="31"/>
      <c r="B294" s="32" t="s">
        <v>624</v>
      </c>
      <c r="C294" s="44">
        <f>IF(C105=$B$93,$C$93,IF(C105=$B$94,$C$94,IF(C105=$B$95,$C$95,IF(C105=$B$96,$C$96,IF(C105=$B$97,$C$97)))))</f>
        <v>4</v>
      </c>
      <c r="D294" s="44">
        <f t="shared" ref="D294:I294" si="40">IF(D105=$B$93,$C$93,IF(D105=$B$94,$C$94,IF(D105=$B$95,$C$95,IF(D105=$B$96,$C$96,IF(D105=$B$97,$C$97)))))</f>
        <v>5</v>
      </c>
      <c r="E294" s="44">
        <f t="shared" si="40"/>
        <v>5</v>
      </c>
      <c r="F294" s="44">
        <f t="shared" si="40"/>
        <v>1</v>
      </c>
      <c r="G294" s="44">
        <f t="shared" si="40"/>
        <v>3</v>
      </c>
      <c r="H294" s="44">
        <f t="shared" si="40"/>
        <v>1</v>
      </c>
      <c r="I294" s="44">
        <f t="shared" si="40"/>
        <v>3</v>
      </c>
      <c r="J294" s="44">
        <f>IF(J105=$B$93,$C$93,IF(J105=$B$94,$C$94,IF(J105=$B$95,$C$95,IF(J105=$B$96,$C$96,IF(J105=$B$97,$C$97)))))</f>
        <v>2</v>
      </c>
      <c r="K294" s="44" t="b">
        <f>IF(K105=$B$93,$C$93,IF(K105=$B$94,$C$94,IF(K105=$B$95,$C$95,IF(K105=$B$96,$C$96,IF(K105=$B$97,$C$97)))))</f>
        <v>0</v>
      </c>
      <c r="L294" s="48" t="b">
        <f>IF(L105=$B$93,$C$93,IF(L105=$B$94,$C$94,IF(L105=$B$95,$C$95,IF(L105=$B$96,$C$96,IF(L105=$B$97,$C$97)))))</f>
        <v>0</v>
      </c>
      <c r="M294" s="201"/>
      <c r="N294" s="201"/>
    </row>
    <row r="295" spans="1:14" x14ac:dyDescent="0.25">
      <c r="A295" s="31"/>
      <c r="B295" s="441" t="s">
        <v>625</v>
      </c>
      <c r="C295" s="180">
        <f>C294-C292</f>
        <v>2</v>
      </c>
      <c r="D295" s="193">
        <f>D294-D292</f>
        <v>4</v>
      </c>
      <c r="E295" s="193">
        <f t="shared" ref="E295:J295" si="41">E294-E292</f>
        <v>5</v>
      </c>
      <c r="F295" s="193">
        <f t="shared" si="41"/>
        <v>-1</v>
      </c>
      <c r="G295" s="193">
        <f t="shared" si="41"/>
        <v>2</v>
      </c>
      <c r="H295" s="193">
        <f t="shared" si="41"/>
        <v>-1</v>
      </c>
      <c r="I295" s="193">
        <f t="shared" si="41"/>
        <v>3</v>
      </c>
      <c r="J295" s="193">
        <f t="shared" si="41"/>
        <v>2</v>
      </c>
      <c r="K295" s="193" t="e">
        <f>K294-K292</f>
        <v>#DIV/0!</v>
      </c>
      <c r="L295" s="197" t="e">
        <f>L294-L292</f>
        <v>#DIV/0!</v>
      </c>
      <c r="M295" s="201"/>
      <c r="N295" s="201"/>
    </row>
    <row r="296" spans="1:14" x14ac:dyDescent="0.25">
      <c r="A296" s="31"/>
      <c r="B296" s="442"/>
      <c r="C296" s="25" t="str">
        <f>IF('VALORACIÓN RIESGOS'!F9="Riesgo de Corrupción  
Soborno",DATOS!C105,IF('VALORACIÓN RIESGOS'!F9="Riesgo de Corrupción  
Piratería",DATOS!C105,IF('VALORACIÓN RIESGOS'!F9="Riesgo de Corrupción  
Fraude",DATOS!C105,IF(C295&lt;=0,$B$97,IF(C295=$C$93,$B$93,IF(C295=$C$94,$B$94,IF(C295=$C$95,$B$95,IF(C295=$C$96,$B$96,IF(C295=$C$97,$B$97)))))))))</f>
        <v>Mayor</v>
      </c>
      <c r="D296" s="194" t="str">
        <f>IF('VALORACIÓN RIESGOS'!F22="Riesgo de Corrupción  
Soborno",DATOS!D105,IF('VALORACIÓN RIESGOS'!F22="Riesgo de Corrupción  
Piratería",DATOS!D105,IF('VALORACIÓN RIESGOS'!F22="Riesgo de Corrupción  
Fraude",DATOS!D105,IF(D295&lt;=0,$B$97,IF(D295=$C$93,$B$93,IF(D295=$C$94,$B$94,IF(D295=$C$95,$B$95,IF(D295=$C$96,$B$96,IF(D295=$C$97,$B$97)))))))))</f>
        <v>Catastrófico</v>
      </c>
      <c r="E296" s="194" t="str">
        <f>IF('VALORACIÓN RIESGOS'!F35="Riesgo de Corrupción  
Soborno",DATOS!E105,IF('VALORACIÓN RIESGOS'!F35="Riesgo de Corrupción  
Piratería",DATOS!E105,IF('VALORACIÓN RIESGOS'!F35="Riesgo de Corrupción  
Fraude",DATOS!E105,IF(E295&lt;=0,$B$97,IF(E295=$C$93,$B$93,IF(E295=$C$94,$B$94,IF(E295=$C$95,$B$95,IF(E295=$C$96,$B$96,IF(E295=$C$97,$B$97)))))))))</f>
        <v>Catastrófico</v>
      </c>
      <c r="F296" s="194" t="str">
        <f>IF('VALORACIÓN RIESGOS'!F48="Riesgo de Corrupción  
Soborno",DATOS!F105,IF('VALORACIÓN RIESGOS'!F48="Riesgo de Corrupción  
Piratería",DATOS!F105,IF('VALORACIÓN RIESGOS'!F48="Riesgo de Corrupción  
Fraude",DATOS!F105,IF(F295&lt;=0,$B$97,IF(F295=$C$93,$B$93,IF(F295=$C$94,$B$94,IF(F295=$C$95,$B$95,IF(F295=$C$96,$B$96,IF(F295=$C$97,$B$97)))))))))</f>
        <v>Insignificante</v>
      </c>
      <c r="G296" s="194" t="str">
        <f>IF('VALORACIÓN RIESGOS'!F61="Riesgo de Corrupción  
Soborno",DATOS!G105,IF('VALORACIÓN RIESGOS'!F61="Riesgo de Corrupción  
Piratería",DATOS!G105,IF('VALORACIÓN RIESGOS'!F61="Riesgo de Corrupción  
Fraude",DATOS!G105,IF(G295&lt;=0,$B$97,IF(G295=$C$93,$B$93,IF(G295=$C$94,$B$94,IF(G295=$C$95,$B$95,IF(G295=$C$96,$B$96,IF(G295=$C$97,$B$97)))))))))</f>
        <v>Menor</v>
      </c>
      <c r="H296" s="194" t="str">
        <f>IF('VALORACIÓN RIESGOS'!F74="Riesgo de Corrupción  
Soborno",DATOS!H105,IF('VALORACIÓN RIESGOS'!F74="Riesgo de Corrupción  
Piratería",DATOS!H105,IF('VALORACIÓN RIESGOS'!F74="Riesgo de Corrupción  
Fraude",DATOS!H105,IF(H295&lt;=0,$B$97,IF(H295=$C$93,$B$93,IF(H295=$C$94,$B$94,IF(H295=$C$95,$B$95,IF(H295=$C$96,$B$96,IF(H295=$C$97,$B$97)))))))))</f>
        <v>Insignificante</v>
      </c>
      <c r="I296" s="194" t="str">
        <f>IF('VALORACIÓN RIESGOS'!F87="Riesgo de Corrupción  
Soborno",DATOS!I105,IF('VALORACIÓN RIESGOS'!F87="Riesgo de Corrupción  
Piratería",DATOS!I105,IF('VALORACIÓN RIESGOS'!F87="Riesgo de Corrupción  
Fraude",DATOS!I105,IF(I295&lt;=0,$B$97,IF(I295=$C$93,$B$93,IF(I295=$C$94,$B$94,IF(I295=$C$95,$B$95,IF(I295=$C$96,$B$96,IF(I295=$C$97,$B$97)))))))))</f>
        <v>Moderado</v>
      </c>
      <c r="J296" s="194" t="str">
        <f>IF('VALORACIÓN RIESGOS'!F100="Riesgo de Corrupción  
Soborno",DATOS!J105,IF('VALORACIÓN RIESGOS'!F100="Riesgo de Corrupción  
Piratería",DATOS!J105,IF('VALORACIÓN RIESGOS'!F100="Riesgo de Corrupción  
Fraude",DATOS!J105,IF(J295&lt;=0,$B$97,IF(J295=$C$93,$B$93,IF(J295=$C$94,$B$94,IF(J295=$C$95,$B$95,IF(J295=$C$96,$B$96,IF(J295=$C$97,$B$97)))))))))</f>
        <v>Menor</v>
      </c>
      <c r="K296" s="194" t="e">
        <f>IF('VALORACIÓN RIESGOS'!F113="Riesgo de Corrupción  
Soborno",DATOS!K105,IF('VALORACIÓN RIESGOS'!F113="Riesgo de Corrupción  
Piratería",DATOS!K105,IF('VALORACIÓN RIESGOS'!F113="Riesgo de Corrupción  
Fraude",DATOS!K105,IF(K295&lt;=0,$B$97,IF(K295=$C$93,$B$93,IF(K295=$C$94,$B$94,IF(K295=$C$95,$B$95,IF(K295=$C$96,$B$96,IF(K295=$C$97,$B$97)))))))))</f>
        <v>#DIV/0!</v>
      </c>
      <c r="L296" s="199" t="e">
        <f>IF('VALORACIÓN RIESGOS'!F126="Riesgo de Corrupción  
Soborno",DATOS!L105,IF('VALORACIÓN RIESGOS'!F126="Riesgo de Corrupción  
Piratería",DATOS!L105,IF('VALORACIÓN RIESGOS'!F126="Riesgo de Corrupción  
Fraude",DATOS!L105,IF(L295&lt;=0,$B$97,IF(L295=$C$93,$B$93,IF(L295=$C$94,$B$94,IF(L295=$C$95,$B$95,IF(L295=$C$96,$B$96,IF(L295=$C$97,$B$97)))))))))</f>
        <v>#DIV/0!</v>
      </c>
      <c r="M296" s="201"/>
      <c r="N296" s="201"/>
    </row>
    <row r="297" spans="1:14" s="36" customFormat="1" x14ac:dyDescent="0.25">
      <c r="A297" s="33"/>
      <c r="B297" s="281" t="s">
        <v>130</v>
      </c>
      <c r="C297" s="200" t="s">
        <v>602</v>
      </c>
      <c r="D297" s="186" t="s">
        <v>496</v>
      </c>
      <c r="E297" s="185" t="s">
        <v>497</v>
      </c>
      <c r="F297" s="186" t="s">
        <v>498</v>
      </c>
      <c r="G297" s="186" t="s">
        <v>499</v>
      </c>
      <c r="H297" s="186" t="s">
        <v>500</v>
      </c>
      <c r="I297" s="186" t="s">
        <v>501</v>
      </c>
      <c r="J297" s="186" t="s">
        <v>502</v>
      </c>
      <c r="K297" s="186" t="s">
        <v>59</v>
      </c>
      <c r="L297" s="187" t="s">
        <v>60</v>
      </c>
      <c r="M297" s="192"/>
      <c r="N297" s="192"/>
    </row>
    <row r="298" spans="1:14" x14ac:dyDescent="0.25">
      <c r="A298" s="31"/>
      <c r="B298" s="32" t="s">
        <v>624</v>
      </c>
      <c r="C298" s="49">
        <f>IF(C108=$C$73,$D$73,IF(C108=$C$74,$D$74,IF(C108=$C$75,$D$75,IF(C108=$C$76,$D$76,IF(C108=$C$77,$D$77)))))</f>
        <v>4</v>
      </c>
      <c r="D298" s="23">
        <f t="shared" ref="D298:J298" si="42">IF(D108=$C$73,$D$73,IF(D108=$C$74,$D$74,IF(D108=$C$75,$D$75,IF(D108=$C$76,$D$76,IF(D108=$C$77,$D$77)))))</f>
        <v>4</v>
      </c>
      <c r="E298" s="23">
        <f t="shared" si="42"/>
        <v>1</v>
      </c>
      <c r="F298" s="23">
        <f t="shared" si="42"/>
        <v>5</v>
      </c>
      <c r="G298" s="23">
        <f t="shared" si="42"/>
        <v>2</v>
      </c>
      <c r="H298" s="23">
        <f t="shared" si="42"/>
        <v>1</v>
      </c>
      <c r="I298" s="23">
        <f t="shared" si="42"/>
        <v>4</v>
      </c>
      <c r="J298" s="23">
        <f t="shared" si="42"/>
        <v>2</v>
      </c>
      <c r="K298" s="23" t="b">
        <f>IF(K108=$C$73,$D$73,IF(K108=$C$74,$D$74,IF(K108=$C$75,$D$75,IF(K108=$C$76,$D$76,IF(K108=$C$77,$D$77)))))</f>
        <v>0</v>
      </c>
      <c r="L298" s="47" t="b">
        <f>IF(L108=$C$73,$D$73,IF(L108=$C$74,$D$74,IF(L108=$C$75,$D$75,IF(L108=$C$76,$D$76,IF(L108=$C$77,$D$77)))))</f>
        <v>0</v>
      </c>
      <c r="M298" s="201"/>
      <c r="N298" s="201"/>
    </row>
    <row r="299" spans="1:14" x14ac:dyDescent="0.25">
      <c r="A299" s="31"/>
      <c r="B299" s="441" t="s">
        <v>625</v>
      </c>
      <c r="C299" s="180">
        <f>C298-C292</f>
        <v>2</v>
      </c>
      <c r="D299" s="193">
        <f t="shared" ref="D299:J299" si="43">D298-D292</f>
        <v>3</v>
      </c>
      <c r="E299" s="193">
        <f t="shared" si="43"/>
        <v>1</v>
      </c>
      <c r="F299" s="193">
        <f t="shared" si="43"/>
        <v>3</v>
      </c>
      <c r="G299" s="193">
        <f t="shared" si="43"/>
        <v>1</v>
      </c>
      <c r="H299" s="193">
        <f t="shared" si="43"/>
        <v>-1</v>
      </c>
      <c r="I299" s="193">
        <f t="shared" si="43"/>
        <v>4</v>
      </c>
      <c r="J299" s="193">
        <f t="shared" si="43"/>
        <v>2</v>
      </c>
      <c r="K299" s="193" t="e">
        <f>K298-K292</f>
        <v>#DIV/0!</v>
      </c>
      <c r="L299" s="197" t="e">
        <f>L298-L292</f>
        <v>#DIV/0!</v>
      </c>
      <c r="M299" s="201"/>
      <c r="N299" s="201"/>
    </row>
    <row r="300" spans="1:14" x14ac:dyDescent="0.25">
      <c r="A300" s="31"/>
      <c r="B300" s="442"/>
      <c r="C300" s="25" t="str">
        <f>IF(C299&lt;=0,$C$77,IF(C299=$D$73,$C$73,IF(C299=$D$74,$C$74,IF(C299=$D$75,$C$75,IF(C299=$D$76,$C$76,IF(C299=$D$77,$C$77))))))</f>
        <v>Improbable</v>
      </c>
      <c r="D300" s="25" t="str">
        <f t="shared" ref="D300:J300" si="44">IF(D299&lt;=0,$C$77,IF(D299=$D$73,$C$73,IF(D299=$D$74,$C$74,IF(D299=$D$75,$C$75,IF(D299=$D$76,$C$76,IF(D299=$D$77,$C$77))))))</f>
        <v>Posible</v>
      </c>
      <c r="E300" s="25" t="str">
        <f t="shared" si="44"/>
        <v>Rara Vez</v>
      </c>
      <c r="F300" s="25" t="str">
        <f t="shared" si="44"/>
        <v>Posible</v>
      </c>
      <c r="G300" s="25" t="str">
        <f t="shared" si="44"/>
        <v>Rara Vez</v>
      </c>
      <c r="H300" s="25" t="str">
        <f t="shared" si="44"/>
        <v>Rara Vez</v>
      </c>
      <c r="I300" s="25" t="str">
        <f t="shared" si="44"/>
        <v>Probable</v>
      </c>
      <c r="J300" s="25" t="str">
        <f t="shared" si="44"/>
        <v>Improbable</v>
      </c>
      <c r="K300" s="25" t="e">
        <f>IF(K299&lt;=0,$C$77,IF(K299=$D$73,$C$73,IF(K299=$D$74,$C$74,IF(K299=$D$75,$C$75,IF(K299=$D$76,$C$76,IF(K299=$D$77,$C$77))))))</f>
        <v>#DIV/0!</v>
      </c>
      <c r="L300" s="25" t="e">
        <f>IF(L299&lt;=0,$C$77,IF(L299=$D$73,$C$73,IF(L299=$D$74,$C$74,IF(L299=$D$75,$C$75,IF(L299=$D$76,$C$76,IF(L299=$D$77,$C$77))))))</f>
        <v>#DIV/0!</v>
      </c>
      <c r="M300" s="201"/>
      <c r="N300" s="201"/>
    </row>
    <row r="301" spans="1:14" x14ac:dyDescent="0.25">
      <c r="A301" s="46" t="s">
        <v>626</v>
      </c>
      <c r="B301" s="268" t="s">
        <v>571</v>
      </c>
      <c r="C301" s="45" t="s">
        <v>575</v>
      </c>
      <c r="D301" s="46" t="s">
        <v>604</v>
      </c>
      <c r="E301" s="46" t="s">
        <v>605</v>
      </c>
      <c r="F301" s="46" t="s">
        <v>74</v>
      </c>
      <c r="G301" s="46" t="s">
        <v>75</v>
      </c>
      <c r="H301" s="46" t="s">
        <v>76</v>
      </c>
      <c r="I301" s="46" t="s">
        <v>77</v>
      </c>
      <c r="J301" s="46" t="s">
        <v>78</v>
      </c>
      <c r="K301" s="46" t="s">
        <v>79</v>
      </c>
      <c r="L301" s="46" t="s">
        <v>80</v>
      </c>
      <c r="M301" s="244" t="s">
        <v>81</v>
      </c>
      <c r="N301" s="244" t="s">
        <v>82</v>
      </c>
    </row>
    <row r="302" spans="1:14" x14ac:dyDescent="0.25">
      <c r="A302" s="255"/>
      <c r="B302" s="260" t="s">
        <v>230</v>
      </c>
      <c r="C302" s="255" t="s">
        <v>252</v>
      </c>
      <c r="D302" s="255">
        <v>1</v>
      </c>
      <c r="E302" s="249">
        <f>+IF(AND($C$296=C302,$C$300=B302),D302,0)</f>
        <v>0</v>
      </c>
      <c r="F302" s="249">
        <f>+IF(AND($D$296=C302,$D$300=B302),D302,0)</f>
        <v>0</v>
      </c>
      <c r="G302" s="249">
        <f>+IF(AND($E$296=C302,$E$300=B302),D302,0)</f>
        <v>0</v>
      </c>
      <c r="H302" s="249">
        <f>+IF(AND($F$296=C302,$F$300=B302),D302,0)</f>
        <v>0</v>
      </c>
      <c r="I302" s="249">
        <f>+IF(AND($G$296=C302,$G$300=B302),D302,0)</f>
        <v>0</v>
      </c>
      <c r="J302" s="249">
        <f>+IF(AND($H$296=C302,$H$300=B302),D302,0)</f>
        <v>1</v>
      </c>
      <c r="K302" s="249">
        <f>+IF(AND($I$296=C302,$I$300=B302),D302,0)</f>
        <v>0</v>
      </c>
      <c r="L302" s="249">
        <f>+IF(AND($J$296=C302,$J$300=B302),D302,0)</f>
        <v>0</v>
      </c>
      <c r="M302" s="249" t="e">
        <f>+IF(AND($K$296=C302,$K$300=B302),D302,0)</f>
        <v>#DIV/0!</v>
      </c>
      <c r="N302" s="249" t="e">
        <f>+IF(AND($L$296=C302,$L$300=B302),D302,0)</f>
        <v>#DIV/0!</v>
      </c>
    </row>
    <row r="303" spans="1:14" x14ac:dyDescent="0.25">
      <c r="A303" s="255"/>
      <c r="B303" s="260" t="s">
        <v>230</v>
      </c>
      <c r="C303" s="255" t="s">
        <v>363</v>
      </c>
      <c r="D303" s="255">
        <v>1</v>
      </c>
      <c r="E303" s="249">
        <f t="shared" ref="E303:E326" si="45">+IF(AND($C$296=C303,$C$300=B303),D303,0)</f>
        <v>0</v>
      </c>
      <c r="F303" s="249">
        <f t="shared" ref="F303:F325" si="46">+IF(AND($D$296=C303,$D$300=B303),D303,0)</f>
        <v>0</v>
      </c>
      <c r="G303" s="249">
        <f t="shared" ref="G303:G326" si="47">+IF(AND($E$296=C303,$E$300=B303),D303,0)</f>
        <v>0</v>
      </c>
      <c r="H303" s="249">
        <f t="shared" ref="H303:H326" si="48">+IF(AND($F$296=C303,$F$300=B303),D303,0)</f>
        <v>0</v>
      </c>
      <c r="I303" s="249">
        <f t="shared" ref="I303:I326" si="49">+IF(AND($G$296=C303,$G$300=B303),D303,0)</f>
        <v>1</v>
      </c>
      <c r="J303" s="249">
        <f t="shared" ref="J303:J326" si="50">+IF(AND($H$296=C303,$H$300=B303),D303,0)</f>
        <v>0</v>
      </c>
      <c r="K303" s="249">
        <f t="shared" ref="K303:K326" si="51">+IF(AND($I$296=C303,$I$300=B303),D303,0)</f>
        <v>0</v>
      </c>
      <c r="L303" s="249">
        <f t="shared" ref="L303:L326" si="52">+IF(AND($J$296=C303,$J$300=B303),D303,0)</f>
        <v>0</v>
      </c>
      <c r="M303" s="249" t="e">
        <f t="shared" ref="M303:M326" si="53">+IF(AND($K$296=C303,$K$300=B303),D303,0)</f>
        <v>#DIV/0!</v>
      </c>
      <c r="N303" s="249" t="e">
        <f t="shared" ref="N303:N326" si="54">+IF(AND($L$296=C303,$L$300=B303),D303,0)</f>
        <v>#DIV/0!</v>
      </c>
    </row>
    <row r="304" spans="1:14" x14ac:dyDescent="0.25">
      <c r="A304" s="255">
        <v>1</v>
      </c>
      <c r="B304" s="260" t="s">
        <v>230</v>
      </c>
      <c r="C304" s="255" t="s">
        <v>278</v>
      </c>
      <c r="D304" s="255">
        <v>2</v>
      </c>
      <c r="E304" s="249">
        <f t="shared" si="45"/>
        <v>0</v>
      </c>
      <c r="F304" s="249">
        <f t="shared" si="46"/>
        <v>0</v>
      </c>
      <c r="G304" s="249">
        <f t="shared" si="47"/>
        <v>0</v>
      </c>
      <c r="H304" s="249">
        <f t="shared" si="48"/>
        <v>0</v>
      </c>
      <c r="I304" s="249">
        <f t="shared" si="49"/>
        <v>0</v>
      </c>
      <c r="J304" s="249">
        <f t="shared" si="50"/>
        <v>0</v>
      </c>
      <c r="K304" s="249">
        <f t="shared" si="51"/>
        <v>0</v>
      </c>
      <c r="L304" s="249">
        <f t="shared" si="52"/>
        <v>0</v>
      </c>
      <c r="M304" s="249" t="e">
        <f t="shared" si="53"/>
        <v>#DIV/0!</v>
      </c>
      <c r="N304" s="249" t="e">
        <f t="shared" si="54"/>
        <v>#DIV/0!</v>
      </c>
    </row>
    <row r="305" spans="1:14" x14ac:dyDescent="0.25">
      <c r="A305" s="255">
        <v>1</v>
      </c>
      <c r="B305" s="260" t="s">
        <v>230</v>
      </c>
      <c r="C305" s="255" t="s">
        <v>152</v>
      </c>
      <c r="D305" s="255">
        <v>3</v>
      </c>
      <c r="E305" s="249">
        <f t="shared" si="45"/>
        <v>0</v>
      </c>
      <c r="F305" s="249">
        <f t="shared" si="46"/>
        <v>0</v>
      </c>
      <c r="G305" s="249">
        <f t="shared" si="47"/>
        <v>0</v>
      </c>
      <c r="H305" s="249">
        <f t="shared" si="48"/>
        <v>0</v>
      </c>
      <c r="I305" s="249">
        <f t="shared" si="49"/>
        <v>0</v>
      </c>
      <c r="J305" s="249">
        <f t="shared" si="50"/>
        <v>0</v>
      </c>
      <c r="K305" s="249">
        <f t="shared" si="51"/>
        <v>0</v>
      </c>
      <c r="L305" s="249">
        <f t="shared" si="52"/>
        <v>0</v>
      </c>
      <c r="M305" s="249" t="e">
        <f t="shared" si="53"/>
        <v>#DIV/0!</v>
      </c>
      <c r="N305" s="249" t="e">
        <f>+IF(AND($L$296=C305,$L$300=B305),D305,0)</f>
        <v>#DIV/0!</v>
      </c>
    </row>
    <row r="306" spans="1:14" x14ac:dyDescent="0.25">
      <c r="A306" s="255">
        <v>2</v>
      </c>
      <c r="B306" s="260" t="s">
        <v>230</v>
      </c>
      <c r="C306" s="255" t="s">
        <v>198</v>
      </c>
      <c r="D306" s="255">
        <v>4</v>
      </c>
      <c r="E306" s="249">
        <f>+IF(AND($C$296=C306,$C$300=B306),D306,0)</f>
        <v>0</v>
      </c>
      <c r="F306" s="249">
        <f t="shared" si="46"/>
        <v>0</v>
      </c>
      <c r="G306" s="249">
        <f t="shared" si="47"/>
        <v>4</v>
      </c>
      <c r="H306" s="249">
        <f t="shared" si="48"/>
        <v>0</v>
      </c>
      <c r="I306" s="249">
        <f t="shared" si="49"/>
        <v>0</v>
      </c>
      <c r="J306" s="249">
        <f t="shared" si="50"/>
        <v>0</v>
      </c>
      <c r="K306" s="249">
        <f t="shared" si="51"/>
        <v>0</v>
      </c>
      <c r="L306" s="249">
        <f t="shared" si="52"/>
        <v>0</v>
      </c>
      <c r="M306" s="249" t="e">
        <f t="shared" si="53"/>
        <v>#DIV/0!</v>
      </c>
      <c r="N306" s="249" t="e">
        <f t="shared" si="54"/>
        <v>#DIV/0!</v>
      </c>
    </row>
    <row r="307" spans="1:14" x14ac:dyDescent="0.25">
      <c r="A307" s="255"/>
      <c r="B307" s="260" t="s">
        <v>279</v>
      </c>
      <c r="C307" s="255" t="s">
        <v>252</v>
      </c>
      <c r="D307" s="255">
        <v>1</v>
      </c>
      <c r="E307" s="249">
        <f t="shared" si="45"/>
        <v>0</v>
      </c>
      <c r="F307" s="249">
        <f t="shared" si="46"/>
        <v>0</v>
      </c>
      <c r="G307" s="249">
        <f t="shared" si="47"/>
        <v>0</v>
      </c>
      <c r="H307" s="249">
        <f t="shared" si="48"/>
        <v>0</v>
      </c>
      <c r="I307" s="249">
        <f t="shared" si="49"/>
        <v>0</v>
      </c>
      <c r="J307" s="249">
        <f t="shared" si="50"/>
        <v>0</v>
      </c>
      <c r="K307" s="249">
        <f t="shared" si="51"/>
        <v>0</v>
      </c>
      <c r="L307" s="249">
        <f t="shared" si="52"/>
        <v>0</v>
      </c>
      <c r="M307" s="249" t="e">
        <f t="shared" si="53"/>
        <v>#DIV/0!</v>
      </c>
      <c r="N307" s="249" t="e">
        <f t="shared" si="54"/>
        <v>#DIV/0!</v>
      </c>
    </row>
    <row r="308" spans="1:14" x14ac:dyDescent="0.25">
      <c r="A308" s="255"/>
      <c r="B308" s="260" t="s">
        <v>279</v>
      </c>
      <c r="C308" s="255" t="s">
        <v>363</v>
      </c>
      <c r="D308" s="255">
        <v>1</v>
      </c>
      <c r="E308" s="249">
        <f t="shared" si="45"/>
        <v>0</v>
      </c>
      <c r="F308" s="249">
        <f t="shared" si="46"/>
        <v>0</v>
      </c>
      <c r="G308" s="249">
        <f t="shared" si="47"/>
        <v>0</v>
      </c>
      <c r="H308" s="249">
        <f t="shared" si="48"/>
        <v>0</v>
      </c>
      <c r="I308" s="249">
        <f t="shared" si="49"/>
        <v>0</v>
      </c>
      <c r="J308" s="249">
        <f t="shared" si="50"/>
        <v>0</v>
      </c>
      <c r="K308" s="249">
        <f t="shared" si="51"/>
        <v>0</v>
      </c>
      <c r="L308" s="249">
        <f t="shared" si="52"/>
        <v>1</v>
      </c>
      <c r="M308" s="249" t="e">
        <f t="shared" si="53"/>
        <v>#DIV/0!</v>
      </c>
      <c r="N308" s="249" t="e">
        <f t="shared" si="54"/>
        <v>#DIV/0!</v>
      </c>
    </row>
    <row r="309" spans="1:14" x14ac:dyDescent="0.25">
      <c r="A309" s="255">
        <v>1</v>
      </c>
      <c r="B309" s="260" t="s">
        <v>279</v>
      </c>
      <c r="C309" s="255" t="s">
        <v>278</v>
      </c>
      <c r="D309" s="255">
        <v>2</v>
      </c>
      <c r="E309" s="249">
        <f t="shared" si="45"/>
        <v>0</v>
      </c>
      <c r="F309" s="249">
        <f t="shared" si="46"/>
        <v>0</v>
      </c>
      <c r="G309" s="249">
        <f t="shared" si="47"/>
        <v>0</v>
      </c>
      <c r="H309" s="249">
        <f t="shared" si="48"/>
        <v>0</v>
      </c>
      <c r="I309" s="249">
        <f t="shared" si="49"/>
        <v>0</v>
      </c>
      <c r="J309" s="249">
        <f t="shared" si="50"/>
        <v>0</v>
      </c>
      <c r="K309" s="249">
        <f t="shared" si="51"/>
        <v>0</v>
      </c>
      <c r="L309" s="249">
        <f t="shared" si="52"/>
        <v>0</v>
      </c>
      <c r="M309" s="249" t="e">
        <f t="shared" si="53"/>
        <v>#DIV/0!</v>
      </c>
      <c r="N309" s="249" t="e">
        <f t="shared" si="54"/>
        <v>#DIV/0!</v>
      </c>
    </row>
    <row r="310" spans="1:14" x14ac:dyDescent="0.25">
      <c r="A310" s="255">
        <v>2</v>
      </c>
      <c r="B310" s="260" t="s">
        <v>279</v>
      </c>
      <c r="C310" s="255" t="s">
        <v>152</v>
      </c>
      <c r="D310" s="255">
        <v>3</v>
      </c>
      <c r="E310" s="249">
        <f t="shared" si="45"/>
        <v>3</v>
      </c>
      <c r="F310" s="249">
        <f t="shared" si="46"/>
        <v>0</v>
      </c>
      <c r="G310" s="249">
        <f t="shared" si="47"/>
        <v>0</v>
      </c>
      <c r="H310" s="249">
        <f t="shared" si="48"/>
        <v>0</v>
      </c>
      <c r="I310" s="249">
        <f t="shared" si="49"/>
        <v>0</v>
      </c>
      <c r="J310" s="249">
        <f t="shared" si="50"/>
        <v>0</v>
      </c>
      <c r="K310" s="249">
        <f t="shared" si="51"/>
        <v>0</v>
      </c>
      <c r="L310" s="249">
        <f t="shared" si="52"/>
        <v>0</v>
      </c>
      <c r="M310" s="249" t="e">
        <f t="shared" si="53"/>
        <v>#DIV/0!</v>
      </c>
      <c r="N310" s="249" t="e">
        <f t="shared" si="54"/>
        <v>#DIV/0!</v>
      </c>
    </row>
    <row r="311" spans="1:14" x14ac:dyDescent="0.25">
      <c r="A311" s="255">
        <v>3</v>
      </c>
      <c r="B311" s="260" t="s">
        <v>279</v>
      </c>
      <c r="C311" s="255" t="s">
        <v>198</v>
      </c>
      <c r="D311" s="255">
        <v>4</v>
      </c>
      <c r="E311" s="249">
        <f t="shared" si="45"/>
        <v>0</v>
      </c>
      <c r="F311" s="249">
        <f t="shared" si="46"/>
        <v>0</v>
      </c>
      <c r="G311" s="249">
        <f t="shared" si="47"/>
        <v>0</v>
      </c>
      <c r="H311" s="249">
        <f t="shared" si="48"/>
        <v>0</v>
      </c>
      <c r="I311" s="249">
        <f t="shared" si="49"/>
        <v>0</v>
      </c>
      <c r="J311" s="249">
        <f t="shared" si="50"/>
        <v>0</v>
      </c>
      <c r="K311" s="249">
        <f t="shared" si="51"/>
        <v>0</v>
      </c>
      <c r="L311" s="249">
        <f t="shared" si="52"/>
        <v>0</v>
      </c>
      <c r="M311" s="249" t="e">
        <f t="shared" si="53"/>
        <v>#DIV/0!</v>
      </c>
      <c r="N311" s="249" t="e">
        <f t="shared" si="54"/>
        <v>#DIV/0!</v>
      </c>
    </row>
    <row r="312" spans="1:14" x14ac:dyDescent="0.25">
      <c r="A312" s="255"/>
      <c r="B312" s="260" t="s">
        <v>578</v>
      </c>
      <c r="C312" s="255" t="s">
        <v>252</v>
      </c>
      <c r="D312" s="255">
        <v>1</v>
      </c>
      <c r="E312" s="249">
        <f t="shared" si="45"/>
        <v>0</v>
      </c>
      <c r="F312" s="249">
        <f t="shared" si="46"/>
        <v>0</v>
      </c>
      <c r="G312" s="249">
        <f t="shared" si="47"/>
        <v>0</v>
      </c>
      <c r="H312" s="249">
        <f t="shared" si="48"/>
        <v>1</v>
      </c>
      <c r="I312" s="249">
        <f t="shared" si="49"/>
        <v>0</v>
      </c>
      <c r="J312" s="249">
        <f t="shared" si="50"/>
        <v>0</v>
      </c>
      <c r="K312" s="249">
        <f t="shared" si="51"/>
        <v>0</v>
      </c>
      <c r="L312" s="249">
        <f t="shared" si="52"/>
        <v>0</v>
      </c>
      <c r="M312" s="249" t="e">
        <f t="shared" si="53"/>
        <v>#DIV/0!</v>
      </c>
      <c r="N312" s="249" t="e">
        <f t="shared" si="54"/>
        <v>#DIV/0!</v>
      </c>
    </row>
    <row r="313" spans="1:14" x14ac:dyDescent="0.25">
      <c r="A313" s="255"/>
      <c r="B313" s="260" t="s">
        <v>578</v>
      </c>
      <c r="C313" s="255" t="s">
        <v>363</v>
      </c>
      <c r="D313" s="255">
        <v>2</v>
      </c>
      <c r="E313" s="249">
        <f t="shared" si="45"/>
        <v>0</v>
      </c>
      <c r="F313" s="249">
        <f t="shared" si="46"/>
        <v>0</v>
      </c>
      <c r="G313" s="249">
        <f t="shared" si="47"/>
        <v>0</v>
      </c>
      <c r="H313" s="249">
        <f t="shared" si="48"/>
        <v>0</v>
      </c>
      <c r="I313" s="249">
        <f t="shared" si="49"/>
        <v>0</v>
      </c>
      <c r="J313" s="249">
        <f t="shared" si="50"/>
        <v>0</v>
      </c>
      <c r="K313" s="249">
        <f t="shared" si="51"/>
        <v>0</v>
      </c>
      <c r="L313" s="249">
        <f t="shared" si="52"/>
        <v>0</v>
      </c>
      <c r="M313" s="249" t="e">
        <f t="shared" si="53"/>
        <v>#DIV/0!</v>
      </c>
      <c r="N313" s="249" t="e">
        <f t="shared" si="54"/>
        <v>#DIV/0!</v>
      </c>
    </row>
    <row r="314" spans="1:14" x14ac:dyDescent="0.25">
      <c r="A314" s="255">
        <v>2</v>
      </c>
      <c r="B314" s="260" t="s">
        <v>578</v>
      </c>
      <c r="C314" s="255" t="s">
        <v>278</v>
      </c>
      <c r="D314" s="255">
        <v>3</v>
      </c>
      <c r="E314" s="249">
        <f t="shared" si="45"/>
        <v>0</v>
      </c>
      <c r="F314" s="249">
        <f t="shared" si="46"/>
        <v>0</v>
      </c>
      <c r="G314" s="249">
        <f t="shared" si="47"/>
        <v>0</v>
      </c>
      <c r="H314" s="249">
        <f t="shared" si="48"/>
        <v>0</v>
      </c>
      <c r="I314" s="249">
        <f t="shared" si="49"/>
        <v>0</v>
      </c>
      <c r="J314" s="249">
        <f t="shared" si="50"/>
        <v>0</v>
      </c>
      <c r="K314" s="249">
        <f t="shared" si="51"/>
        <v>0</v>
      </c>
      <c r="L314" s="249">
        <f t="shared" si="52"/>
        <v>0</v>
      </c>
      <c r="M314" s="249" t="e">
        <f t="shared" si="53"/>
        <v>#DIV/0!</v>
      </c>
      <c r="N314" s="249" t="e">
        <f t="shared" si="54"/>
        <v>#DIV/0!</v>
      </c>
    </row>
    <row r="315" spans="1:14" x14ac:dyDescent="0.25">
      <c r="A315" s="255">
        <v>3</v>
      </c>
      <c r="B315" s="260" t="s">
        <v>578</v>
      </c>
      <c r="C315" s="255" t="s">
        <v>152</v>
      </c>
      <c r="D315" s="255">
        <v>4</v>
      </c>
      <c r="E315" s="249">
        <f t="shared" si="45"/>
        <v>0</v>
      </c>
      <c r="F315" s="249">
        <f t="shared" si="46"/>
        <v>0</v>
      </c>
      <c r="G315" s="249">
        <f t="shared" si="47"/>
        <v>0</v>
      </c>
      <c r="H315" s="249">
        <f t="shared" si="48"/>
        <v>0</v>
      </c>
      <c r="I315" s="249">
        <f t="shared" si="49"/>
        <v>0</v>
      </c>
      <c r="J315" s="249">
        <f t="shared" si="50"/>
        <v>0</v>
      </c>
      <c r="K315" s="249">
        <f t="shared" si="51"/>
        <v>0</v>
      </c>
      <c r="L315" s="249">
        <f t="shared" si="52"/>
        <v>0</v>
      </c>
      <c r="M315" s="249" t="e">
        <f t="shared" si="53"/>
        <v>#DIV/0!</v>
      </c>
      <c r="N315" s="249" t="e">
        <f t="shared" si="54"/>
        <v>#DIV/0!</v>
      </c>
    </row>
    <row r="316" spans="1:14" x14ac:dyDescent="0.25">
      <c r="A316" s="255">
        <v>4</v>
      </c>
      <c r="B316" s="260" t="s">
        <v>578</v>
      </c>
      <c r="C316" s="255" t="s">
        <v>198</v>
      </c>
      <c r="D316" s="255">
        <v>4</v>
      </c>
      <c r="E316" s="249">
        <f t="shared" si="45"/>
        <v>0</v>
      </c>
      <c r="F316" s="249">
        <f t="shared" si="46"/>
        <v>4</v>
      </c>
      <c r="G316" s="249">
        <f t="shared" si="47"/>
        <v>0</v>
      </c>
      <c r="H316" s="249">
        <f t="shared" si="48"/>
        <v>0</v>
      </c>
      <c r="I316" s="249">
        <f t="shared" si="49"/>
        <v>0</v>
      </c>
      <c r="J316" s="249">
        <f t="shared" si="50"/>
        <v>0</v>
      </c>
      <c r="K316" s="249">
        <f t="shared" si="51"/>
        <v>0</v>
      </c>
      <c r="L316" s="249">
        <f t="shared" si="52"/>
        <v>0</v>
      </c>
      <c r="M316" s="249" t="e">
        <f t="shared" si="53"/>
        <v>#DIV/0!</v>
      </c>
      <c r="N316" s="249" t="e">
        <f t="shared" si="54"/>
        <v>#DIV/0!</v>
      </c>
    </row>
    <row r="317" spans="1:14" x14ac:dyDescent="0.25">
      <c r="A317" s="255"/>
      <c r="B317" s="260" t="s">
        <v>153</v>
      </c>
      <c r="C317" s="255" t="s">
        <v>252</v>
      </c>
      <c r="D317" s="255">
        <v>2</v>
      </c>
      <c r="E317" s="249">
        <f t="shared" si="45"/>
        <v>0</v>
      </c>
      <c r="F317" s="249">
        <f t="shared" si="46"/>
        <v>0</v>
      </c>
      <c r="G317" s="249">
        <f t="shared" si="47"/>
        <v>0</v>
      </c>
      <c r="H317" s="249">
        <f t="shared" si="48"/>
        <v>0</v>
      </c>
      <c r="I317" s="249">
        <f t="shared" si="49"/>
        <v>0</v>
      </c>
      <c r="J317" s="249">
        <f t="shared" si="50"/>
        <v>0</v>
      </c>
      <c r="K317" s="249">
        <f t="shared" si="51"/>
        <v>0</v>
      </c>
      <c r="L317" s="249">
        <f t="shared" si="52"/>
        <v>0</v>
      </c>
      <c r="M317" s="249" t="e">
        <f t="shared" si="53"/>
        <v>#DIV/0!</v>
      </c>
      <c r="N317" s="249" t="e">
        <f t="shared" si="54"/>
        <v>#DIV/0!</v>
      </c>
    </row>
    <row r="318" spans="1:14" x14ac:dyDescent="0.25">
      <c r="A318" s="255"/>
      <c r="B318" s="260" t="s">
        <v>153</v>
      </c>
      <c r="C318" s="255" t="s">
        <v>363</v>
      </c>
      <c r="D318" s="255">
        <v>3</v>
      </c>
      <c r="E318" s="249">
        <f t="shared" si="45"/>
        <v>0</v>
      </c>
      <c r="F318" s="249">
        <f t="shared" si="46"/>
        <v>0</v>
      </c>
      <c r="G318" s="249">
        <f t="shared" si="47"/>
        <v>0</v>
      </c>
      <c r="H318" s="249">
        <f t="shared" si="48"/>
        <v>0</v>
      </c>
      <c r="I318" s="249">
        <f t="shared" si="49"/>
        <v>0</v>
      </c>
      <c r="J318" s="249">
        <f t="shared" si="50"/>
        <v>0</v>
      </c>
      <c r="K318" s="249">
        <f t="shared" si="51"/>
        <v>0</v>
      </c>
      <c r="L318" s="249">
        <f t="shared" si="52"/>
        <v>0</v>
      </c>
      <c r="M318" s="249" t="e">
        <f t="shared" si="53"/>
        <v>#DIV/0!</v>
      </c>
      <c r="N318" s="249" t="e">
        <f t="shared" si="54"/>
        <v>#DIV/0!</v>
      </c>
    </row>
    <row r="319" spans="1:14" x14ac:dyDescent="0.25">
      <c r="A319" s="255">
        <v>2</v>
      </c>
      <c r="B319" s="260" t="s">
        <v>153</v>
      </c>
      <c r="C319" s="255" t="s">
        <v>278</v>
      </c>
      <c r="D319" s="255">
        <v>3</v>
      </c>
      <c r="E319" s="249">
        <f t="shared" si="45"/>
        <v>0</v>
      </c>
      <c r="F319" s="249">
        <f t="shared" si="46"/>
        <v>0</v>
      </c>
      <c r="G319" s="249">
        <f t="shared" si="47"/>
        <v>0</v>
      </c>
      <c r="H319" s="249">
        <f t="shared" si="48"/>
        <v>0</v>
      </c>
      <c r="I319" s="249">
        <f t="shared" si="49"/>
        <v>0</v>
      </c>
      <c r="J319" s="249">
        <f t="shared" si="50"/>
        <v>0</v>
      </c>
      <c r="K319" s="249">
        <f t="shared" si="51"/>
        <v>3</v>
      </c>
      <c r="L319" s="249">
        <f t="shared" si="52"/>
        <v>0</v>
      </c>
      <c r="M319" s="249" t="e">
        <f t="shared" si="53"/>
        <v>#DIV/0!</v>
      </c>
      <c r="N319" s="249" t="e">
        <f t="shared" si="54"/>
        <v>#DIV/0!</v>
      </c>
    </row>
    <row r="320" spans="1:14" x14ac:dyDescent="0.25">
      <c r="A320" s="255">
        <v>3</v>
      </c>
      <c r="B320" s="260" t="s">
        <v>153</v>
      </c>
      <c r="C320" s="255" t="s">
        <v>152</v>
      </c>
      <c r="D320" s="255">
        <v>4</v>
      </c>
      <c r="E320" s="249">
        <f t="shared" si="45"/>
        <v>0</v>
      </c>
      <c r="F320" s="249">
        <f t="shared" si="46"/>
        <v>0</v>
      </c>
      <c r="G320" s="249">
        <f t="shared" si="47"/>
        <v>0</v>
      </c>
      <c r="H320" s="249">
        <f t="shared" si="48"/>
        <v>0</v>
      </c>
      <c r="I320" s="249">
        <f t="shared" si="49"/>
        <v>0</v>
      </c>
      <c r="J320" s="249">
        <f t="shared" si="50"/>
        <v>0</v>
      </c>
      <c r="K320" s="249">
        <f t="shared" si="51"/>
        <v>0</v>
      </c>
      <c r="L320" s="249">
        <f t="shared" si="52"/>
        <v>0</v>
      </c>
      <c r="M320" s="249" t="e">
        <f t="shared" si="53"/>
        <v>#DIV/0!</v>
      </c>
      <c r="N320" s="249" t="e">
        <f t="shared" si="54"/>
        <v>#DIV/0!</v>
      </c>
    </row>
    <row r="321" spans="1:14" x14ac:dyDescent="0.25">
      <c r="A321" s="255">
        <v>4</v>
      </c>
      <c r="B321" s="260" t="s">
        <v>153</v>
      </c>
      <c r="C321" s="255" t="s">
        <v>198</v>
      </c>
      <c r="D321" s="255">
        <v>4</v>
      </c>
      <c r="E321" s="249">
        <f t="shared" si="45"/>
        <v>0</v>
      </c>
      <c r="F321" s="249">
        <f t="shared" si="46"/>
        <v>0</v>
      </c>
      <c r="G321" s="249">
        <f t="shared" si="47"/>
        <v>0</v>
      </c>
      <c r="H321" s="249">
        <f t="shared" si="48"/>
        <v>0</v>
      </c>
      <c r="I321" s="249">
        <f t="shared" si="49"/>
        <v>0</v>
      </c>
      <c r="J321" s="249">
        <f t="shared" si="50"/>
        <v>0</v>
      </c>
      <c r="K321" s="249">
        <f t="shared" si="51"/>
        <v>0</v>
      </c>
      <c r="L321" s="249">
        <f t="shared" si="52"/>
        <v>0</v>
      </c>
      <c r="M321" s="249" t="e">
        <f t="shared" si="53"/>
        <v>#DIV/0!</v>
      </c>
      <c r="N321" s="249" t="e">
        <f t="shared" si="54"/>
        <v>#DIV/0!</v>
      </c>
    </row>
    <row r="322" spans="1:14" x14ac:dyDescent="0.25">
      <c r="A322" s="255"/>
      <c r="B322" s="260" t="s">
        <v>253</v>
      </c>
      <c r="C322" s="255" t="s">
        <v>252</v>
      </c>
      <c r="D322" s="255">
        <v>3</v>
      </c>
      <c r="E322" s="249">
        <f t="shared" si="45"/>
        <v>0</v>
      </c>
      <c r="F322" s="249">
        <f t="shared" si="46"/>
        <v>0</v>
      </c>
      <c r="G322" s="249">
        <f t="shared" si="47"/>
        <v>0</v>
      </c>
      <c r="H322" s="249">
        <f t="shared" si="48"/>
        <v>0</v>
      </c>
      <c r="I322" s="249">
        <f t="shared" si="49"/>
        <v>0</v>
      </c>
      <c r="J322" s="249">
        <f t="shared" si="50"/>
        <v>0</v>
      </c>
      <c r="K322" s="249">
        <f t="shared" si="51"/>
        <v>0</v>
      </c>
      <c r="L322" s="249">
        <f t="shared" si="52"/>
        <v>0</v>
      </c>
      <c r="M322" s="249" t="e">
        <f t="shared" si="53"/>
        <v>#DIV/0!</v>
      </c>
      <c r="N322" s="249" t="e">
        <f t="shared" si="54"/>
        <v>#DIV/0!</v>
      </c>
    </row>
    <row r="323" spans="1:14" x14ac:dyDescent="0.25">
      <c r="A323" s="255"/>
      <c r="B323" s="260" t="s">
        <v>253</v>
      </c>
      <c r="C323" s="255" t="s">
        <v>363</v>
      </c>
      <c r="D323" s="255">
        <v>3</v>
      </c>
      <c r="E323" s="249">
        <f t="shared" si="45"/>
        <v>0</v>
      </c>
      <c r="F323" s="249">
        <f t="shared" si="46"/>
        <v>0</v>
      </c>
      <c r="G323" s="249">
        <f t="shared" si="47"/>
        <v>0</v>
      </c>
      <c r="H323" s="249">
        <f t="shared" si="48"/>
        <v>0</v>
      </c>
      <c r="I323" s="249">
        <f t="shared" si="49"/>
        <v>0</v>
      </c>
      <c r="J323" s="249">
        <f t="shared" si="50"/>
        <v>0</v>
      </c>
      <c r="K323" s="249">
        <f t="shared" si="51"/>
        <v>0</v>
      </c>
      <c r="L323" s="249">
        <f t="shared" si="52"/>
        <v>0</v>
      </c>
      <c r="M323" s="249" t="e">
        <f t="shared" si="53"/>
        <v>#DIV/0!</v>
      </c>
      <c r="N323" s="249" t="e">
        <f t="shared" si="54"/>
        <v>#DIV/0!</v>
      </c>
    </row>
    <row r="324" spans="1:14" x14ac:dyDescent="0.25">
      <c r="A324" s="255">
        <v>2</v>
      </c>
      <c r="B324" s="260" t="s">
        <v>253</v>
      </c>
      <c r="C324" s="255" t="s">
        <v>278</v>
      </c>
      <c r="D324" s="255">
        <v>4</v>
      </c>
      <c r="E324" s="249">
        <f>+IF(AND($C$296=C324,$C$300=B324),D324,0)</f>
        <v>0</v>
      </c>
      <c r="F324" s="249">
        <f t="shared" si="46"/>
        <v>0</v>
      </c>
      <c r="G324" s="249">
        <f t="shared" si="47"/>
        <v>0</v>
      </c>
      <c r="H324" s="249">
        <f t="shared" si="48"/>
        <v>0</v>
      </c>
      <c r="I324" s="249">
        <f t="shared" si="49"/>
        <v>0</v>
      </c>
      <c r="J324" s="249">
        <f t="shared" si="50"/>
        <v>0</v>
      </c>
      <c r="K324" s="249">
        <f t="shared" si="51"/>
        <v>0</v>
      </c>
      <c r="L324" s="249">
        <f t="shared" si="52"/>
        <v>0</v>
      </c>
      <c r="M324" s="249" t="e">
        <f t="shared" si="53"/>
        <v>#DIV/0!</v>
      </c>
      <c r="N324" s="249" t="e">
        <f t="shared" si="54"/>
        <v>#DIV/0!</v>
      </c>
    </row>
    <row r="325" spans="1:14" x14ac:dyDescent="0.25">
      <c r="A325" s="255">
        <v>3</v>
      </c>
      <c r="B325" s="260" t="s">
        <v>253</v>
      </c>
      <c r="C325" s="255" t="s">
        <v>152</v>
      </c>
      <c r="D325" s="255">
        <v>4</v>
      </c>
      <c r="E325" s="249">
        <f t="shared" si="45"/>
        <v>0</v>
      </c>
      <c r="F325" s="249">
        <f t="shared" si="46"/>
        <v>0</v>
      </c>
      <c r="G325" s="249">
        <f t="shared" si="47"/>
        <v>0</v>
      </c>
      <c r="H325" s="249">
        <f t="shared" si="48"/>
        <v>0</v>
      </c>
      <c r="I325" s="249">
        <f t="shared" si="49"/>
        <v>0</v>
      </c>
      <c r="J325" s="249">
        <f t="shared" si="50"/>
        <v>0</v>
      </c>
      <c r="K325" s="249">
        <f t="shared" si="51"/>
        <v>0</v>
      </c>
      <c r="L325" s="249">
        <f t="shared" si="52"/>
        <v>0</v>
      </c>
      <c r="M325" s="249" t="e">
        <f t="shared" si="53"/>
        <v>#DIV/0!</v>
      </c>
      <c r="N325" s="249" t="e">
        <f t="shared" si="54"/>
        <v>#DIV/0!</v>
      </c>
    </row>
    <row r="326" spans="1:14" x14ac:dyDescent="0.25">
      <c r="A326" s="255">
        <v>4</v>
      </c>
      <c r="B326" s="260" t="s">
        <v>253</v>
      </c>
      <c r="C326" s="255" t="s">
        <v>198</v>
      </c>
      <c r="D326" s="255">
        <v>4</v>
      </c>
      <c r="E326" s="249">
        <f t="shared" si="45"/>
        <v>0</v>
      </c>
      <c r="F326" s="249">
        <f>+IF(AND($D$296=C326,$D$300=B326),D326,0)</f>
        <v>0</v>
      </c>
      <c r="G326" s="249">
        <f t="shared" si="47"/>
        <v>0</v>
      </c>
      <c r="H326" s="249">
        <f t="shared" si="48"/>
        <v>0</v>
      </c>
      <c r="I326" s="249">
        <f t="shared" si="49"/>
        <v>0</v>
      </c>
      <c r="J326" s="249">
        <f t="shared" si="50"/>
        <v>0</v>
      </c>
      <c r="K326" s="249">
        <f t="shared" si="51"/>
        <v>0</v>
      </c>
      <c r="L326" s="249">
        <f t="shared" si="52"/>
        <v>0</v>
      </c>
      <c r="M326" s="249" t="e">
        <f t="shared" si="53"/>
        <v>#DIV/0!</v>
      </c>
      <c r="N326" s="249" t="e">
        <f t="shared" si="54"/>
        <v>#DIV/0!</v>
      </c>
    </row>
    <row r="327" spans="1:14" x14ac:dyDescent="0.25">
      <c r="A327" s="31"/>
      <c r="B327" s="50"/>
      <c r="C327" s="51"/>
      <c r="D327" s="51"/>
      <c r="F327" s="5"/>
      <c r="G327" s="5"/>
      <c r="H327" s="5"/>
      <c r="I327" s="5"/>
      <c r="J327" s="5"/>
      <c r="K327" s="5"/>
      <c r="L327" s="5"/>
      <c r="M327" s="5"/>
      <c r="N327" s="201"/>
    </row>
    <row r="328" spans="1:14" x14ac:dyDescent="0.25">
      <c r="A328" s="31"/>
      <c r="B328" s="8"/>
      <c r="D328" s="201"/>
      <c r="F328" s="201"/>
      <c r="G328" s="201"/>
      <c r="H328" s="201"/>
      <c r="I328" s="201"/>
      <c r="J328" s="201"/>
      <c r="K328" s="201"/>
      <c r="L328" s="201"/>
      <c r="M328" s="201"/>
      <c r="N328" s="201"/>
    </row>
    <row r="329" spans="1:14" x14ac:dyDescent="0.25">
      <c r="A329" s="31"/>
      <c r="B329" s="184"/>
      <c r="C329" s="177" t="s">
        <v>495</v>
      </c>
      <c r="D329" s="177" t="s">
        <v>496</v>
      </c>
      <c r="E329" s="177" t="s">
        <v>497</v>
      </c>
      <c r="F329" s="177" t="s">
        <v>498</v>
      </c>
      <c r="G329" s="177" t="s">
        <v>499</v>
      </c>
      <c r="H329" s="177" t="s">
        <v>500</v>
      </c>
      <c r="I329" s="177" t="s">
        <v>501</v>
      </c>
      <c r="J329" s="177" t="s">
        <v>502</v>
      </c>
      <c r="K329" s="177" t="s">
        <v>59</v>
      </c>
      <c r="L329" s="188" t="s">
        <v>60</v>
      </c>
      <c r="M329" s="201"/>
      <c r="N329" s="201"/>
    </row>
    <row r="330" spans="1:14" x14ac:dyDescent="0.25">
      <c r="A330" s="31"/>
      <c r="B330" s="11"/>
      <c r="C330" s="5">
        <f>MAX(E302:E326)</f>
        <v>3</v>
      </c>
      <c r="D330" s="5">
        <f t="shared" ref="D330:L330" si="55">MAX(F302:F326)</f>
        <v>4</v>
      </c>
      <c r="E330" s="5">
        <f t="shared" si="55"/>
        <v>4</v>
      </c>
      <c r="F330" s="5">
        <f>MAX(H302:H326)</f>
        <v>1</v>
      </c>
      <c r="G330" s="5">
        <f t="shared" si="55"/>
        <v>1</v>
      </c>
      <c r="H330" s="5">
        <f t="shared" si="55"/>
        <v>1</v>
      </c>
      <c r="I330" s="5">
        <f t="shared" si="55"/>
        <v>3</v>
      </c>
      <c r="J330" s="5">
        <f t="shared" si="55"/>
        <v>1</v>
      </c>
      <c r="K330" s="5" t="e">
        <f t="shared" si="55"/>
        <v>#DIV/0!</v>
      </c>
      <c r="L330" s="5" t="e">
        <f t="shared" si="55"/>
        <v>#DIV/0!</v>
      </c>
      <c r="M330" s="201"/>
      <c r="N330" s="201"/>
    </row>
    <row r="331" spans="1:14" x14ac:dyDescent="0.25">
      <c r="A331" s="31"/>
      <c r="B331" s="12" t="s">
        <v>607</v>
      </c>
      <c r="C331" s="194" t="str">
        <f>IF(C330=$C$141,$B$141,IF(C330=$C$142,$B$142,IF(C330=$C$143,$B$143,IF(C330=$C$144,$B$144))))</f>
        <v>Alta</v>
      </c>
      <c r="D331" s="13" t="str">
        <f t="shared" ref="D331:I331" si="56">IF(D330=$C$141,$B$141,IF(D330=$C$142,$B$142,IF(D330=$C$143,$B$143,IF(D330=$C$144,$B$144))))</f>
        <v>Extrema</v>
      </c>
      <c r="E331" s="194" t="str">
        <f t="shared" si="56"/>
        <v>Extrema</v>
      </c>
      <c r="F331" s="13" t="str">
        <f t="shared" si="56"/>
        <v>Baja</v>
      </c>
      <c r="G331" s="13" t="str">
        <f t="shared" si="56"/>
        <v>Baja</v>
      </c>
      <c r="H331" s="13" t="str">
        <f t="shared" si="56"/>
        <v>Baja</v>
      </c>
      <c r="I331" s="13" t="str">
        <f t="shared" si="56"/>
        <v>Alta</v>
      </c>
      <c r="J331" s="13" t="str">
        <f>IF(J330=$C$141,$B$141,IF(J330=$C$142,$B$142,IF(J330=$C$143,$B$143,IF(J330=$C$144,$B$144))))</f>
        <v>Baja</v>
      </c>
      <c r="K331" s="13" t="e">
        <f>IF(K330=$C$141,$B$141,IF(K330=$C$142,$B$142,IF(K330=$C$143,$B$143,IF(K330=$C$144,$B$144))))</f>
        <v>#DIV/0!</v>
      </c>
      <c r="L331" s="16" t="e">
        <f>IF(L330=$C$141,$B$141,IF(L330=$C$142,$B$142,IF(L330=$C$143,$B$143,IF(L330=$C$144,$B$144))))</f>
        <v>#DIV/0!</v>
      </c>
      <c r="M331" s="201"/>
      <c r="N331" s="201"/>
    </row>
    <row r="332" spans="1:14" x14ac:dyDescent="0.25">
      <c r="A332" s="31"/>
      <c r="B332" s="8"/>
      <c r="D332" s="201"/>
      <c r="F332" s="201"/>
      <c r="G332" s="201"/>
      <c r="H332" s="201"/>
      <c r="I332" s="201"/>
      <c r="J332" s="201"/>
      <c r="K332" s="201"/>
      <c r="L332" s="201"/>
      <c r="M332" s="201"/>
      <c r="N332" s="201"/>
    </row>
    <row r="333" spans="1:14" x14ac:dyDescent="0.25">
      <c r="A333" s="31"/>
      <c r="B333" s="8"/>
      <c r="D333" s="201"/>
      <c r="F333" s="201"/>
      <c r="G333" s="201"/>
      <c r="H333" s="201"/>
      <c r="I333" s="201"/>
      <c r="J333" s="201"/>
      <c r="K333" s="201"/>
      <c r="L333" s="201"/>
      <c r="M333" s="201"/>
      <c r="N333" s="201"/>
    </row>
    <row r="334" spans="1:14" x14ac:dyDescent="0.25">
      <c r="A334" s="31"/>
      <c r="B334" s="8"/>
      <c r="D334" s="201"/>
      <c r="F334" s="201"/>
      <c r="G334" s="201"/>
      <c r="H334" s="201"/>
      <c r="I334" s="201"/>
      <c r="J334" s="201"/>
      <c r="K334" s="201"/>
      <c r="L334" s="201"/>
      <c r="M334" s="201"/>
      <c r="N334" s="201"/>
    </row>
    <row r="335" spans="1:14" x14ac:dyDescent="0.25">
      <c r="A335" s="31"/>
      <c r="B335" s="17" t="s">
        <v>627</v>
      </c>
      <c r="C335" s="17" t="s">
        <v>628</v>
      </c>
      <c r="D335" s="201"/>
      <c r="F335" s="201"/>
      <c r="G335" s="201"/>
      <c r="H335" s="201"/>
      <c r="I335" s="201"/>
      <c r="J335" s="201"/>
      <c r="K335" s="201"/>
      <c r="L335" s="201"/>
      <c r="M335" s="201"/>
      <c r="N335" s="201"/>
    </row>
    <row r="336" spans="1:14" x14ac:dyDescent="0.25">
      <c r="A336" s="31"/>
      <c r="B336" s="8" t="s">
        <v>629</v>
      </c>
      <c r="C336" s="5" t="s">
        <v>503</v>
      </c>
      <c r="D336" s="201"/>
      <c r="F336" s="201"/>
      <c r="G336" s="201"/>
      <c r="H336" s="201"/>
      <c r="I336" s="201"/>
      <c r="J336" s="201"/>
      <c r="K336" s="201"/>
      <c r="L336" s="201"/>
      <c r="M336" s="201"/>
      <c r="N336" s="201"/>
    </row>
    <row r="337" spans="1:3" x14ac:dyDescent="0.25">
      <c r="A337" s="31"/>
      <c r="B337" s="8" t="s">
        <v>630</v>
      </c>
      <c r="C337" s="5" t="s">
        <v>157</v>
      </c>
    </row>
    <row r="338" spans="1:3" x14ac:dyDescent="0.25">
      <c r="A338" s="31"/>
      <c r="B338" s="8" t="s">
        <v>631</v>
      </c>
      <c r="C338" s="5" t="s">
        <v>632</v>
      </c>
    </row>
    <row r="339" spans="1:3" x14ac:dyDescent="0.25">
      <c r="A339" s="31"/>
      <c r="B339" s="8"/>
      <c r="C339" s="5" t="s">
        <v>633</v>
      </c>
    </row>
    <row r="340" spans="1:3" x14ac:dyDescent="0.25">
      <c r="A340" s="31"/>
      <c r="B340" s="17" t="s">
        <v>93</v>
      </c>
      <c r="C340" s="5" t="s">
        <v>27</v>
      </c>
    </row>
    <row r="341" spans="1:3" x14ac:dyDescent="0.25">
      <c r="A341" s="31"/>
      <c r="B341" s="62" t="s">
        <v>162</v>
      </c>
      <c r="C341" s="5" t="s">
        <v>634</v>
      </c>
    </row>
    <row r="342" spans="1:3" x14ac:dyDescent="0.25">
      <c r="A342" s="31"/>
      <c r="B342" s="62"/>
      <c r="C342" s="5" t="s">
        <v>635</v>
      </c>
    </row>
    <row r="343" spans="1:3" x14ac:dyDescent="0.25">
      <c r="A343" s="31"/>
      <c r="B343" s="8"/>
      <c r="C343" s="5" t="s">
        <v>636</v>
      </c>
    </row>
    <row r="344" spans="1:3" x14ac:dyDescent="0.25">
      <c r="A344" s="31"/>
      <c r="B344" s="26" t="s">
        <v>637</v>
      </c>
      <c r="C344" s="5" t="s">
        <v>44</v>
      </c>
    </row>
    <row r="345" spans="1:3" x14ac:dyDescent="0.25">
      <c r="A345" s="31"/>
      <c r="B345" s="201" t="s">
        <v>503</v>
      </c>
    </row>
    <row r="346" spans="1:3" x14ac:dyDescent="0.25">
      <c r="A346" s="31"/>
      <c r="B346" s="201" t="s">
        <v>638</v>
      </c>
    </row>
    <row r="347" spans="1:3" x14ac:dyDescent="0.25">
      <c r="A347" s="31"/>
      <c r="B347" s="201" t="s">
        <v>639</v>
      </c>
    </row>
    <row r="348" spans="1:3" x14ac:dyDescent="0.25">
      <c r="A348" s="31"/>
      <c r="B348" s="27" t="s">
        <v>257</v>
      </c>
    </row>
    <row r="349" spans="1:3" x14ac:dyDescent="0.25">
      <c r="A349" s="31"/>
      <c r="B349" s="27" t="s">
        <v>158</v>
      </c>
    </row>
    <row r="350" spans="1:3" x14ac:dyDescent="0.25">
      <c r="A350" s="31"/>
      <c r="B350" s="27" t="s">
        <v>640</v>
      </c>
    </row>
    <row r="351" spans="1:3" x14ac:dyDescent="0.25">
      <c r="A351" s="31"/>
      <c r="B351" s="27" t="s">
        <v>641</v>
      </c>
    </row>
    <row r="352" spans="1:3" x14ac:dyDescent="0.25">
      <c r="A352" s="31"/>
      <c r="B352" s="27" t="s">
        <v>242</v>
      </c>
    </row>
    <row r="353" spans="1:2" x14ac:dyDescent="0.25">
      <c r="A353" s="31"/>
      <c r="B353" s="27" t="s">
        <v>283</v>
      </c>
    </row>
    <row r="354" spans="1:2" x14ac:dyDescent="0.25">
      <c r="A354" s="31"/>
      <c r="B354" s="8"/>
    </row>
    <row r="355" spans="1:2" x14ac:dyDescent="0.25">
      <c r="A355" s="31"/>
      <c r="B355" s="8"/>
    </row>
    <row r="356" spans="1:2" x14ac:dyDescent="0.25">
      <c r="A356" s="31"/>
      <c r="B356" s="8"/>
    </row>
    <row r="357" spans="1:2" x14ac:dyDescent="0.25">
      <c r="A357" s="31"/>
      <c r="B357" s="8"/>
    </row>
    <row r="358" spans="1:2" x14ac:dyDescent="0.25">
      <c r="A358" s="31"/>
      <c r="B358" s="8"/>
    </row>
    <row r="359" spans="1:2" x14ac:dyDescent="0.25">
      <c r="A359" s="31"/>
      <c r="B359" s="8"/>
    </row>
    <row r="360" spans="1:2" x14ac:dyDescent="0.25">
      <c r="A360" s="31"/>
      <c r="B360" s="8"/>
    </row>
    <row r="361" spans="1:2" x14ac:dyDescent="0.25">
      <c r="A361" s="31"/>
      <c r="B361" s="8"/>
    </row>
    <row r="362" spans="1:2" x14ac:dyDescent="0.25">
      <c r="A362" s="31"/>
      <c r="B362" s="8"/>
    </row>
    <row r="363" spans="1:2" x14ac:dyDescent="0.25">
      <c r="A363" s="31"/>
      <c r="B363" s="8"/>
    </row>
    <row r="364" spans="1:2" x14ac:dyDescent="0.25">
      <c r="A364" s="31"/>
      <c r="B364" s="8"/>
    </row>
    <row r="365" spans="1:2" x14ac:dyDescent="0.25">
      <c r="A365" s="31"/>
      <c r="B365" s="8"/>
    </row>
    <row r="366" spans="1:2" x14ac:dyDescent="0.25">
      <c r="A366" s="31"/>
      <c r="B366" s="8"/>
    </row>
    <row r="367" spans="1:2" x14ac:dyDescent="0.25">
      <c r="A367" s="31"/>
      <c r="B367" s="8"/>
    </row>
    <row r="368" spans="1:2" x14ac:dyDescent="0.25">
      <c r="A368" s="31"/>
      <c r="B368" s="8"/>
    </row>
    <row r="369" spans="1:2" x14ac:dyDescent="0.25">
      <c r="A369" s="31"/>
      <c r="B369" s="8"/>
    </row>
    <row r="370" spans="1:2" x14ac:dyDescent="0.25">
      <c r="A370" s="31"/>
      <c r="B370" s="8"/>
    </row>
    <row r="371" spans="1:2" x14ac:dyDescent="0.25">
      <c r="A371" s="31"/>
      <c r="B371" s="8"/>
    </row>
    <row r="372" spans="1:2" x14ac:dyDescent="0.25">
      <c r="A372" s="31"/>
      <c r="B372" s="8"/>
    </row>
    <row r="373" spans="1:2" x14ac:dyDescent="0.25">
      <c r="A373" s="31"/>
      <c r="B373" s="8"/>
    </row>
    <row r="374" spans="1:2" x14ac:dyDescent="0.25">
      <c r="A374" s="31"/>
      <c r="B374" s="8"/>
    </row>
    <row r="375" spans="1:2" x14ac:dyDescent="0.25">
      <c r="A375" s="31"/>
      <c r="B375" s="8"/>
    </row>
    <row r="376" spans="1:2" x14ac:dyDescent="0.25">
      <c r="A376" s="31"/>
      <c r="B376" s="8"/>
    </row>
    <row r="377" spans="1:2" x14ac:dyDescent="0.25">
      <c r="A377" s="31"/>
      <c r="B377" s="8"/>
    </row>
    <row r="378" spans="1:2" x14ac:dyDescent="0.25">
      <c r="A378" s="31"/>
      <c r="B378" s="8"/>
    </row>
    <row r="379" spans="1:2" x14ac:dyDescent="0.25">
      <c r="A379" s="31"/>
      <c r="B379" s="8"/>
    </row>
    <row r="380" spans="1:2" x14ac:dyDescent="0.25">
      <c r="A380" s="31"/>
      <c r="B380" s="8"/>
    </row>
    <row r="381" spans="1:2" x14ac:dyDescent="0.25">
      <c r="A381" s="31"/>
      <c r="B381" s="8"/>
    </row>
    <row r="382" spans="1:2" x14ac:dyDescent="0.25">
      <c r="A382" s="31"/>
      <c r="B382" s="8"/>
    </row>
    <row r="383" spans="1:2" x14ac:dyDescent="0.25">
      <c r="A383" s="31"/>
      <c r="B383" s="8"/>
    </row>
    <row r="384" spans="1:2" x14ac:dyDescent="0.25">
      <c r="A384" s="31"/>
      <c r="B384" s="8"/>
    </row>
    <row r="385" spans="1:2" x14ac:dyDescent="0.25">
      <c r="A385" s="31"/>
      <c r="B385" s="8"/>
    </row>
    <row r="386" spans="1:2" x14ac:dyDescent="0.25">
      <c r="A386" s="31"/>
      <c r="B386" s="8"/>
    </row>
    <row r="387" spans="1:2" x14ac:dyDescent="0.25">
      <c r="A387" s="31"/>
      <c r="B387" s="8"/>
    </row>
    <row r="388" spans="1:2" x14ac:dyDescent="0.25">
      <c r="A388" s="31"/>
      <c r="B388" s="8"/>
    </row>
    <row r="389" spans="1:2" x14ac:dyDescent="0.25">
      <c r="A389" s="31"/>
      <c r="B389" s="8"/>
    </row>
    <row r="390" spans="1:2" x14ac:dyDescent="0.25">
      <c r="A390" s="31"/>
      <c r="B390" s="8"/>
    </row>
    <row r="391" spans="1:2" x14ac:dyDescent="0.25">
      <c r="A391" s="31"/>
      <c r="B391" s="8"/>
    </row>
    <row r="392" spans="1:2" x14ac:dyDescent="0.25">
      <c r="A392" s="31"/>
      <c r="B392" s="8"/>
    </row>
    <row r="393" spans="1:2" x14ac:dyDescent="0.25">
      <c r="A393" s="31"/>
      <c r="B393" s="8"/>
    </row>
    <row r="394" spans="1:2" x14ac:dyDescent="0.25">
      <c r="A394" s="31"/>
      <c r="B394" s="8"/>
    </row>
    <row r="395" spans="1:2" x14ac:dyDescent="0.25">
      <c r="A395" s="31"/>
      <c r="B395" s="8"/>
    </row>
    <row r="396" spans="1:2" x14ac:dyDescent="0.25">
      <c r="A396" s="31"/>
      <c r="B396" s="8"/>
    </row>
    <row r="397" spans="1:2" x14ac:dyDescent="0.25">
      <c r="A397" s="31"/>
      <c r="B397" s="8"/>
    </row>
    <row r="398" spans="1:2" x14ac:dyDescent="0.25">
      <c r="A398" s="31"/>
      <c r="B398" s="8"/>
    </row>
    <row r="399" spans="1:2" x14ac:dyDescent="0.25">
      <c r="A399" s="31"/>
      <c r="B399" s="8"/>
    </row>
    <row r="400" spans="1:2" x14ac:dyDescent="0.25">
      <c r="A400" s="31"/>
      <c r="B400" s="8"/>
    </row>
    <row r="401" spans="1:2" x14ac:dyDescent="0.25">
      <c r="A401" s="280"/>
      <c r="B401" s="282"/>
    </row>
    <row r="402" spans="1:2" x14ac:dyDescent="0.25">
      <c r="A402" s="31"/>
      <c r="B402" s="8"/>
    </row>
    <row r="403" spans="1:2" x14ac:dyDescent="0.25">
      <c r="A403" s="31"/>
      <c r="B403" s="8"/>
    </row>
    <row r="404" spans="1:2" x14ac:dyDescent="0.25">
      <c r="A404" s="31"/>
      <c r="B404" s="8"/>
    </row>
    <row r="405" spans="1:2" x14ac:dyDescent="0.25">
      <c r="A405" s="31"/>
      <c r="B405" s="8"/>
    </row>
    <row r="406" spans="1:2" x14ac:dyDescent="0.25">
      <c r="A406" s="31"/>
      <c r="B406" s="8"/>
    </row>
    <row r="407" spans="1:2" x14ac:dyDescent="0.25">
      <c r="A407" s="31"/>
      <c r="B407" s="8"/>
    </row>
    <row r="408" spans="1:2" x14ac:dyDescent="0.25">
      <c r="A408" s="31"/>
      <c r="B408" s="8"/>
    </row>
    <row r="409" spans="1:2" x14ac:dyDescent="0.25">
      <c r="A409" s="31"/>
      <c r="B409" s="8"/>
    </row>
    <row r="410" spans="1:2" x14ac:dyDescent="0.25">
      <c r="A410" s="31"/>
      <c r="B410" s="8"/>
    </row>
    <row r="411" spans="1:2" x14ac:dyDescent="0.25">
      <c r="A411" s="31"/>
      <c r="B411" s="8"/>
    </row>
    <row r="412" spans="1:2" x14ac:dyDescent="0.25">
      <c r="A412" s="31"/>
      <c r="B412" s="8"/>
    </row>
    <row r="413" spans="1:2" x14ac:dyDescent="0.25">
      <c r="A413" s="31"/>
      <c r="B413" s="8"/>
    </row>
    <row r="414" spans="1:2" x14ac:dyDescent="0.25">
      <c r="A414" s="31"/>
      <c r="B414" s="8"/>
    </row>
    <row r="415" spans="1:2" x14ac:dyDescent="0.25">
      <c r="A415" s="31"/>
      <c r="B415" s="8"/>
    </row>
    <row r="416" spans="1:2" x14ac:dyDescent="0.25">
      <c r="A416" s="31"/>
      <c r="B416" s="8"/>
    </row>
    <row r="417" spans="1:2" x14ac:dyDescent="0.25">
      <c r="A417" s="31"/>
      <c r="B417" s="8"/>
    </row>
    <row r="418" spans="1:2" x14ac:dyDescent="0.25">
      <c r="A418" s="31"/>
      <c r="B418" s="8"/>
    </row>
    <row r="419" spans="1:2" x14ac:dyDescent="0.25">
      <c r="A419" s="31"/>
      <c r="B419" s="8"/>
    </row>
    <row r="420" spans="1:2" x14ac:dyDescent="0.25">
      <c r="A420" s="31"/>
      <c r="B420" s="8"/>
    </row>
    <row r="421" spans="1:2" x14ac:dyDescent="0.25">
      <c r="A421" s="31"/>
      <c r="B421" s="8"/>
    </row>
    <row r="422" spans="1:2" x14ac:dyDescent="0.25">
      <c r="A422" s="31"/>
      <c r="B422" s="8"/>
    </row>
    <row r="423" spans="1:2" x14ac:dyDescent="0.25">
      <c r="A423" s="31"/>
      <c r="B423" s="8"/>
    </row>
    <row r="424" spans="1:2" x14ac:dyDescent="0.25">
      <c r="A424" s="31"/>
      <c r="B424" s="8"/>
    </row>
    <row r="425" spans="1:2" x14ac:dyDescent="0.25">
      <c r="A425" s="31"/>
      <c r="B425" s="8"/>
    </row>
    <row r="426" spans="1:2" x14ac:dyDescent="0.25">
      <c r="A426" s="31"/>
      <c r="B426" s="8"/>
    </row>
    <row r="427" spans="1:2" x14ac:dyDescent="0.25">
      <c r="A427" s="31"/>
      <c r="B427" s="8"/>
    </row>
    <row r="428" spans="1:2" x14ac:dyDescent="0.25">
      <c r="A428" s="31"/>
      <c r="B428" s="8"/>
    </row>
    <row r="429" spans="1:2" x14ac:dyDescent="0.25">
      <c r="A429" s="31"/>
      <c r="B429" s="8"/>
    </row>
    <row r="430" spans="1:2" x14ac:dyDescent="0.25">
      <c r="A430" s="31"/>
      <c r="B430" s="8"/>
    </row>
    <row r="431" spans="1:2" x14ac:dyDescent="0.25">
      <c r="A431" s="31"/>
      <c r="B431" s="8"/>
    </row>
    <row r="432" spans="1:2" x14ac:dyDescent="0.25">
      <c r="A432" s="31"/>
      <c r="B432" s="8"/>
    </row>
    <row r="433" spans="1:2" x14ac:dyDescent="0.25">
      <c r="A433" s="31"/>
      <c r="B433" s="8"/>
    </row>
    <row r="434" spans="1:2" x14ac:dyDescent="0.25">
      <c r="A434" s="31"/>
      <c r="B434" s="8"/>
    </row>
    <row r="435" spans="1:2" x14ac:dyDescent="0.25">
      <c r="A435" s="31"/>
      <c r="B435" s="8"/>
    </row>
    <row r="436" spans="1:2" x14ac:dyDescent="0.25">
      <c r="A436" s="31"/>
      <c r="B436" s="8"/>
    </row>
    <row r="437" spans="1:2" x14ac:dyDescent="0.25">
      <c r="A437" s="31"/>
      <c r="B437" s="8"/>
    </row>
    <row r="438" spans="1:2" x14ac:dyDescent="0.25">
      <c r="A438" s="31"/>
      <c r="B438" s="8"/>
    </row>
    <row r="439" spans="1:2" x14ac:dyDescent="0.25">
      <c r="A439" s="31"/>
      <c r="B439" s="8"/>
    </row>
    <row r="440" spans="1:2" x14ac:dyDescent="0.25">
      <c r="A440" s="31"/>
      <c r="B440" s="8"/>
    </row>
    <row r="441" spans="1:2" x14ac:dyDescent="0.25">
      <c r="A441" s="31"/>
      <c r="B441" s="8"/>
    </row>
    <row r="442" spans="1:2" x14ac:dyDescent="0.25">
      <c r="A442" s="31"/>
      <c r="B442" s="8"/>
    </row>
    <row r="443" spans="1:2" x14ac:dyDescent="0.25">
      <c r="A443" s="31"/>
      <c r="B443" s="8"/>
    </row>
    <row r="444" spans="1:2" x14ac:dyDescent="0.25">
      <c r="A444" s="31"/>
      <c r="B444" s="8"/>
    </row>
    <row r="445" spans="1:2" x14ac:dyDescent="0.25">
      <c r="A445" s="31"/>
      <c r="B445" s="8"/>
    </row>
    <row r="446" spans="1:2" x14ac:dyDescent="0.25">
      <c r="A446" s="31"/>
      <c r="B446" s="8"/>
    </row>
    <row r="447" spans="1:2" x14ac:dyDescent="0.25">
      <c r="A447" s="31"/>
      <c r="B447" s="8"/>
    </row>
    <row r="448" spans="1:2" x14ac:dyDescent="0.25">
      <c r="A448" s="31"/>
      <c r="B448" s="8"/>
    </row>
    <row r="449" spans="1:2" x14ac:dyDescent="0.25">
      <c r="A449" s="31"/>
      <c r="B449" s="8"/>
    </row>
    <row r="450" spans="1:2" x14ac:dyDescent="0.25">
      <c r="A450" s="31"/>
      <c r="B450" s="8"/>
    </row>
    <row r="451" spans="1:2" x14ac:dyDescent="0.25">
      <c r="A451" s="31"/>
      <c r="B451" s="8"/>
    </row>
    <row r="452" spans="1:2" x14ac:dyDescent="0.25">
      <c r="A452" s="31"/>
      <c r="B452" s="8"/>
    </row>
    <row r="453" spans="1:2" x14ac:dyDescent="0.25">
      <c r="A453" s="31"/>
      <c r="B453" s="8"/>
    </row>
    <row r="454" spans="1:2" x14ac:dyDescent="0.25">
      <c r="A454" s="31"/>
      <c r="B454" s="8"/>
    </row>
    <row r="455" spans="1:2" x14ac:dyDescent="0.25">
      <c r="A455" s="31"/>
      <c r="B455" s="8"/>
    </row>
    <row r="456" spans="1:2" x14ac:dyDescent="0.25">
      <c r="A456" s="31"/>
      <c r="B456" s="8"/>
    </row>
    <row r="457" spans="1:2" x14ac:dyDescent="0.25">
      <c r="A457" s="31"/>
      <c r="B457" s="8"/>
    </row>
    <row r="458" spans="1:2" x14ac:dyDescent="0.25">
      <c r="A458" s="31"/>
      <c r="B458" s="8"/>
    </row>
    <row r="459" spans="1:2" x14ac:dyDescent="0.25">
      <c r="A459" s="31"/>
      <c r="B459" s="8"/>
    </row>
    <row r="460" spans="1:2" x14ac:dyDescent="0.25">
      <c r="A460" s="31"/>
      <c r="B460" s="8"/>
    </row>
    <row r="461" spans="1:2" x14ac:dyDescent="0.25">
      <c r="A461" s="31"/>
      <c r="B461" s="8"/>
    </row>
    <row r="462" spans="1:2" x14ac:dyDescent="0.25">
      <c r="A462" s="31"/>
      <c r="B462" s="8"/>
    </row>
    <row r="463" spans="1:2" x14ac:dyDescent="0.25">
      <c r="A463" s="31"/>
      <c r="B463" s="8"/>
    </row>
    <row r="464" spans="1:2" x14ac:dyDescent="0.25">
      <c r="A464" s="31"/>
      <c r="B464" s="8"/>
    </row>
    <row r="465" spans="1:2" x14ac:dyDescent="0.25">
      <c r="A465" s="31"/>
      <c r="B465" s="8"/>
    </row>
    <row r="466" spans="1:2" x14ac:dyDescent="0.25">
      <c r="A466" s="31"/>
      <c r="B466" s="8"/>
    </row>
    <row r="467" spans="1:2" x14ac:dyDescent="0.25">
      <c r="A467" s="31"/>
      <c r="B467" s="8"/>
    </row>
    <row r="468" spans="1:2" x14ac:dyDescent="0.25">
      <c r="A468" s="31"/>
      <c r="B468" s="8"/>
    </row>
    <row r="469" spans="1:2" x14ac:dyDescent="0.25">
      <c r="A469" s="31"/>
      <c r="B469" s="8"/>
    </row>
    <row r="470" spans="1:2" x14ac:dyDescent="0.25">
      <c r="A470" s="31"/>
      <c r="B470" s="8"/>
    </row>
    <row r="471" spans="1:2" x14ac:dyDescent="0.25">
      <c r="A471" s="31"/>
      <c r="B471" s="8"/>
    </row>
    <row r="472" spans="1:2" x14ac:dyDescent="0.25">
      <c r="A472" s="31"/>
      <c r="B472" s="8"/>
    </row>
    <row r="473" spans="1:2" x14ac:dyDescent="0.25">
      <c r="A473" s="280"/>
      <c r="B473" s="282"/>
    </row>
    <row r="474" spans="1:2" x14ac:dyDescent="0.25">
      <c r="A474" s="31"/>
      <c r="B474" s="8"/>
    </row>
    <row r="475" spans="1:2" x14ac:dyDescent="0.25">
      <c r="A475" s="31"/>
      <c r="B475" s="8"/>
    </row>
    <row r="476" spans="1:2" x14ac:dyDescent="0.25">
      <c r="A476" s="31"/>
      <c r="B476" s="8"/>
    </row>
    <row r="477" spans="1:2" x14ac:dyDescent="0.25">
      <c r="A477" s="31"/>
      <c r="B477" s="8"/>
    </row>
    <row r="478" spans="1:2" x14ac:dyDescent="0.25">
      <c r="A478" s="31"/>
      <c r="B478" s="8"/>
    </row>
    <row r="479" spans="1:2" x14ac:dyDescent="0.25">
      <c r="A479" s="31"/>
      <c r="B479" s="8"/>
    </row>
    <row r="480" spans="1:2" x14ac:dyDescent="0.25">
      <c r="A480" s="31"/>
      <c r="B480" s="8"/>
    </row>
    <row r="481" spans="1:2" x14ac:dyDescent="0.25">
      <c r="A481" s="31"/>
      <c r="B481" s="8"/>
    </row>
    <row r="482" spans="1:2" x14ac:dyDescent="0.25">
      <c r="A482" s="31"/>
      <c r="B482" s="8"/>
    </row>
    <row r="483" spans="1:2" x14ac:dyDescent="0.25">
      <c r="A483" s="31"/>
      <c r="B483" s="8"/>
    </row>
    <row r="484" spans="1:2" x14ac:dyDescent="0.25">
      <c r="A484" s="31"/>
      <c r="B484" s="8"/>
    </row>
    <row r="485" spans="1:2" x14ac:dyDescent="0.25">
      <c r="A485" s="31"/>
      <c r="B485" s="8"/>
    </row>
    <row r="486" spans="1:2" x14ac:dyDescent="0.25">
      <c r="A486" s="31"/>
      <c r="B486" s="8"/>
    </row>
    <row r="487" spans="1:2" x14ac:dyDescent="0.25">
      <c r="A487" s="31"/>
      <c r="B487" s="8"/>
    </row>
    <row r="488" spans="1:2" x14ac:dyDescent="0.25">
      <c r="A488" s="31"/>
      <c r="B488" s="8"/>
    </row>
    <row r="489" spans="1:2" x14ac:dyDescent="0.25">
      <c r="A489" s="31"/>
      <c r="B489" s="8"/>
    </row>
    <row r="490" spans="1:2" x14ac:dyDescent="0.25">
      <c r="A490" s="31"/>
      <c r="B490" s="8"/>
    </row>
    <row r="491" spans="1:2" x14ac:dyDescent="0.25">
      <c r="A491" s="31"/>
      <c r="B491" s="8"/>
    </row>
    <row r="492" spans="1:2" x14ac:dyDescent="0.25">
      <c r="A492" s="31"/>
      <c r="B492" s="8"/>
    </row>
    <row r="493" spans="1:2" x14ac:dyDescent="0.25">
      <c r="A493" s="31"/>
      <c r="B493" s="8"/>
    </row>
    <row r="494" spans="1:2" x14ac:dyDescent="0.25">
      <c r="A494" s="31"/>
      <c r="B494" s="8"/>
    </row>
    <row r="495" spans="1:2" x14ac:dyDescent="0.25">
      <c r="A495" s="31"/>
      <c r="B495" s="8"/>
    </row>
    <row r="496" spans="1:2" x14ac:dyDescent="0.25">
      <c r="A496" s="31"/>
      <c r="B496" s="8"/>
    </row>
    <row r="497" spans="1:2" x14ac:dyDescent="0.25">
      <c r="A497" s="31"/>
      <c r="B497" s="8"/>
    </row>
    <row r="498" spans="1:2" x14ac:dyDescent="0.25">
      <c r="A498" s="31"/>
      <c r="B498" s="8"/>
    </row>
    <row r="499" spans="1:2" x14ac:dyDescent="0.25">
      <c r="A499" s="31"/>
      <c r="B499" s="8"/>
    </row>
    <row r="500" spans="1:2" x14ac:dyDescent="0.25">
      <c r="A500" s="31"/>
      <c r="B500" s="8"/>
    </row>
    <row r="501" spans="1:2" x14ac:dyDescent="0.25">
      <c r="A501" s="31"/>
      <c r="B501" s="8"/>
    </row>
    <row r="502" spans="1:2" x14ac:dyDescent="0.25">
      <c r="A502" s="31"/>
      <c r="B502" s="8"/>
    </row>
    <row r="503" spans="1:2" x14ac:dyDescent="0.25">
      <c r="A503" s="31"/>
      <c r="B503" s="8"/>
    </row>
    <row r="504" spans="1:2" x14ac:dyDescent="0.25">
      <c r="A504" s="31"/>
      <c r="B504" s="8"/>
    </row>
    <row r="505" spans="1:2" x14ac:dyDescent="0.25">
      <c r="A505" s="31"/>
      <c r="B505" s="8"/>
    </row>
    <row r="506" spans="1:2" x14ac:dyDescent="0.25">
      <c r="A506" s="31"/>
      <c r="B506" s="8"/>
    </row>
    <row r="507" spans="1:2" x14ac:dyDescent="0.25">
      <c r="A507" s="31"/>
      <c r="B507" s="8"/>
    </row>
    <row r="508" spans="1:2" x14ac:dyDescent="0.25">
      <c r="A508" s="31"/>
      <c r="B508" s="8"/>
    </row>
    <row r="509" spans="1:2" x14ac:dyDescent="0.25">
      <c r="A509" s="31"/>
      <c r="B509" s="8"/>
    </row>
    <row r="510" spans="1:2" x14ac:dyDescent="0.25">
      <c r="A510" s="31"/>
      <c r="B510" s="8"/>
    </row>
    <row r="511" spans="1:2" x14ac:dyDescent="0.25">
      <c r="A511" s="31"/>
      <c r="B511" s="8"/>
    </row>
    <row r="512" spans="1:2" x14ac:dyDescent="0.25">
      <c r="A512" s="31"/>
      <c r="B512" s="8"/>
    </row>
    <row r="513" spans="1:2" x14ac:dyDescent="0.25">
      <c r="A513" s="31"/>
      <c r="B513" s="8"/>
    </row>
    <row r="514" spans="1:2" x14ac:dyDescent="0.25">
      <c r="A514" s="31"/>
      <c r="B514" s="8"/>
    </row>
    <row r="515" spans="1:2" x14ac:dyDescent="0.25">
      <c r="A515" s="31"/>
      <c r="B515" s="8"/>
    </row>
    <row r="516" spans="1:2" x14ac:dyDescent="0.25">
      <c r="A516" s="31"/>
      <c r="B516" s="8"/>
    </row>
    <row r="517" spans="1:2" x14ac:dyDescent="0.25">
      <c r="A517" s="31"/>
      <c r="B517" s="8"/>
    </row>
    <row r="518" spans="1:2" x14ac:dyDescent="0.25">
      <c r="A518" s="31"/>
      <c r="B518" s="8"/>
    </row>
    <row r="519" spans="1:2" x14ac:dyDescent="0.25">
      <c r="A519" s="31"/>
      <c r="B519" s="8"/>
    </row>
    <row r="520" spans="1:2" x14ac:dyDescent="0.25">
      <c r="A520" s="31"/>
      <c r="B520" s="8"/>
    </row>
    <row r="521" spans="1:2" x14ac:dyDescent="0.25">
      <c r="A521" s="31"/>
      <c r="B521" s="8"/>
    </row>
    <row r="522" spans="1:2" x14ac:dyDescent="0.25">
      <c r="A522" s="31"/>
      <c r="B522" s="8"/>
    </row>
    <row r="523" spans="1:2" x14ac:dyDescent="0.25">
      <c r="A523" s="31"/>
      <c r="B523" s="8"/>
    </row>
    <row r="524" spans="1:2" x14ac:dyDescent="0.25">
      <c r="A524" s="31"/>
      <c r="B524" s="8"/>
    </row>
    <row r="525" spans="1:2" x14ac:dyDescent="0.25">
      <c r="A525" s="31"/>
      <c r="B525" s="8"/>
    </row>
    <row r="526" spans="1:2" x14ac:dyDescent="0.25">
      <c r="A526" s="31"/>
      <c r="B526" s="8"/>
    </row>
    <row r="527" spans="1:2" x14ac:dyDescent="0.25">
      <c r="A527" s="31"/>
      <c r="B527" s="8"/>
    </row>
    <row r="528" spans="1:2" x14ac:dyDescent="0.25">
      <c r="A528" s="31"/>
      <c r="B528" s="8"/>
    </row>
    <row r="529" spans="1:2" x14ac:dyDescent="0.25">
      <c r="A529" s="31"/>
      <c r="B529" s="8"/>
    </row>
    <row r="530" spans="1:2" x14ac:dyDescent="0.25">
      <c r="A530" s="31"/>
      <c r="B530" s="8"/>
    </row>
    <row r="531" spans="1:2" x14ac:dyDescent="0.25">
      <c r="A531" s="31"/>
      <c r="B531" s="8"/>
    </row>
    <row r="532" spans="1:2" x14ac:dyDescent="0.25">
      <c r="A532" s="31"/>
      <c r="B532" s="8"/>
    </row>
    <row r="533" spans="1:2" x14ac:dyDescent="0.25">
      <c r="A533" s="31"/>
      <c r="B533" s="8"/>
    </row>
    <row r="534" spans="1:2" x14ac:dyDescent="0.25">
      <c r="A534" s="31"/>
      <c r="B534" s="8"/>
    </row>
    <row r="535" spans="1:2" x14ac:dyDescent="0.25">
      <c r="A535" s="31"/>
      <c r="B535" s="8"/>
    </row>
    <row r="536" spans="1:2" x14ac:dyDescent="0.25">
      <c r="A536" s="31"/>
      <c r="B536" s="8"/>
    </row>
    <row r="537" spans="1:2" x14ac:dyDescent="0.25">
      <c r="A537" s="280"/>
      <c r="B537" s="282"/>
    </row>
    <row r="538" spans="1:2" x14ac:dyDescent="0.25">
      <c r="A538" s="31"/>
      <c r="B538" s="8"/>
    </row>
    <row r="539" spans="1:2" x14ac:dyDescent="0.25">
      <c r="A539" s="31"/>
      <c r="B539" s="8"/>
    </row>
    <row r="540" spans="1:2" x14ac:dyDescent="0.25">
      <c r="A540" s="31"/>
      <c r="B540" s="8"/>
    </row>
    <row r="541" spans="1:2" x14ac:dyDescent="0.25">
      <c r="A541" s="31"/>
      <c r="B541" s="8"/>
    </row>
    <row r="542" spans="1:2" x14ac:dyDescent="0.25">
      <c r="A542" s="31"/>
      <c r="B542" s="8"/>
    </row>
    <row r="543" spans="1:2" x14ac:dyDescent="0.25">
      <c r="A543" s="31"/>
      <c r="B543" s="8"/>
    </row>
    <row r="544" spans="1:2" x14ac:dyDescent="0.25">
      <c r="A544" s="31"/>
      <c r="B544" s="8"/>
    </row>
    <row r="545" spans="1:2" x14ac:dyDescent="0.25">
      <c r="A545" s="31"/>
      <c r="B545" s="8"/>
    </row>
    <row r="546" spans="1:2" x14ac:dyDescent="0.25">
      <c r="A546" s="31"/>
      <c r="B546" s="8"/>
    </row>
    <row r="547" spans="1:2" x14ac:dyDescent="0.25">
      <c r="A547" s="31"/>
      <c r="B547" s="8"/>
    </row>
    <row r="548" spans="1:2" x14ac:dyDescent="0.25">
      <c r="A548" s="31"/>
      <c r="B548" s="8"/>
    </row>
    <row r="549" spans="1:2" x14ac:dyDescent="0.25">
      <c r="A549" s="31"/>
      <c r="B549" s="8"/>
    </row>
    <row r="550" spans="1:2" x14ac:dyDescent="0.25">
      <c r="A550" s="31"/>
      <c r="B550" s="8"/>
    </row>
    <row r="551" spans="1:2" x14ac:dyDescent="0.25">
      <c r="A551" s="31"/>
      <c r="B551" s="8"/>
    </row>
    <row r="552" spans="1:2" x14ac:dyDescent="0.25">
      <c r="A552" s="31"/>
      <c r="B552" s="8"/>
    </row>
    <row r="553" spans="1:2" x14ac:dyDescent="0.25">
      <c r="A553" s="31"/>
      <c r="B553" s="8"/>
    </row>
    <row r="554" spans="1:2" x14ac:dyDescent="0.25">
      <c r="A554" s="31"/>
      <c r="B554" s="8"/>
    </row>
    <row r="555" spans="1:2" x14ac:dyDescent="0.25">
      <c r="A555" s="31"/>
      <c r="B555" s="8"/>
    </row>
    <row r="556" spans="1:2" x14ac:dyDescent="0.25">
      <c r="A556" s="31"/>
      <c r="B556" s="8"/>
    </row>
    <row r="557" spans="1:2" x14ac:dyDescent="0.25">
      <c r="A557" s="31"/>
      <c r="B557" s="8"/>
    </row>
    <row r="558" spans="1:2" x14ac:dyDescent="0.25">
      <c r="A558" s="31"/>
      <c r="B558" s="8"/>
    </row>
    <row r="559" spans="1:2" x14ac:dyDescent="0.25">
      <c r="A559" s="31"/>
      <c r="B559" s="8"/>
    </row>
    <row r="560" spans="1:2" x14ac:dyDescent="0.25">
      <c r="A560" s="31"/>
      <c r="B560" s="8"/>
    </row>
    <row r="561" spans="1:2" x14ac:dyDescent="0.25">
      <c r="A561" s="31"/>
      <c r="B561" s="8"/>
    </row>
    <row r="562" spans="1:2" x14ac:dyDescent="0.25">
      <c r="A562" s="31"/>
      <c r="B562" s="8"/>
    </row>
    <row r="563" spans="1:2" x14ac:dyDescent="0.25">
      <c r="A563" s="31"/>
      <c r="B563" s="8"/>
    </row>
    <row r="564" spans="1:2" x14ac:dyDescent="0.25">
      <c r="A564" s="31"/>
      <c r="B564" s="8"/>
    </row>
    <row r="565" spans="1:2" x14ac:dyDescent="0.25">
      <c r="A565" s="31"/>
      <c r="B565" s="8"/>
    </row>
    <row r="566" spans="1:2" x14ac:dyDescent="0.25">
      <c r="A566" s="31"/>
      <c r="B566" s="8"/>
    </row>
    <row r="567" spans="1:2" x14ac:dyDescent="0.25">
      <c r="A567" s="31"/>
      <c r="B567" s="8"/>
    </row>
    <row r="568" spans="1:2" x14ac:dyDescent="0.25">
      <c r="A568" s="31"/>
      <c r="B568" s="8"/>
    </row>
    <row r="569" spans="1:2" x14ac:dyDescent="0.25">
      <c r="A569" s="31"/>
      <c r="B569" s="8"/>
    </row>
    <row r="570" spans="1:2" x14ac:dyDescent="0.25">
      <c r="A570" s="31"/>
      <c r="B570" s="8"/>
    </row>
    <row r="571" spans="1:2" x14ac:dyDescent="0.25">
      <c r="A571" s="31"/>
      <c r="B571" s="8"/>
    </row>
    <row r="572" spans="1:2" x14ac:dyDescent="0.25">
      <c r="A572" s="31"/>
      <c r="B572" s="8"/>
    </row>
    <row r="573" spans="1:2" x14ac:dyDescent="0.25">
      <c r="A573" s="31"/>
      <c r="B573" s="8"/>
    </row>
    <row r="574" spans="1:2" x14ac:dyDescent="0.25">
      <c r="A574" s="31"/>
      <c r="B574" s="8"/>
    </row>
    <row r="575" spans="1:2" x14ac:dyDescent="0.25">
      <c r="A575" s="31"/>
      <c r="B575" s="8"/>
    </row>
    <row r="576" spans="1:2" x14ac:dyDescent="0.25">
      <c r="A576" s="31"/>
      <c r="B576" s="8"/>
    </row>
    <row r="577" spans="1:2" x14ac:dyDescent="0.25">
      <c r="A577" s="31"/>
      <c r="B577" s="8"/>
    </row>
    <row r="578" spans="1:2" x14ac:dyDescent="0.25">
      <c r="A578" s="31"/>
      <c r="B578" s="8"/>
    </row>
    <row r="579" spans="1:2" x14ac:dyDescent="0.25">
      <c r="A579" s="31"/>
      <c r="B579" s="8"/>
    </row>
    <row r="580" spans="1:2" x14ac:dyDescent="0.25">
      <c r="A580" s="31"/>
      <c r="B580" s="8"/>
    </row>
    <row r="581" spans="1:2" x14ac:dyDescent="0.25">
      <c r="A581" s="31"/>
      <c r="B581" s="8"/>
    </row>
    <row r="582" spans="1:2" x14ac:dyDescent="0.25">
      <c r="A582" s="31"/>
      <c r="B582" s="8"/>
    </row>
    <row r="583" spans="1:2" x14ac:dyDescent="0.25">
      <c r="A583" s="31"/>
      <c r="B583" s="8"/>
    </row>
    <row r="584" spans="1:2" x14ac:dyDescent="0.25">
      <c r="A584" s="31"/>
      <c r="B584" s="8"/>
    </row>
    <row r="585" spans="1:2" x14ac:dyDescent="0.25">
      <c r="A585" s="31"/>
      <c r="B585" s="8"/>
    </row>
    <row r="586" spans="1:2" x14ac:dyDescent="0.25">
      <c r="A586" s="31"/>
      <c r="B586" s="8"/>
    </row>
    <row r="587" spans="1:2" x14ac:dyDescent="0.25">
      <c r="A587" s="31"/>
      <c r="B587" s="8"/>
    </row>
    <row r="588" spans="1:2" x14ac:dyDescent="0.25">
      <c r="A588" s="31"/>
      <c r="B588" s="8"/>
    </row>
    <row r="589" spans="1:2" x14ac:dyDescent="0.25">
      <c r="A589" s="31"/>
      <c r="B589" s="8"/>
    </row>
    <row r="590" spans="1:2" x14ac:dyDescent="0.25">
      <c r="A590" s="31"/>
      <c r="B590" s="8"/>
    </row>
    <row r="591" spans="1:2" x14ac:dyDescent="0.25">
      <c r="A591" s="31"/>
      <c r="B591" s="8"/>
    </row>
    <row r="592" spans="1:2" x14ac:dyDescent="0.25">
      <c r="A592" s="31"/>
      <c r="B592" s="8"/>
    </row>
    <row r="593" spans="1:2" x14ac:dyDescent="0.25">
      <c r="A593" s="31"/>
      <c r="B593" s="8"/>
    </row>
    <row r="594" spans="1:2" x14ac:dyDescent="0.25">
      <c r="A594" s="31"/>
      <c r="B594" s="8"/>
    </row>
    <row r="595" spans="1:2" x14ac:dyDescent="0.25">
      <c r="A595" s="31"/>
      <c r="B595" s="8"/>
    </row>
    <row r="596" spans="1:2" x14ac:dyDescent="0.25">
      <c r="A596" s="31"/>
      <c r="B596" s="8"/>
    </row>
    <row r="597" spans="1:2" x14ac:dyDescent="0.25">
      <c r="A597" s="31"/>
      <c r="B597" s="8"/>
    </row>
    <row r="598" spans="1:2" x14ac:dyDescent="0.25">
      <c r="A598" s="31"/>
      <c r="B598" s="8"/>
    </row>
    <row r="599" spans="1:2" x14ac:dyDescent="0.25">
      <c r="A599" s="31"/>
      <c r="B599" s="8"/>
    </row>
    <row r="600" spans="1:2" x14ac:dyDescent="0.25">
      <c r="A600" s="31"/>
      <c r="B600" s="8"/>
    </row>
    <row r="601" spans="1:2" x14ac:dyDescent="0.25">
      <c r="A601" s="31"/>
      <c r="B601" s="8"/>
    </row>
    <row r="602" spans="1:2" x14ac:dyDescent="0.25">
      <c r="A602" s="31"/>
      <c r="B602" s="8"/>
    </row>
    <row r="603" spans="1:2" x14ac:dyDescent="0.25">
      <c r="A603" s="31"/>
      <c r="B603" s="8"/>
    </row>
    <row r="604" spans="1:2" x14ac:dyDescent="0.25">
      <c r="A604" s="31"/>
      <c r="B604" s="8"/>
    </row>
    <row r="605" spans="1:2" x14ac:dyDescent="0.25">
      <c r="A605" s="31"/>
      <c r="B605" s="8"/>
    </row>
    <row r="606" spans="1:2" x14ac:dyDescent="0.25">
      <c r="A606" s="31"/>
      <c r="B606" s="8"/>
    </row>
    <row r="607" spans="1:2" x14ac:dyDescent="0.25">
      <c r="A607" s="31"/>
      <c r="B607" s="8"/>
    </row>
    <row r="608" spans="1:2" x14ac:dyDescent="0.25">
      <c r="A608" s="31"/>
      <c r="B608" s="8"/>
    </row>
    <row r="609" spans="1:2" x14ac:dyDescent="0.25">
      <c r="A609" s="280"/>
      <c r="B609" s="282"/>
    </row>
    <row r="610" spans="1:2" x14ac:dyDescent="0.25">
      <c r="A610" s="31"/>
      <c r="B610" s="8"/>
    </row>
    <row r="611" spans="1:2" x14ac:dyDescent="0.25">
      <c r="A611" s="31"/>
      <c r="B611" s="8"/>
    </row>
    <row r="612" spans="1:2" x14ac:dyDescent="0.25">
      <c r="A612" s="31"/>
      <c r="B612" s="8"/>
    </row>
    <row r="613" spans="1:2" x14ac:dyDescent="0.25">
      <c r="A613" s="31"/>
      <c r="B613" s="8"/>
    </row>
    <row r="614" spans="1:2" x14ac:dyDescent="0.25">
      <c r="A614" s="31"/>
      <c r="B614" s="8"/>
    </row>
    <row r="615" spans="1:2" x14ac:dyDescent="0.25">
      <c r="A615" s="31"/>
      <c r="B615" s="8"/>
    </row>
    <row r="616" spans="1:2" x14ac:dyDescent="0.25">
      <c r="A616" s="31"/>
      <c r="B616" s="8"/>
    </row>
    <row r="617" spans="1:2" x14ac:dyDescent="0.25">
      <c r="A617" s="31"/>
      <c r="B617" s="8"/>
    </row>
    <row r="618" spans="1:2" x14ac:dyDescent="0.25">
      <c r="A618" s="31"/>
      <c r="B618" s="8"/>
    </row>
    <row r="619" spans="1:2" x14ac:dyDescent="0.25">
      <c r="A619" s="31"/>
      <c r="B619" s="8"/>
    </row>
    <row r="620" spans="1:2" x14ac:dyDescent="0.25">
      <c r="A620" s="31"/>
      <c r="B620" s="8"/>
    </row>
    <row r="621" spans="1:2" x14ac:dyDescent="0.25">
      <c r="A621" s="31"/>
      <c r="B621" s="8"/>
    </row>
    <row r="622" spans="1:2" x14ac:dyDescent="0.25">
      <c r="A622" s="31"/>
      <c r="B622" s="8"/>
    </row>
    <row r="623" spans="1:2" x14ac:dyDescent="0.25">
      <c r="A623" s="31"/>
      <c r="B623" s="8"/>
    </row>
    <row r="624" spans="1:2" x14ac:dyDescent="0.25">
      <c r="A624" s="31"/>
      <c r="B624" s="8"/>
    </row>
    <row r="625" spans="1:2" x14ac:dyDescent="0.25">
      <c r="A625" s="31"/>
      <c r="B625" s="8"/>
    </row>
    <row r="626" spans="1:2" x14ac:dyDescent="0.25">
      <c r="A626" s="31"/>
      <c r="B626" s="8"/>
    </row>
    <row r="627" spans="1:2" x14ac:dyDescent="0.25">
      <c r="A627" s="31"/>
      <c r="B627" s="8"/>
    </row>
    <row r="628" spans="1:2" x14ac:dyDescent="0.25">
      <c r="A628" s="31"/>
      <c r="B628" s="8"/>
    </row>
    <row r="629" spans="1:2" x14ac:dyDescent="0.25">
      <c r="A629" s="31"/>
      <c r="B629" s="8"/>
    </row>
    <row r="630" spans="1:2" x14ac:dyDescent="0.25">
      <c r="A630" s="31"/>
      <c r="B630" s="8"/>
    </row>
    <row r="631" spans="1:2" x14ac:dyDescent="0.25">
      <c r="A631" s="31"/>
      <c r="B631" s="8"/>
    </row>
    <row r="632" spans="1:2" x14ac:dyDescent="0.25">
      <c r="A632" s="31"/>
      <c r="B632" s="8"/>
    </row>
    <row r="633" spans="1:2" x14ac:dyDescent="0.25">
      <c r="A633" s="31"/>
      <c r="B633" s="8"/>
    </row>
    <row r="634" spans="1:2" x14ac:dyDescent="0.25">
      <c r="A634" s="31"/>
      <c r="B634" s="8"/>
    </row>
    <row r="635" spans="1:2" x14ac:dyDescent="0.25">
      <c r="A635" s="31"/>
      <c r="B635" s="8"/>
    </row>
    <row r="636" spans="1:2" x14ac:dyDescent="0.25">
      <c r="A636" s="31"/>
      <c r="B636" s="8"/>
    </row>
    <row r="637" spans="1:2" x14ac:dyDescent="0.25">
      <c r="A637" s="31"/>
      <c r="B637" s="8"/>
    </row>
    <row r="638" spans="1:2" x14ac:dyDescent="0.25">
      <c r="A638" s="31"/>
      <c r="B638" s="8"/>
    </row>
    <row r="639" spans="1:2" x14ac:dyDescent="0.25">
      <c r="A639" s="31"/>
      <c r="B639" s="8"/>
    </row>
    <row r="640" spans="1:2" x14ac:dyDescent="0.25">
      <c r="A640" s="31"/>
      <c r="B640" s="8"/>
    </row>
    <row r="641" spans="1:2" x14ac:dyDescent="0.25">
      <c r="A641" s="31"/>
      <c r="B641" s="8"/>
    </row>
    <row r="642" spans="1:2" x14ac:dyDescent="0.25">
      <c r="A642" s="31"/>
      <c r="B642" s="8"/>
    </row>
    <row r="643" spans="1:2" x14ac:dyDescent="0.25">
      <c r="A643" s="31"/>
      <c r="B643" s="8"/>
    </row>
    <row r="644" spans="1:2" x14ac:dyDescent="0.25">
      <c r="A644" s="31"/>
      <c r="B644" s="8"/>
    </row>
    <row r="645" spans="1:2" x14ac:dyDescent="0.25">
      <c r="A645" s="31"/>
      <c r="B645" s="8"/>
    </row>
    <row r="646" spans="1:2" x14ac:dyDescent="0.25">
      <c r="A646" s="31"/>
      <c r="B646" s="8"/>
    </row>
    <row r="647" spans="1:2" x14ac:dyDescent="0.25">
      <c r="A647" s="31"/>
      <c r="B647" s="8"/>
    </row>
    <row r="648" spans="1:2" x14ac:dyDescent="0.25">
      <c r="A648" s="31"/>
      <c r="B648" s="8"/>
    </row>
    <row r="649" spans="1:2" x14ac:dyDescent="0.25">
      <c r="A649" s="31"/>
      <c r="B649" s="8"/>
    </row>
    <row r="650" spans="1:2" x14ac:dyDescent="0.25">
      <c r="A650" s="31"/>
      <c r="B650" s="8"/>
    </row>
    <row r="651" spans="1:2" x14ac:dyDescent="0.25">
      <c r="A651" s="31"/>
      <c r="B651" s="8"/>
    </row>
    <row r="652" spans="1:2" x14ac:dyDescent="0.25">
      <c r="A652" s="31"/>
      <c r="B652" s="8"/>
    </row>
    <row r="653" spans="1:2" x14ac:dyDescent="0.25">
      <c r="A653" s="31"/>
      <c r="B653" s="8"/>
    </row>
    <row r="654" spans="1:2" x14ac:dyDescent="0.25">
      <c r="A654" s="31"/>
      <c r="B654" s="8"/>
    </row>
    <row r="655" spans="1:2" x14ac:dyDescent="0.25">
      <c r="A655" s="31"/>
      <c r="B655" s="8"/>
    </row>
    <row r="656" spans="1:2" x14ac:dyDescent="0.25">
      <c r="A656" s="31"/>
      <c r="B656" s="8"/>
    </row>
    <row r="657" spans="1:2" x14ac:dyDescent="0.25">
      <c r="A657" s="31"/>
      <c r="B657" s="8"/>
    </row>
    <row r="658" spans="1:2" x14ac:dyDescent="0.25">
      <c r="A658" s="31"/>
      <c r="B658" s="8"/>
    </row>
    <row r="659" spans="1:2" x14ac:dyDescent="0.25">
      <c r="A659" s="31"/>
      <c r="B659" s="8"/>
    </row>
    <row r="660" spans="1:2" x14ac:dyDescent="0.25">
      <c r="A660" s="31"/>
      <c r="B660" s="8"/>
    </row>
    <row r="661" spans="1:2" x14ac:dyDescent="0.25">
      <c r="A661" s="31"/>
      <c r="B661" s="8"/>
    </row>
    <row r="662" spans="1:2" x14ac:dyDescent="0.25">
      <c r="A662" s="31"/>
      <c r="B662" s="8"/>
    </row>
    <row r="663" spans="1:2" x14ac:dyDescent="0.25">
      <c r="A663" s="31"/>
      <c r="B663" s="8"/>
    </row>
    <row r="664" spans="1:2" x14ac:dyDescent="0.25">
      <c r="A664" s="31"/>
      <c r="B664" s="8"/>
    </row>
    <row r="665" spans="1:2" x14ac:dyDescent="0.25">
      <c r="A665" s="31"/>
      <c r="B665" s="8"/>
    </row>
    <row r="666" spans="1:2" x14ac:dyDescent="0.25">
      <c r="A666" s="31"/>
      <c r="B666" s="8"/>
    </row>
    <row r="667" spans="1:2" x14ac:dyDescent="0.25">
      <c r="A667" s="31"/>
      <c r="B667" s="8"/>
    </row>
    <row r="668" spans="1:2" x14ac:dyDescent="0.25">
      <c r="A668" s="31"/>
      <c r="B668" s="8"/>
    </row>
    <row r="669" spans="1:2" x14ac:dyDescent="0.25">
      <c r="A669" s="31"/>
      <c r="B669" s="8"/>
    </row>
    <row r="670" spans="1:2" x14ac:dyDescent="0.25">
      <c r="A670" s="31"/>
      <c r="B670" s="8"/>
    </row>
    <row r="671" spans="1:2" x14ac:dyDescent="0.25">
      <c r="A671" s="31"/>
      <c r="B671" s="8"/>
    </row>
    <row r="672" spans="1:2" x14ac:dyDescent="0.25">
      <c r="A672" s="31"/>
      <c r="B672" s="8"/>
    </row>
    <row r="673" spans="1:2" x14ac:dyDescent="0.25">
      <c r="A673" s="31"/>
      <c r="B673" s="8"/>
    </row>
    <row r="674" spans="1:2" x14ac:dyDescent="0.25">
      <c r="A674" s="31"/>
      <c r="B674" s="8"/>
    </row>
    <row r="675" spans="1:2" x14ac:dyDescent="0.25">
      <c r="A675" s="31"/>
      <c r="B675" s="8"/>
    </row>
    <row r="676" spans="1:2" x14ac:dyDescent="0.25">
      <c r="A676" s="31"/>
      <c r="B676" s="8"/>
    </row>
    <row r="677" spans="1:2" x14ac:dyDescent="0.25">
      <c r="A677" s="31"/>
      <c r="B677" s="8"/>
    </row>
    <row r="678" spans="1:2" x14ac:dyDescent="0.25">
      <c r="A678" s="31"/>
      <c r="B678" s="8"/>
    </row>
    <row r="679" spans="1:2" x14ac:dyDescent="0.25">
      <c r="A679" s="31"/>
      <c r="B679" s="8"/>
    </row>
    <row r="680" spans="1:2" x14ac:dyDescent="0.25">
      <c r="A680" s="31"/>
      <c r="B680" s="8"/>
    </row>
    <row r="681" spans="1:2" x14ac:dyDescent="0.25">
      <c r="A681" s="31"/>
      <c r="B681" s="8"/>
    </row>
    <row r="682" spans="1:2" x14ac:dyDescent="0.25">
      <c r="A682" s="31"/>
      <c r="B682" s="8"/>
    </row>
    <row r="683" spans="1:2" x14ac:dyDescent="0.25">
      <c r="A683" s="31"/>
      <c r="B683" s="8"/>
    </row>
    <row r="684" spans="1:2" x14ac:dyDescent="0.25">
      <c r="A684" s="31"/>
      <c r="B684" s="8"/>
    </row>
    <row r="685" spans="1:2" x14ac:dyDescent="0.25">
      <c r="A685" s="31"/>
      <c r="B685" s="8"/>
    </row>
    <row r="686" spans="1:2" x14ac:dyDescent="0.25">
      <c r="A686" s="31"/>
      <c r="B686" s="8"/>
    </row>
    <row r="687" spans="1:2" x14ac:dyDescent="0.25">
      <c r="A687" s="31"/>
      <c r="B687" s="8"/>
    </row>
    <row r="688" spans="1:2" x14ac:dyDescent="0.25">
      <c r="A688" s="31"/>
      <c r="B688" s="8"/>
    </row>
    <row r="689" spans="1:2" x14ac:dyDescent="0.25">
      <c r="A689" s="31"/>
      <c r="B689" s="8"/>
    </row>
    <row r="690" spans="1:2" x14ac:dyDescent="0.25">
      <c r="A690" s="31"/>
      <c r="B690" s="8"/>
    </row>
    <row r="691" spans="1:2" x14ac:dyDescent="0.25">
      <c r="A691" s="31"/>
      <c r="B691" s="8"/>
    </row>
    <row r="692" spans="1:2" x14ac:dyDescent="0.25">
      <c r="A692" s="31"/>
      <c r="B692" s="8"/>
    </row>
    <row r="693" spans="1:2" x14ac:dyDescent="0.25">
      <c r="A693" s="31"/>
      <c r="B693" s="8"/>
    </row>
    <row r="694" spans="1:2" x14ac:dyDescent="0.25">
      <c r="A694" s="31"/>
      <c r="B694" s="8"/>
    </row>
    <row r="695" spans="1:2" x14ac:dyDescent="0.25">
      <c r="A695" s="31"/>
      <c r="B695" s="8"/>
    </row>
    <row r="696" spans="1:2" x14ac:dyDescent="0.25">
      <c r="A696" s="31"/>
      <c r="B696" s="8"/>
    </row>
    <row r="697" spans="1:2" x14ac:dyDescent="0.25">
      <c r="A697" s="31"/>
      <c r="B697" s="8"/>
    </row>
    <row r="698" spans="1:2" x14ac:dyDescent="0.25">
      <c r="A698" s="31"/>
      <c r="B698" s="8"/>
    </row>
    <row r="699" spans="1:2" x14ac:dyDescent="0.25">
      <c r="A699" s="31"/>
      <c r="B699" s="8"/>
    </row>
    <row r="700" spans="1:2" x14ac:dyDescent="0.25">
      <c r="A700" s="31"/>
      <c r="B700" s="8"/>
    </row>
    <row r="701" spans="1:2" x14ac:dyDescent="0.25">
      <c r="A701" s="31"/>
      <c r="B701" s="8"/>
    </row>
    <row r="702" spans="1:2" x14ac:dyDescent="0.25">
      <c r="A702" s="31"/>
      <c r="B702" s="8"/>
    </row>
    <row r="703" spans="1:2" x14ac:dyDescent="0.25">
      <c r="A703" s="31"/>
      <c r="B703" s="8"/>
    </row>
    <row r="704" spans="1:2" x14ac:dyDescent="0.25">
      <c r="A704" s="31"/>
      <c r="B704" s="8"/>
    </row>
    <row r="705" spans="1:2" x14ac:dyDescent="0.25">
      <c r="A705" s="31"/>
      <c r="B705" s="8"/>
    </row>
    <row r="706" spans="1:2" x14ac:dyDescent="0.25">
      <c r="A706" s="31"/>
      <c r="B706" s="8"/>
    </row>
    <row r="707" spans="1:2" x14ac:dyDescent="0.25">
      <c r="A707" s="280"/>
      <c r="B707" s="282"/>
    </row>
    <row r="708" spans="1:2" x14ac:dyDescent="0.25">
      <c r="A708" s="31"/>
      <c r="B708" s="8"/>
    </row>
    <row r="709" spans="1:2" x14ac:dyDescent="0.25">
      <c r="A709" s="31"/>
      <c r="B709" s="8"/>
    </row>
    <row r="710" spans="1:2" x14ac:dyDescent="0.25">
      <c r="A710" s="31"/>
      <c r="B710" s="8"/>
    </row>
    <row r="711" spans="1:2" x14ac:dyDescent="0.25">
      <c r="A711" s="31"/>
      <c r="B711" s="8"/>
    </row>
    <row r="712" spans="1:2" x14ac:dyDescent="0.25">
      <c r="A712" s="31"/>
      <c r="B712" s="8"/>
    </row>
    <row r="713" spans="1:2" x14ac:dyDescent="0.25">
      <c r="A713" s="31"/>
      <c r="B713" s="8"/>
    </row>
    <row r="714" spans="1:2" x14ac:dyDescent="0.25">
      <c r="A714" s="31"/>
      <c r="B714" s="8"/>
    </row>
    <row r="715" spans="1:2" x14ac:dyDescent="0.25">
      <c r="A715" s="31"/>
      <c r="B715" s="8"/>
    </row>
    <row r="716" spans="1:2" x14ac:dyDescent="0.25">
      <c r="A716" s="31"/>
      <c r="B716" s="8"/>
    </row>
    <row r="717" spans="1:2" x14ac:dyDescent="0.25">
      <c r="A717" s="31"/>
      <c r="B717" s="8"/>
    </row>
    <row r="718" spans="1:2" x14ac:dyDescent="0.25">
      <c r="A718" s="31"/>
      <c r="B718" s="8"/>
    </row>
    <row r="719" spans="1:2" x14ac:dyDescent="0.25">
      <c r="A719" s="31"/>
      <c r="B719" s="8"/>
    </row>
    <row r="720" spans="1:2" x14ac:dyDescent="0.25">
      <c r="A720" s="31"/>
      <c r="B720" s="8"/>
    </row>
    <row r="721" spans="1:2" x14ac:dyDescent="0.25">
      <c r="A721" s="31"/>
      <c r="B721" s="8"/>
    </row>
    <row r="722" spans="1:2" x14ac:dyDescent="0.25">
      <c r="A722" s="31"/>
      <c r="B722" s="8"/>
    </row>
    <row r="723" spans="1:2" x14ac:dyDescent="0.25">
      <c r="A723" s="31"/>
      <c r="B723" s="8"/>
    </row>
    <row r="724" spans="1:2" x14ac:dyDescent="0.25">
      <c r="A724" s="31"/>
      <c r="B724" s="8"/>
    </row>
    <row r="725" spans="1:2" x14ac:dyDescent="0.25">
      <c r="A725" s="31"/>
      <c r="B725" s="8"/>
    </row>
    <row r="726" spans="1:2" x14ac:dyDescent="0.25">
      <c r="A726" s="31"/>
      <c r="B726" s="8"/>
    </row>
    <row r="727" spans="1:2" x14ac:dyDescent="0.25">
      <c r="A727" s="31"/>
      <c r="B727" s="8"/>
    </row>
    <row r="728" spans="1:2" x14ac:dyDescent="0.25">
      <c r="A728" s="31"/>
      <c r="B728" s="8"/>
    </row>
    <row r="729" spans="1:2" x14ac:dyDescent="0.25">
      <c r="A729" s="31"/>
      <c r="B729" s="8"/>
    </row>
    <row r="730" spans="1:2" x14ac:dyDescent="0.25">
      <c r="A730" s="31"/>
      <c r="B730" s="8"/>
    </row>
    <row r="731" spans="1:2" x14ac:dyDescent="0.25">
      <c r="A731" s="31"/>
      <c r="B731" s="8"/>
    </row>
    <row r="732" spans="1:2" x14ac:dyDescent="0.25">
      <c r="A732" s="31"/>
      <c r="B732" s="8"/>
    </row>
    <row r="733" spans="1:2" x14ac:dyDescent="0.25">
      <c r="A733" s="31"/>
      <c r="B733" s="8"/>
    </row>
    <row r="734" spans="1:2" x14ac:dyDescent="0.25">
      <c r="A734" s="31"/>
      <c r="B734" s="8"/>
    </row>
    <row r="735" spans="1:2" x14ac:dyDescent="0.25">
      <c r="A735" s="31"/>
      <c r="B735" s="8"/>
    </row>
    <row r="736" spans="1:2" x14ac:dyDescent="0.25">
      <c r="A736" s="31"/>
      <c r="B736" s="8"/>
    </row>
    <row r="737" spans="1:2" x14ac:dyDescent="0.25">
      <c r="A737" s="31"/>
      <c r="B737" s="8"/>
    </row>
    <row r="738" spans="1:2" x14ac:dyDescent="0.25">
      <c r="A738" s="31"/>
      <c r="B738" s="8"/>
    </row>
    <row r="739" spans="1:2" x14ac:dyDescent="0.25">
      <c r="A739" s="31"/>
      <c r="B739" s="8"/>
    </row>
    <row r="740" spans="1:2" x14ac:dyDescent="0.25">
      <c r="A740" s="31"/>
      <c r="B740" s="8"/>
    </row>
    <row r="741" spans="1:2" x14ac:dyDescent="0.25">
      <c r="A741" s="31"/>
      <c r="B741" s="8"/>
    </row>
    <row r="742" spans="1:2" x14ac:dyDescent="0.25">
      <c r="A742" s="31"/>
      <c r="B742" s="8"/>
    </row>
    <row r="743" spans="1:2" x14ac:dyDescent="0.25">
      <c r="A743" s="31"/>
      <c r="B743" s="8"/>
    </row>
    <row r="744" spans="1:2" x14ac:dyDescent="0.25">
      <c r="A744" s="31"/>
      <c r="B744" s="8"/>
    </row>
    <row r="745" spans="1:2" x14ac:dyDescent="0.25">
      <c r="A745" s="31"/>
      <c r="B745" s="8"/>
    </row>
    <row r="746" spans="1:2" x14ac:dyDescent="0.25">
      <c r="A746" s="31"/>
      <c r="B746" s="8"/>
    </row>
    <row r="747" spans="1:2" x14ac:dyDescent="0.25">
      <c r="A747" s="31"/>
      <c r="B747" s="8"/>
    </row>
    <row r="748" spans="1:2" x14ac:dyDescent="0.25">
      <c r="A748" s="31"/>
      <c r="B748" s="8"/>
    </row>
    <row r="749" spans="1:2" x14ac:dyDescent="0.25">
      <c r="A749" s="31"/>
      <c r="B749" s="8"/>
    </row>
    <row r="750" spans="1:2" x14ac:dyDescent="0.25">
      <c r="A750" s="31"/>
      <c r="B750" s="8"/>
    </row>
    <row r="751" spans="1:2" x14ac:dyDescent="0.25">
      <c r="A751" s="31"/>
      <c r="B751" s="8"/>
    </row>
    <row r="752" spans="1:2" x14ac:dyDescent="0.25">
      <c r="A752" s="31"/>
      <c r="B752" s="8"/>
    </row>
    <row r="753" spans="1:2" x14ac:dyDescent="0.25">
      <c r="A753" s="31"/>
      <c r="B753" s="8"/>
    </row>
    <row r="754" spans="1:2" x14ac:dyDescent="0.25">
      <c r="A754" s="31"/>
      <c r="B754" s="8"/>
    </row>
    <row r="755" spans="1:2" x14ac:dyDescent="0.25">
      <c r="A755" s="31"/>
      <c r="B755" s="8"/>
    </row>
    <row r="756" spans="1:2" x14ac:dyDescent="0.25">
      <c r="A756" s="31"/>
      <c r="B756" s="8"/>
    </row>
    <row r="757" spans="1:2" x14ac:dyDescent="0.25">
      <c r="A757" s="31"/>
      <c r="B757" s="8"/>
    </row>
    <row r="758" spans="1:2" x14ac:dyDescent="0.25">
      <c r="A758" s="31"/>
      <c r="B758" s="8"/>
    </row>
    <row r="759" spans="1:2" x14ac:dyDescent="0.25">
      <c r="A759" s="31"/>
      <c r="B759" s="8"/>
    </row>
    <row r="760" spans="1:2" x14ac:dyDescent="0.25">
      <c r="A760" s="31"/>
      <c r="B760" s="8"/>
    </row>
    <row r="761" spans="1:2" x14ac:dyDescent="0.25">
      <c r="A761" s="31"/>
      <c r="B761" s="8"/>
    </row>
    <row r="762" spans="1:2" x14ac:dyDescent="0.25">
      <c r="A762" s="31"/>
      <c r="B762" s="8"/>
    </row>
    <row r="763" spans="1:2" x14ac:dyDescent="0.25">
      <c r="A763" s="31"/>
      <c r="B763" s="8"/>
    </row>
    <row r="764" spans="1:2" x14ac:dyDescent="0.25">
      <c r="A764" s="31"/>
      <c r="B764" s="8"/>
    </row>
    <row r="765" spans="1:2" x14ac:dyDescent="0.25">
      <c r="A765" s="31"/>
      <c r="B765" s="8"/>
    </row>
    <row r="766" spans="1:2" x14ac:dyDescent="0.25">
      <c r="A766" s="31"/>
      <c r="B766" s="8"/>
    </row>
    <row r="767" spans="1:2" x14ac:dyDescent="0.25">
      <c r="A767" s="31"/>
      <c r="B767" s="8"/>
    </row>
    <row r="768" spans="1:2" x14ac:dyDescent="0.25">
      <c r="A768" s="31"/>
      <c r="B768" s="8"/>
    </row>
    <row r="769" spans="1:2" x14ac:dyDescent="0.25">
      <c r="A769" s="31"/>
      <c r="B769" s="8"/>
    </row>
    <row r="770" spans="1:2" x14ac:dyDescent="0.25">
      <c r="A770" s="31"/>
      <c r="B770" s="8"/>
    </row>
    <row r="771" spans="1:2" x14ac:dyDescent="0.25">
      <c r="A771" s="31"/>
      <c r="B771" s="8"/>
    </row>
    <row r="772" spans="1:2" x14ac:dyDescent="0.25">
      <c r="A772" s="31"/>
      <c r="B772" s="8"/>
    </row>
    <row r="773" spans="1:2" x14ac:dyDescent="0.25">
      <c r="A773" s="31"/>
      <c r="B773" s="8"/>
    </row>
    <row r="774" spans="1:2" x14ac:dyDescent="0.25">
      <c r="A774" s="31"/>
      <c r="B774" s="8"/>
    </row>
    <row r="775" spans="1:2" x14ac:dyDescent="0.25">
      <c r="A775" s="31"/>
      <c r="B775" s="8"/>
    </row>
    <row r="776" spans="1:2" x14ac:dyDescent="0.25">
      <c r="A776" s="31"/>
      <c r="B776" s="8"/>
    </row>
    <row r="777" spans="1:2" x14ac:dyDescent="0.25">
      <c r="A777" s="31"/>
      <c r="B777" s="8"/>
    </row>
    <row r="778" spans="1:2" x14ac:dyDescent="0.25">
      <c r="A778" s="31"/>
      <c r="B778" s="8"/>
    </row>
    <row r="779" spans="1:2" x14ac:dyDescent="0.25">
      <c r="A779" s="31"/>
      <c r="B779" s="8"/>
    </row>
    <row r="780" spans="1:2" x14ac:dyDescent="0.25">
      <c r="A780" s="31"/>
      <c r="B780" s="8"/>
    </row>
    <row r="781" spans="1:2" x14ac:dyDescent="0.25">
      <c r="A781" s="31"/>
      <c r="B781" s="8"/>
    </row>
    <row r="782" spans="1:2" x14ac:dyDescent="0.25">
      <c r="A782" s="31"/>
      <c r="B782" s="8"/>
    </row>
    <row r="783" spans="1:2" x14ac:dyDescent="0.25">
      <c r="A783" s="31"/>
      <c r="B783" s="8"/>
    </row>
    <row r="784" spans="1:2" x14ac:dyDescent="0.25">
      <c r="A784" s="31"/>
      <c r="B784" s="8"/>
    </row>
    <row r="785" spans="1:2" x14ac:dyDescent="0.25">
      <c r="A785" s="31"/>
      <c r="B785" s="8"/>
    </row>
    <row r="786" spans="1:2" x14ac:dyDescent="0.25">
      <c r="A786" s="31"/>
      <c r="B786" s="8"/>
    </row>
    <row r="787" spans="1:2" x14ac:dyDescent="0.25">
      <c r="A787" s="31"/>
      <c r="B787" s="8"/>
    </row>
    <row r="788" spans="1:2" x14ac:dyDescent="0.25">
      <c r="A788" s="31"/>
      <c r="B788" s="8"/>
    </row>
    <row r="789" spans="1:2" x14ac:dyDescent="0.25">
      <c r="A789" s="31"/>
      <c r="B789" s="8"/>
    </row>
    <row r="790" spans="1:2" x14ac:dyDescent="0.25">
      <c r="A790" s="31"/>
      <c r="B790" s="8"/>
    </row>
    <row r="791" spans="1:2" x14ac:dyDescent="0.25">
      <c r="A791" s="31"/>
      <c r="B791" s="8"/>
    </row>
    <row r="792" spans="1:2" x14ac:dyDescent="0.25">
      <c r="A792" s="31"/>
      <c r="B792" s="8"/>
    </row>
    <row r="793" spans="1:2" x14ac:dyDescent="0.25">
      <c r="A793" s="31"/>
      <c r="B793" s="8"/>
    </row>
    <row r="794" spans="1:2" x14ac:dyDescent="0.25">
      <c r="A794" s="31"/>
      <c r="B794" s="8"/>
    </row>
    <row r="795" spans="1:2" x14ac:dyDescent="0.25">
      <c r="A795" s="31"/>
      <c r="B795" s="8"/>
    </row>
    <row r="796" spans="1:2" x14ac:dyDescent="0.25">
      <c r="A796" s="31"/>
      <c r="B796" s="8"/>
    </row>
    <row r="797" spans="1:2" x14ac:dyDescent="0.25">
      <c r="A797" s="31"/>
      <c r="B797" s="8"/>
    </row>
    <row r="798" spans="1:2" x14ac:dyDescent="0.25">
      <c r="A798" s="31"/>
      <c r="B798" s="8"/>
    </row>
    <row r="799" spans="1:2" x14ac:dyDescent="0.25">
      <c r="A799" s="31"/>
      <c r="B799" s="8"/>
    </row>
    <row r="800" spans="1:2" x14ac:dyDescent="0.25">
      <c r="A800" s="31"/>
      <c r="B800" s="8"/>
    </row>
    <row r="801" spans="1:2" x14ac:dyDescent="0.25">
      <c r="A801" s="31"/>
      <c r="B801" s="8"/>
    </row>
    <row r="802" spans="1:2" x14ac:dyDescent="0.25">
      <c r="A802" s="31"/>
      <c r="B802" s="8"/>
    </row>
    <row r="803" spans="1:2" x14ac:dyDescent="0.25">
      <c r="A803" s="31"/>
      <c r="B803" s="8"/>
    </row>
    <row r="804" spans="1:2" x14ac:dyDescent="0.25">
      <c r="A804" s="31"/>
      <c r="B804" s="8"/>
    </row>
    <row r="805" spans="1:2" x14ac:dyDescent="0.25">
      <c r="A805" s="31"/>
      <c r="B805" s="8"/>
    </row>
    <row r="806" spans="1:2" x14ac:dyDescent="0.25">
      <c r="A806" s="31"/>
      <c r="B806" s="8"/>
    </row>
    <row r="807" spans="1:2" x14ac:dyDescent="0.25">
      <c r="A807" s="31"/>
      <c r="B807" s="8"/>
    </row>
    <row r="808" spans="1:2" x14ac:dyDescent="0.25">
      <c r="A808" s="31"/>
      <c r="B808" s="8"/>
    </row>
    <row r="809" spans="1:2" x14ac:dyDescent="0.25">
      <c r="A809" s="31"/>
      <c r="B809" s="8"/>
    </row>
    <row r="810" spans="1:2" x14ac:dyDescent="0.25">
      <c r="A810" s="31"/>
      <c r="B810" s="8"/>
    </row>
    <row r="811" spans="1:2" x14ac:dyDescent="0.25">
      <c r="A811" s="31"/>
      <c r="B811" s="8"/>
    </row>
    <row r="812" spans="1:2" x14ac:dyDescent="0.25">
      <c r="A812" s="31"/>
      <c r="B812" s="8"/>
    </row>
    <row r="813" spans="1:2" x14ac:dyDescent="0.25">
      <c r="A813" s="31"/>
      <c r="B813" s="8"/>
    </row>
    <row r="814" spans="1:2" x14ac:dyDescent="0.25">
      <c r="A814" s="31"/>
      <c r="B814" s="8"/>
    </row>
    <row r="815" spans="1:2" x14ac:dyDescent="0.25">
      <c r="A815" s="31"/>
      <c r="B815" s="8"/>
    </row>
    <row r="816" spans="1:2" x14ac:dyDescent="0.25">
      <c r="A816" s="280"/>
      <c r="B816" s="282"/>
    </row>
    <row r="817" spans="1:2" x14ac:dyDescent="0.25">
      <c r="A817" s="31"/>
      <c r="B817" s="8"/>
    </row>
    <row r="818" spans="1:2" x14ac:dyDescent="0.25">
      <c r="A818" s="31"/>
      <c r="B818" s="8"/>
    </row>
    <row r="819" spans="1:2" x14ac:dyDescent="0.25">
      <c r="A819" s="31"/>
      <c r="B819" s="8"/>
    </row>
    <row r="820" spans="1:2" x14ac:dyDescent="0.25">
      <c r="A820" s="31"/>
      <c r="B820" s="8"/>
    </row>
    <row r="821" spans="1:2" x14ac:dyDescent="0.25">
      <c r="A821" s="31"/>
      <c r="B821" s="8"/>
    </row>
    <row r="822" spans="1:2" x14ac:dyDescent="0.25">
      <c r="A822" s="31"/>
      <c r="B822" s="8"/>
    </row>
    <row r="823" spans="1:2" x14ac:dyDescent="0.25">
      <c r="A823" s="31"/>
      <c r="B823" s="8"/>
    </row>
    <row r="824" spans="1:2" x14ac:dyDescent="0.25">
      <c r="A824" s="31"/>
      <c r="B824" s="8"/>
    </row>
    <row r="825" spans="1:2" x14ac:dyDescent="0.25">
      <c r="A825" s="31"/>
      <c r="B825" s="8"/>
    </row>
    <row r="826" spans="1:2" x14ac:dyDescent="0.25">
      <c r="A826" s="31"/>
      <c r="B826" s="8"/>
    </row>
    <row r="827" spans="1:2" x14ac:dyDescent="0.25">
      <c r="A827" s="31"/>
      <c r="B827" s="8"/>
    </row>
    <row r="828" spans="1:2" x14ac:dyDescent="0.25">
      <c r="A828" s="31"/>
      <c r="B828" s="8"/>
    </row>
    <row r="829" spans="1:2" x14ac:dyDescent="0.25">
      <c r="A829" s="31"/>
      <c r="B829" s="8"/>
    </row>
    <row r="830" spans="1:2" x14ac:dyDescent="0.25">
      <c r="A830" s="31"/>
      <c r="B830" s="8"/>
    </row>
    <row r="831" spans="1:2" x14ac:dyDescent="0.25">
      <c r="A831" s="31"/>
      <c r="B831" s="8"/>
    </row>
    <row r="832" spans="1:2" x14ac:dyDescent="0.25">
      <c r="A832" s="31"/>
      <c r="B832" s="8"/>
    </row>
    <row r="833" spans="1:2" x14ac:dyDescent="0.25">
      <c r="A833" s="31"/>
      <c r="B833" s="8"/>
    </row>
    <row r="834" spans="1:2" x14ac:dyDescent="0.25">
      <c r="A834" s="31"/>
      <c r="B834" s="8"/>
    </row>
    <row r="835" spans="1:2" x14ac:dyDescent="0.25">
      <c r="A835" s="31"/>
      <c r="B835" s="8"/>
    </row>
    <row r="836" spans="1:2" x14ac:dyDescent="0.25">
      <c r="A836" s="31"/>
      <c r="B836" s="8"/>
    </row>
    <row r="837" spans="1:2" x14ac:dyDescent="0.25">
      <c r="A837" s="31"/>
      <c r="B837" s="8"/>
    </row>
    <row r="838" spans="1:2" x14ac:dyDescent="0.25">
      <c r="A838" s="31"/>
      <c r="B838" s="8"/>
    </row>
    <row r="839" spans="1:2" x14ac:dyDescent="0.25">
      <c r="A839" s="31"/>
      <c r="B839" s="8"/>
    </row>
    <row r="840" spans="1:2" x14ac:dyDescent="0.25">
      <c r="A840" s="31"/>
      <c r="B840" s="8"/>
    </row>
    <row r="841" spans="1:2" x14ac:dyDescent="0.25">
      <c r="A841" s="31"/>
      <c r="B841" s="8"/>
    </row>
    <row r="842" spans="1:2" x14ac:dyDescent="0.25">
      <c r="A842" s="31"/>
      <c r="B842" s="8"/>
    </row>
    <row r="843" spans="1:2" x14ac:dyDescent="0.25">
      <c r="A843" s="31"/>
      <c r="B843" s="8"/>
    </row>
    <row r="844" spans="1:2" x14ac:dyDescent="0.25">
      <c r="A844" s="31"/>
      <c r="B844" s="8"/>
    </row>
    <row r="845" spans="1:2" x14ac:dyDescent="0.25">
      <c r="A845" s="31"/>
      <c r="B845" s="8"/>
    </row>
    <row r="846" spans="1:2" x14ac:dyDescent="0.25">
      <c r="A846" s="31"/>
      <c r="B846" s="8"/>
    </row>
    <row r="847" spans="1:2" x14ac:dyDescent="0.25">
      <c r="A847" s="31"/>
      <c r="B847" s="8"/>
    </row>
    <row r="848" spans="1:2" x14ac:dyDescent="0.25">
      <c r="A848" s="31"/>
      <c r="B848" s="8"/>
    </row>
    <row r="849" spans="1:2" x14ac:dyDescent="0.25">
      <c r="A849" s="31"/>
      <c r="B849" s="8"/>
    </row>
    <row r="850" spans="1:2" x14ac:dyDescent="0.25">
      <c r="A850" s="31"/>
      <c r="B850" s="8"/>
    </row>
    <row r="851" spans="1:2" x14ac:dyDescent="0.25">
      <c r="A851" s="31"/>
      <c r="B851" s="8"/>
    </row>
    <row r="852" spans="1:2" x14ac:dyDescent="0.25">
      <c r="A852" s="31"/>
      <c r="B852" s="8"/>
    </row>
    <row r="853" spans="1:2" x14ac:dyDescent="0.25">
      <c r="A853" s="31"/>
      <c r="B853" s="8"/>
    </row>
    <row r="854" spans="1:2" x14ac:dyDescent="0.25">
      <c r="A854" s="31"/>
      <c r="B854" s="8"/>
    </row>
    <row r="855" spans="1:2" x14ac:dyDescent="0.25">
      <c r="A855" s="280"/>
      <c r="B855" s="282"/>
    </row>
    <row r="856" spans="1:2" x14ac:dyDescent="0.25">
      <c r="A856" s="31"/>
      <c r="B856" s="8"/>
    </row>
    <row r="857" spans="1:2" x14ac:dyDescent="0.25">
      <c r="A857" s="31"/>
      <c r="B857" s="8"/>
    </row>
    <row r="858" spans="1:2" x14ac:dyDescent="0.25">
      <c r="A858" s="31"/>
      <c r="B858" s="8"/>
    </row>
    <row r="859" spans="1:2" x14ac:dyDescent="0.25">
      <c r="A859" s="31"/>
      <c r="B859" s="8"/>
    </row>
    <row r="860" spans="1:2" x14ac:dyDescent="0.25">
      <c r="A860" s="280"/>
      <c r="B860" s="282"/>
    </row>
    <row r="861" spans="1:2" x14ac:dyDescent="0.25">
      <c r="A861" s="31"/>
      <c r="B861" s="8"/>
    </row>
    <row r="862" spans="1:2" x14ac:dyDescent="0.25">
      <c r="A862" s="31"/>
      <c r="B862" s="8"/>
    </row>
    <row r="863" spans="1:2" x14ac:dyDescent="0.25">
      <c r="A863" s="31"/>
      <c r="B863" s="8"/>
    </row>
    <row r="864" spans="1:2" x14ac:dyDescent="0.25">
      <c r="A864" s="31"/>
      <c r="B864" s="8"/>
    </row>
    <row r="865" spans="1:2" x14ac:dyDescent="0.25">
      <c r="A865" s="31"/>
      <c r="B865" s="8"/>
    </row>
    <row r="866" spans="1:2" x14ac:dyDescent="0.25">
      <c r="A866" s="31"/>
      <c r="B866" s="8"/>
    </row>
    <row r="867" spans="1:2" x14ac:dyDescent="0.25">
      <c r="A867" s="31"/>
      <c r="B867" s="8"/>
    </row>
    <row r="868" spans="1:2" x14ac:dyDescent="0.25">
      <c r="A868" s="31"/>
      <c r="B868" s="8"/>
    </row>
    <row r="869" spans="1:2" x14ac:dyDescent="0.25">
      <c r="A869" s="31"/>
      <c r="B869" s="8"/>
    </row>
    <row r="870" spans="1:2" x14ac:dyDescent="0.25">
      <c r="A870" s="31"/>
      <c r="B870" s="8"/>
    </row>
    <row r="871" spans="1:2" x14ac:dyDescent="0.25">
      <c r="A871" s="31"/>
      <c r="B871" s="8"/>
    </row>
    <row r="872" spans="1:2" x14ac:dyDescent="0.25">
      <c r="A872" s="31"/>
      <c r="B872" s="8"/>
    </row>
    <row r="873" spans="1:2" x14ac:dyDescent="0.25">
      <c r="A873" s="31"/>
      <c r="B873" s="8"/>
    </row>
    <row r="874" spans="1:2" x14ac:dyDescent="0.25">
      <c r="A874" s="31"/>
      <c r="B874" s="8"/>
    </row>
    <row r="875" spans="1:2" x14ac:dyDescent="0.25">
      <c r="A875" s="31"/>
      <c r="B875" s="8"/>
    </row>
    <row r="876" spans="1:2" x14ac:dyDescent="0.25">
      <c r="A876" s="31"/>
      <c r="B876" s="8"/>
    </row>
    <row r="877" spans="1:2" x14ac:dyDescent="0.25">
      <c r="A877" s="31"/>
      <c r="B877" s="8"/>
    </row>
    <row r="878" spans="1:2" x14ac:dyDescent="0.25">
      <c r="A878" s="31"/>
      <c r="B878" s="8"/>
    </row>
    <row r="879" spans="1:2" x14ac:dyDescent="0.25">
      <c r="A879" s="31"/>
      <c r="B879" s="8"/>
    </row>
    <row r="880" spans="1:2" x14ac:dyDescent="0.25">
      <c r="A880" s="31"/>
      <c r="B880" s="8"/>
    </row>
    <row r="881" spans="1:2" x14ac:dyDescent="0.25">
      <c r="A881" s="31"/>
      <c r="B881" s="8"/>
    </row>
    <row r="882" spans="1:2" x14ac:dyDescent="0.25">
      <c r="A882" s="31"/>
      <c r="B882" s="8"/>
    </row>
    <row r="883" spans="1:2" x14ac:dyDescent="0.25">
      <c r="A883" s="31"/>
      <c r="B883" s="8"/>
    </row>
    <row r="884" spans="1:2" x14ac:dyDescent="0.25">
      <c r="A884" s="31"/>
      <c r="B884" s="8"/>
    </row>
    <row r="885" spans="1:2" x14ac:dyDescent="0.25">
      <c r="A885" s="31"/>
      <c r="B885" s="8"/>
    </row>
    <row r="886" spans="1:2" x14ac:dyDescent="0.25">
      <c r="A886" s="31"/>
      <c r="B886" s="8"/>
    </row>
    <row r="887" spans="1:2" x14ac:dyDescent="0.25">
      <c r="A887" s="31"/>
      <c r="B887" s="8"/>
    </row>
    <row r="888" spans="1:2" x14ac:dyDescent="0.25">
      <c r="A888" s="31"/>
      <c r="B888" s="8"/>
    </row>
    <row r="889" spans="1:2" x14ac:dyDescent="0.25">
      <c r="A889" s="31"/>
      <c r="B889" s="8"/>
    </row>
    <row r="890" spans="1:2" x14ac:dyDescent="0.25">
      <c r="A890" s="31"/>
      <c r="B890" s="8"/>
    </row>
    <row r="891" spans="1:2" x14ac:dyDescent="0.25">
      <c r="A891" s="31"/>
      <c r="B891" s="8"/>
    </row>
    <row r="892" spans="1:2" x14ac:dyDescent="0.25">
      <c r="A892" s="31"/>
      <c r="B892" s="8"/>
    </row>
    <row r="893" spans="1:2" x14ac:dyDescent="0.25">
      <c r="A893" s="31"/>
      <c r="B893" s="8"/>
    </row>
    <row r="894" spans="1:2" x14ac:dyDescent="0.25">
      <c r="A894" s="31"/>
      <c r="B894" s="8"/>
    </row>
    <row r="895" spans="1:2" x14ac:dyDescent="0.25">
      <c r="A895" s="31"/>
      <c r="B895" s="8"/>
    </row>
    <row r="896" spans="1:2" x14ac:dyDescent="0.25">
      <c r="A896" s="31"/>
      <c r="B896" s="8"/>
    </row>
    <row r="897" spans="1:2" x14ac:dyDescent="0.25">
      <c r="A897" s="31"/>
      <c r="B897" s="8"/>
    </row>
    <row r="898" spans="1:2" x14ac:dyDescent="0.25">
      <c r="A898" s="31"/>
      <c r="B898" s="8"/>
    </row>
    <row r="899" spans="1:2" x14ac:dyDescent="0.25">
      <c r="A899" s="31"/>
      <c r="B899" s="8"/>
    </row>
    <row r="900" spans="1:2" x14ac:dyDescent="0.25">
      <c r="A900" s="31"/>
      <c r="B900" s="8"/>
    </row>
    <row r="901" spans="1:2" x14ac:dyDescent="0.25">
      <c r="A901" s="31"/>
      <c r="B901" s="8"/>
    </row>
    <row r="902" spans="1:2" x14ac:dyDescent="0.25">
      <c r="A902" s="31"/>
      <c r="B902" s="8"/>
    </row>
    <row r="903" spans="1:2" x14ac:dyDescent="0.25">
      <c r="A903" s="31"/>
      <c r="B903" s="8"/>
    </row>
    <row r="904" spans="1:2" x14ac:dyDescent="0.25">
      <c r="A904" s="31"/>
      <c r="B904" s="8"/>
    </row>
    <row r="905" spans="1:2" x14ac:dyDescent="0.25">
      <c r="A905" s="31"/>
      <c r="B905" s="8"/>
    </row>
    <row r="906" spans="1:2" x14ac:dyDescent="0.25">
      <c r="A906" s="31"/>
      <c r="B906" s="8"/>
    </row>
    <row r="907" spans="1:2" x14ac:dyDescent="0.25">
      <c r="A907" s="31"/>
      <c r="B907" s="8"/>
    </row>
    <row r="908" spans="1:2" x14ac:dyDescent="0.25">
      <c r="A908" s="31"/>
      <c r="B908" s="8"/>
    </row>
    <row r="909" spans="1:2" x14ac:dyDescent="0.25">
      <c r="A909" s="280"/>
      <c r="B909" s="282"/>
    </row>
    <row r="910" spans="1:2" x14ac:dyDescent="0.25">
      <c r="A910" s="31"/>
      <c r="B910" s="8"/>
    </row>
    <row r="911" spans="1:2" x14ac:dyDescent="0.25">
      <c r="A911" s="31"/>
      <c r="B911" s="8"/>
    </row>
    <row r="912" spans="1:2" x14ac:dyDescent="0.25">
      <c r="A912" s="31"/>
      <c r="B912" s="8"/>
    </row>
    <row r="913" spans="1:2" x14ac:dyDescent="0.25">
      <c r="A913" s="31"/>
      <c r="B913" s="8"/>
    </row>
    <row r="914" spans="1:2" x14ac:dyDescent="0.25">
      <c r="A914" s="31"/>
      <c r="B914" s="8"/>
    </row>
    <row r="915" spans="1:2" x14ac:dyDescent="0.25">
      <c r="A915" s="31"/>
      <c r="B915" s="8"/>
    </row>
    <row r="916" spans="1:2" x14ac:dyDescent="0.25">
      <c r="A916" s="31"/>
      <c r="B916" s="8"/>
    </row>
    <row r="917" spans="1:2" x14ac:dyDescent="0.25">
      <c r="A917" s="31"/>
      <c r="B917" s="8"/>
    </row>
    <row r="918" spans="1:2" x14ac:dyDescent="0.25">
      <c r="A918" s="31"/>
      <c r="B918" s="8"/>
    </row>
    <row r="919" spans="1:2" x14ac:dyDescent="0.25">
      <c r="A919" s="31"/>
      <c r="B919" s="8"/>
    </row>
    <row r="920" spans="1:2" x14ac:dyDescent="0.25">
      <c r="A920" s="31"/>
      <c r="B920" s="8"/>
    </row>
    <row r="921" spans="1:2" x14ac:dyDescent="0.25">
      <c r="A921" s="31"/>
      <c r="B921" s="8"/>
    </row>
    <row r="922" spans="1:2" x14ac:dyDescent="0.25">
      <c r="A922" s="31"/>
      <c r="B922" s="8"/>
    </row>
    <row r="923" spans="1:2" x14ac:dyDescent="0.25">
      <c r="A923" s="31"/>
      <c r="B923" s="8"/>
    </row>
    <row r="924" spans="1:2" x14ac:dyDescent="0.25">
      <c r="A924" s="31"/>
      <c r="B924" s="8"/>
    </row>
    <row r="925" spans="1:2" x14ac:dyDescent="0.25">
      <c r="A925" s="31"/>
      <c r="B925" s="8"/>
    </row>
    <row r="926" spans="1:2" x14ac:dyDescent="0.25">
      <c r="A926" s="31"/>
      <c r="B926" s="8"/>
    </row>
    <row r="927" spans="1:2" x14ac:dyDescent="0.25">
      <c r="A927" s="31"/>
      <c r="B927" s="8"/>
    </row>
    <row r="928" spans="1:2" x14ac:dyDescent="0.25">
      <c r="A928" s="31"/>
      <c r="B928" s="8"/>
    </row>
    <row r="929" spans="1:2" x14ac:dyDescent="0.25">
      <c r="A929" s="31"/>
      <c r="B929" s="8"/>
    </row>
    <row r="930" spans="1:2" x14ac:dyDescent="0.25">
      <c r="A930" s="31"/>
      <c r="B930" s="8"/>
    </row>
    <row r="931" spans="1:2" x14ac:dyDescent="0.25">
      <c r="A931" s="31"/>
      <c r="B931" s="8"/>
    </row>
    <row r="932" spans="1:2" x14ac:dyDescent="0.25">
      <c r="A932" s="31"/>
      <c r="B932" s="8"/>
    </row>
    <row r="933" spans="1:2" x14ac:dyDescent="0.25">
      <c r="A933" s="31"/>
      <c r="B933" s="8"/>
    </row>
    <row r="934" spans="1:2" x14ac:dyDescent="0.25">
      <c r="A934" s="31"/>
      <c r="B934" s="8"/>
    </row>
    <row r="935" spans="1:2" x14ac:dyDescent="0.25">
      <c r="A935" s="31"/>
      <c r="B935" s="8"/>
    </row>
    <row r="936" spans="1:2" x14ac:dyDescent="0.25">
      <c r="A936" s="31"/>
      <c r="B936" s="8"/>
    </row>
    <row r="937" spans="1:2" x14ac:dyDescent="0.25">
      <c r="A937" s="31"/>
      <c r="B937" s="8"/>
    </row>
    <row r="938" spans="1:2" x14ac:dyDescent="0.25">
      <c r="A938" s="31"/>
      <c r="B938" s="8"/>
    </row>
    <row r="939" spans="1:2" x14ac:dyDescent="0.25">
      <c r="A939" s="31"/>
      <c r="B939" s="8"/>
    </row>
    <row r="940" spans="1:2" x14ac:dyDescent="0.25">
      <c r="A940" s="31"/>
      <c r="B940" s="8"/>
    </row>
    <row r="941" spans="1:2" x14ac:dyDescent="0.25">
      <c r="A941" s="31"/>
      <c r="B941" s="8"/>
    </row>
    <row r="942" spans="1:2" x14ac:dyDescent="0.25">
      <c r="A942" s="31"/>
      <c r="B942" s="8"/>
    </row>
    <row r="943" spans="1:2" x14ac:dyDescent="0.25">
      <c r="A943" s="31"/>
      <c r="B943" s="8"/>
    </row>
    <row r="944" spans="1:2" x14ac:dyDescent="0.25">
      <c r="A944" s="31"/>
      <c r="B944" s="8"/>
    </row>
    <row r="945" spans="1:2" x14ac:dyDescent="0.25">
      <c r="A945" s="31"/>
      <c r="B945" s="8"/>
    </row>
    <row r="946" spans="1:2" x14ac:dyDescent="0.25">
      <c r="A946" s="31"/>
      <c r="B946" s="8"/>
    </row>
    <row r="947" spans="1:2" x14ac:dyDescent="0.25">
      <c r="A947" s="31"/>
      <c r="B947" s="8"/>
    </row>
    <row r="948" spans="1:2" x14ac:dyDescent="0.25">
      <c r="A948" s="31"/>
      <c r="B948" s="8"/>
    </row>
    <row r="949" spans="1:2" x14ac:dyDescent="0.25">
      <c r="A949" s="31"/>
      <c r="B949" s="8"/>
    </row>
    <row r="950" spans="1:2" x14ac:dyDescent="0.25">
      <c r="A950" s="31"/>
      <c r="B950" s="8"/>
    </row>
    <row r="951" spans="1:2" x14ac:dyDescent="0.25">
      <c r="A951" s="31"/>
      <c r="B951" s="8"/>
    </row>
    <row r="952" spans="1:2" x14ac:dyDescent="0.25">
      <c r="A952" s="31"/>
      <c r="B952" s="8"/>
    </row>
    <row r="953" spans="1:2" x14ac:dyDescent="0.25">
      <c r="A953" s="31"/>
      <c r="B953" s="8"/>
    </row>
    <row r="954" spans="1:2" x14ac:dyDescent="0.25">
      <c r="A954" s="31"/>
      <c r="B954" s="8"/>
    </row>
    <row r="955" spans="1:2" x14ac:dyDescent="0.25">
      <c r="A955" s="31"/>
      <c r="B955" s="8"/>
    </row>
    <row r="956" spans="1:2" x14ac:dyDescent="0.25">
      <c r="A956" s="31"/>
      <c r="B956" s="8"/>
    </row>
    <row r="957" spans="1:2" x14ac:dyDescent="0.25">
      <c r="A957" s="31"/>
      <c r="B957" s="8"/>
    </row>
  </sheetData>
  <mergeCells count="27">
    <mergeCell ref="I73:M73"/>
    <mergeCell ref="F76:F80"/>
    <mergeCell ref="P74:Q74"/>
    <mergeCell ref="P82:Q82"/>
    <mergeCell ref="U100:V100"/>
    <mergeCell ref="Q100:R100"/>
    <mergeCell ref="G100:H100"/>
    <mergeCell ref="B299:B300"/>
    <mergeCell ref="F149:G149"/>
    <mergeCell ref="S100:T100"/>
    <mergeCell ref="B157:B159"/>
    <mergeCell ref="B151:B154"/>
    <mergeCell ref="B155:B156"/>
    <mergeCell ref="B160:B161"/>
    <mergeCell ref="B162:B163"/>
    <mergeCell ref="B166:B169"/>
    <mergeCell ref="B104:B105"/>
    <mergeCell ref="I100:J100"/>
    <mergeCell ref="K100:L100"/>
    <mergeCell ref="M100:N100"/>
    <mergeCell ref="O100:P100"/>
    <mergeCell ref="E100:F100"/>
    <mergeCell ref="B26:C26"/>
    <mergeCell ref="B29:C29"/>
    <mergeCell ref="B72:C72"/>
    <mergeCell ref="C100:D100"/>
    <mergeCell ref="B295:B296"/>
  </mergeCells>
  <conditionalFormatting sqref="B34">
    <cfRule type="cellIs" dxfId="90" priority="1" operator="equal">
      <formula>$B$468</formula>
    </cfRule>
    <cfRule type="cellIs" dxfId="89" priority="2" operator="equal">
      <formula>$B$469</formula>
    </cfRule>
  </conditionalFormatting>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AL114"/>
  <sheetViews>
    <sheetView showGridLines="0" tabSelected="1" zoomScale="70" zoomScaleNormal="70" workbookViewId="0">
      <pane xSplit="1" ySplit="4" topLeftCell="AC5" activePane="bottomRight" state="frozen"/>
      <selection pane="topRight" activeCell="B1" sqref="B1"/>
      <selection pane="bottomLeft" activeCell="A5" sqref="A5"/>
      <selection pane="bottomRight" activeCell="AD5" sqref="AD5"/>
    </sheetView>
  </sheetViews>
  <sheetFormatPr baseColWidth="10" defaultColWidth="11.42578125" defaultRowHeight="15.75" x14ac:dyDescent="0.25"/>
  <cols>
    <col min="1" max="1" width="38.7109375" style="130" customWidth="1"/>
    <col min="2" max="2" width="25.7109375" style="132" hidden="1" customWidth="1"/>
    <col min="3" max="3" width="23.7109375" style="133" hidden="1" customWidth="1"/>
    <col min="4" max="8" width="20.7109375" style="133" hidden="1" customWidth="1"/>
    <col min="9" max="9" width="45.7109375" style="133" hidden="1" customWidth="1"/>
    <col min="10" max="10" width="3.7109375" style="131" hidden="1" customWidth="1"/>
    <col min="11" max="11" width="25.7109375" style="132" hidden="1" customWidth="1"/>
    <col min="12" max="12" width="23.7109375" style="133" hidden="1" customWidth="1"/>
    <col min="13" max="17" width="20.7109375" style="133" hidden="1" customWidth="1"/>
    <col min="18" max="18" width="45.7109375" style="133" hidden="1" customWidth="1"/>
    <col min="19" max="19" width="3.7109375" style="131" hidden="1" customWidth="1"/>
    <col min="20" max="20" width="25.7109375" style="132" hidden="1" customWidth="1"/>
    <col min="21" max="21" width="23.7109375" style="133" hidden="1" customWidth="1"/>
    <col min="22" max="25" width="20.7109375" style="133" hidden="1" customWidth="1"/>
    <col min="26" max="26" width="25.7109375" style="133" hidden="1" customWidth="1"/>
    <col min="27" max="27" width="45.7109375" style="133" hidden="1" customWidth="1"/>
    <col min="28" max="28" width="3.7109375" style="131" hidden="1" customWidth="1"/>
    <col min="29" max="29" width="25.7109375" style="132" customWidth="1"/>
    <col min="30" max="30" width="23.7109375" style="133" customWidth="1"/>
    <col min="31" max="35" width="20.7109375" style="133" customWidth="1"/>
    <col min="36" max="36" width="67.28515625" style="133" customWidth="1"/>
    <col min="37" max="16384" width="11.42578125" style="130"/>
  </cols>
  <sheetData>
    <row r="1" spans="1:38" ht="27.75" customHeight="1" x14ac:dyDescent="0.25">
      <c r="A1" s="462" t="s">
        <v>642</v>
      </c>
      <c r="B1" s="283" t="s">
        <v>643</v>
      </c>
      <c r="C1" s="460" t="s">
        <v>644</v>
      </c>
      <c r="D1" s="460"/>
      <c r="E1" s="460"/>
      <c r="F1" s="460"/>
      <c r="G1" s="460"/>
      <c r="H1" s="460"/>
      <c r="I1" s="460"/>
      <c r="J1" s="129"/>
      <c r="K1" s="284" t="s">
        <v>643</v>
      </c>
      <c r="L1" s="460" t="s">
        <v>645</v>
      </c>
      <c r="M1" s="460"/>
      <c r="N1" s="460"/>
      <c r="O1" s="460"/>
      <c r="P1" s="460"/>
      <c r="Q1" s="460"/>
      <c r="R1" s="460"/>
      <c r="S1" s="129"/>
      <c r="T1" s="284" t="s">
        <v>643</v>
      </c>
      <c r="U1" s="460" t="s">
        <v>646</v>
      </c>
      <c r="V1" s="460"/>
      <c r="W1" s="460"/>
      <c r="X1" s="460"/>
      <c r="Y1" s="460"/>
      <c r="Z1" s="460"/>
      <c r="AA1" s="460"/>
      <c r="AB1" s="129"/>
      <c r="AC1" s="284" t="s">
        <v>643</v>
      </c>
      <c r="AD1" s="460" t="s">
        <v>647</v>
      </c>
      <c r="AE1" s="460"/>
      <c r="AF1" s="460"/>
      <c r="AG1" s="460"/>
      <c r="AH1" s="460"/>
      <c r="AI1" s="460"/>
      <c r="AJ1" s="460"/>
    </row>
    <row r="2" spans="1:38" ht="27.75" customHeight="1" x14ac:dyDescent="0.25">
      <c r="A2" s="463"/>
      <c r="B2" s="283" t="s">
        <v>62</v>
      </c>
      <c r="C2" s="461"/>
      <c r="D2" s="461"/>
      <c r="E2" s="461"/>
      <c r="F2" s="461"/>
      <c r="G2" s="461"/>
      <c r="H2" s="461"/>
      <c r="I2" s="461"/>
      <c r="J2" s="129"/>
      <c r="K2" s="284" t="s">
        <v>62</v>
      </c>
      <c r="L2" s="461"/>
      <c r="M2" s="461"/>
      <c r="N2" s="461"/>
      <c r="O2" s="461"/>
      <c r="P2" s="461"/>
      <c r="Q2" s="461"/>
      <c r="R2" s="461"/>
      <c r="S2" s="129"/>
      <c r="T2" s="284" t="s">
        <v>62</v>
      </c>
      <c r="U2" s="461"/>
      <c r="V2" s="461"/>
      <c r="W2" s="461"/>
      <c r="X2" s="461"/>
      <c r="Y2" s="461"/>
      <c r="Z2" s="461"/>
      <c r="AA2" s="461"/>
      <c r="AB2" s="129"/>
      <c r="AC2" s="284" t="s">
        <v>62</v>
      </c>
      <c r="AD2" s="465">
        <v>43850</v>
      </c>
      <c r="AE2" s="461"/>
      <c r="AF2" s="461"/>
      <c r="AG2" s="461"/>
      <c r="AH2" s="461"/>
      <c r="AI2" s="461"/>
      <c r="AJ2" s="461"/>
    </row>
    <row r="3" spans="1:38" ht="27.75" customHeight="1" x14ac:dyDescent="0.25">
      <c r="A3" s="463"/>
      <c r="B3" s="283" t="s">
        <v>30</v>
      </c>
      <c r="C3" s="461"/>
      <c r="D3" s="461"/>
      <c r="E3" s="461"/>
      <c r="F3" s="461"/>
      <c r="G3" s="461"/>
      <c r="H3" s="461"/>
      <c r="I3" s="461"/>
      <c r="J3" s="129"/>
      <c r="K3" s="283" t="s">
        <v>30</v>
      </c>
      <c r="L3" s="461"/>
      <c r="M3" s="461"/>
      <c r="N3" s="461"/>
      <c r="O3" s="461"/>
      <c r="P3" s="461"/>
      <c r="Q3" s="461"/>
      <c r="R3" s="461"/>
      <c r="S3" s="129"/>
      <c r="T3" s="283" t="s">
        <v>30</v>
      </c>
      <c r="U3" s="461"/>
      <c r="V3" s="461"/>
      <c r="W3" s="461"/>
      <c r="X3" s="461"/>
      <c r="Y3" s="461"/>
      <c r="Z3" s="461"/>
      <c r="AA3" s="461"/>
      <c r="AB3" s="129"/>
      <c r="AC3" s="283" t="s">
        <v>30</v>
      </c>
      <c r="AD3" s="461" t="s">
        <v>684</v>
      </c>
      <c r="AE3" s="461"/>
      <c r="AF3" s="461"/>
      <c r="AG3" s="461"/>
      <c r="AH3" s="461"/>
      <c r="AI3" s="461"/>
      <c r="AJ3" s="461"/>
    </row>
    <row r="4" spans="1:38" ht="108" customHeight="1" x14ac:dyDescent="0.25">
      <c r="A4" s="464"/>
      <c r="B4" s="285" t="s">
        <v>648</v>
      </c>
      <c r="C4" s="286" t="s">
        <v>649</v>
      </c>
      <c r="D4" s="286" t="s">
        <v>650</v>
      </c>
      <c r="E4" s="287" t="s">
        <v>651</v>
      </c>
      <c r="F4" s="287" t="s">
        <v>652</v>
      </c>
      <c r="G4" s="287" t="s">
        <v>653</v>
      </c>
      <c r="H4" s="288" t="s">
        <v>654</v>
      </c>
      <c r="I4" s="288" t="s">
        <v>655</v>
      </c>
      <c r="J4" s="203"/>
      <c r="K4" s="288" t="s">
        <v>648</v>
      </c>
      <c r="L4" s="286" t="s">
        <v>649</v>
      </c>
      <c r="M4" s="286" t="s">
        <v>656</v>
      </c>
      <c r="N4" s="287" t="s">
        <v>651</v>
      </c>
      <c r="O4" s="287" t="s">
        <v>652</v>
      </c>
      <c r="P4" s="287" t="s">
        <v>653</v>
      </c>
      <c r="Q4" s="288" t="s">
        <v>654</v>
      </c>
      <c r="R4" s="288" t="s">
        <v>655</v>
      </c>
      <c r="S4" s="203"/>
      <c r="T4" s="288" t="s">
        <v>648</v>
      </c>
      <c r="U4" s="286" t="s">
        <v>649</v>
      </c>
      <c r="V4" s="286" t="s">
        <v>656</v>
      </c>
      <c r="W4" s="287" t="s">
        <v>651</v>
      </c>
      <c r="X4" s="287" t="s">
        <v>652</v>
      </c>
      <c r="Y4" s="287" t="s">
        <v>653</v>
      </c>
      <c r="Z4" s="288" t="s">
        <v>654</v>
      </c>
      <c r="AA4" s="288" t="s">
        <v>655</v>
      </c>
      <c r="AB4" s="203"/>
      <c r="AC4" s="288" t="s">
        <v>648</v>
      </c>
      <c r="AD4" s="286" t="s">
        <v>649</v>
      </c>
      <c r="AE4" s="286" t="s">
        <v>650</v>
      </c>
      <c r="AF4" s="287" t="s">
        <v>651</v>
      </c>
      <c r="AG4" s="287" t="s">
        <v>652</v>
      </c>
      <c r="AH4" s="287" t="s">
        <v>653</v>
      </c>
      <c r="AI4" s="288" t="s">
        <v>654</v>
      </c>
      <c r="AJ4" s="288" t="s">
        <v>655</v>
      </c>
    </row>
    <row r="5" spans="1:38" ht="330" x14ac:dyDescent="0.25">
      <c r="A5" s="467" t="s">
        <v>602</v>
      </c>
      <c r="B5" s="289" t="s">
        <v>98</v>
      </c>
      <c r="C5" s="288"/>
      <c r="D5" s="288"/>
      <c r="E5" s="288"/>
      <c r="F5" s="288"/>
      <c r="G5" s="288"/>
      <c r="H5" s="290">
        <f t="shared" ref="H5:H25" si="0">IF((COUNTIF(C5:G5,"si"))=5,100%,IF((COUNTIF(C5:G5,"si"))=4,80%,IF((COUNTIF(C5:G5,"si"))=3,60%,IF((COUNTIF(C5:G5,"si"))=2,40%,IF((COUNTIF(C5:G5,"si"))=1,20%,0)))))</f>
        <v>0</v>
      </c>
      <c r="I5" s="288"/>
      <c r="J5" s="470"/>
      <c r="K5" s="288" t="s">
        <v>98</v>
      </c>
      <c r="L5" s="288"/>
      <c r="M5" s="288"/>
      <c r="N5" s="288"/>
      <c r="O5" s="288"/>
      <c r="P5" s="288"/>
      <c r="Q5" s="290">
        <f t="shared" ref="Q5:Q25" si="1">IF((COUNTIF(L5:P5,"si"))=5,100%,IF((COUNTIF(L5:P5,"si"))=4,80%,IF((COUNTIF(L5:P5,"si"))=3,60%,IF((COUNTIF(L5:P5,"si"))=2,40%,IF((COUNTIF(L5:P5,"si"))=1,20%,0)))))</f>
        <v>0</v>
      </c>
      <c r="R5" s="288"/>
      <c r="S5" s="470"/>
      <c r="T5" s="288" t="s">
        <v>98</v>
      </c>
      <c r="U5" s="288"/>
      <c r="V5" s="288"/>
      <c r="W5" s="288"/>
      <c r="X5" s="288"/>
      <c r="Y5" s="288"/>
      <c r="Z5" s="290">
        <f t="shared" ref="Z5:Z25" si="2">IF((COUNTIF(U5:Y5,"si"))=5,100%,IF((COUNTIF(U5:Y5,"si"))=4,80%,IF((COUNTIF(U5:Y5,"si"))=3,60%,IF((COUNTIF(U5:Y5,"si"))=2,40%,IF((COUNTIF(U5:Y5,"si"))=1,20%,0)))))</f>
        <v>0</v>
      </c>
      <c r="AA5" s="288"/>
      <c r="AB5" s="470"/>
      <c r="AC5" s="288" t="s">
        <v>98</v>
      </c>
      <c r="AD5" s="288" t="s">
        <v>588</v>
      </c>
      <c r="AE5" s="288" t="s">
        <v>588</v>
      </c>
      <c r="AF5" s="288" t="s">
        <v>588</v>
      </c>
      <c r="AG5" s="288" t="s">
        <v>588</v>
      </c>
      <c r="AH5" s="288" t="s">
        <v>589</v>
      </c>
      <c r="AI5" s="290">
        <f t="shared" ref="AI5:AI25" si="3">IF((COUNTIF(AD5:AH5,"si"))=5,100%,IF((COUNTIF(AD5:AH5,"si"))=4,80%,IF((COUNTIF(AD5:AH5,"si"))=3,60%,IF((COUNTIF(AD5:AH5,"si"))=2,40%,IF((COUNTIF(AD5:AH5,"si"))=1,20%,0)))))</f>
        <v>0.8</v>
      </c>
      <c r="AJ5" s="286" t="s">
        <v>686</v>
      </c>
      <c r="AK5" s="300"/>
      <c r="AL5" s="303"/>
    </row>
    <row r="6" spans="1:38" ht="330" x14ac:dyDescent="0.25">
      <c r="A6" s="468"/>
      <c r="B6" s="289" t="s">
        <v>99</v>
      </c>
      <c r="C6" s="288"/>
      <c r="D6" s="288"/>
      <c r="E6" s="288"/>
      <c r="F6" s="288"/>
      <c r="G6" s="288"/>
      <c r="H6" s="290">
        <f t="shared" si="0"/>
        <v>0</v>
      </c>
      <c r="I6" s="288"/>
      <c r="J6" s="470"/>
      <c r="K6" s="288" t="s">
        <v>99</v>
      </c>
      <c r="L6" s="288"/>
      <c r="M6" s="288"/>
      <c r="N6" s="288"/>
      <c r="O6" s="288"/>
      <c r="P6" s="288"/>
      <c r="Q6" s="290">
        <f t="shared" si="1"/>
        <v>0</v>
      </c>
      <c r="R6" s="288"/>
      <c r="S6" s="470"/>
      <c r="T6" s="288" t="s">
        <v>99</v>
      </c>
      <c r="U6" s="288"/>
      <c r="V6" s="288"/>
      <c r="W6" s="288"/>
      <c r="X6" s="288"/>
      <c r="Y6" s="288"/>
      <c r="Z6" s="290">
        <f t="shared" si="2"/>
        <v>0</v>
      </c>
      <c r="AA6" s="288"/>
      <c r="AB6" s="470"/>
      <c r="AC6" s="288" t="s">
        <v>99</v>
      </c>
      <c r="AD6" s="301" t="s">
        <v>588</v>
      </c>
      <c r="AE6" s="301" t="s">
        <v>588</v>
      </c>
      <c r="AF6" s="301" t="s">
        <v>588</v>
      </c>
      <c r="AG6" s="301" t="s">
        <v>588</v>
      </c>
      <c r="AH6" s="301" t="s">
        <v>589</v>
      </c>
      <c r="AI6" s="290">
        <f t="shared" si="3"/>
        <v>0.8</v>
      </c>
      <c r="AJ6" s="302" t="s">
        <v>686</v>
      </c>
    </row>
    <row r="7" spans="1:38" hidden="1" x14ac:dyDescent="0.25">
      <c r="A7" s="468"/>
      <c r="B7" s="289" t="s">
        <v>100</v>
      </c>
      <c r="C7" s="288"/>
      <c r="D7" s="288"/>
      <c r="E7" s="288"/>
      <c r="F7" s="288"/>
      <c r="G7" s="288"/>
      <c r="H7" s="290">
        <f t="shared" si="0"/>
        <v>0</v>
      </c>
      <c r="I7" s="288"/>
      <c r="J7" s="470"/>
      <c r="K7" s="288" t="s">
        <v>100</v>
      </c>
      <c r="L7" s="288"/>
      <c r="M7" s="288"/>
      <c r="N7" s="288"/>
      <c r="O7" s="288"/>
      <c r="P7" s="288"/>
      <c r="Q7" s="290">
        <f t="shared" si="1"/>
        <v>0</v>
      </c>
      <c r="R7" s="288"/>
      <c r="S7" s="470"/>
      <c r="T7" s="288" t="s">
        <v>100</v>
      </c>
      <c r="U7" s="288"/>
      <c r="V7" s="288"/>
      <c r="W7" s="288"/>
      <c r="X7" s="288"/>
      <c r="Y7" s="288"/>
      <c r="Z7" s="290">
        <f t="shared" si="2"/>
        <v>0</v>
      </c>
      <c r="AA7" s="288"/>
      <c r="AB7" s="470"/>
      <c r="AC7" s="288" t="s">
        <v>100</v>
      </c>
      <c r="AD7" s="288"/>
      <c r="AE7" s="288"/>
      <c r="AF7" s="288"/>
      <c r="AG7" s="288"/>
      <c r="AH7" s="288"/>
      <c r="AI7" s="290">
        <f t="shared" si="3"/>
        <v>0</v>
      </c>
      <c r="AJ7" s="288"/>
    </row>
    <row r="8" spans="1:38" hidden="1" x14ac:dyDescent="0.25">
      <c r="A8" s="468"/>
      <c r="B8" s="289" t="s">
        <v>101</v>
      </c>
      <c r="C8" s="288"/>
      <c r="D8" s="288"/>
      <c r="E8" s="288"/>
      <c r="F8" s="288"/>
      <c r="G8" s="288"/>
      <c r="H8" s="290">
        <f t="shared" si="0"/>
        <v>0</v>
      </c>
      <c r="I8" s="288"/>
      <c r="J8" s="470"/>
      <c r="K8" s="288" t="s">
        <v>101</v>
      </c>
      <c r="L8" s="288"/>
      <c r="M8" s="288"/>
      <c r="N8" s="288"/>
      <c r="O8" s="288"/>
      <c r="P8" s="288"/>
      <c r="Q8" s="290">
        <f t="shared" si="1"/>
        <v>0</v>
      </c>
      <c r="R8" s="288"/>
      <c r="S8" s="470"/>
      <c r="T8" s="288" t="s">
        <v>101</v>
      </c>
      <c r="U8" s="288"/>
      <c r="V8" s="288"/>
      <c r="W8" s="288"/>
      <c r="X8" s="288"/>
      <c r="Y8" s="288"/>
      <c r="Z8" s="290">
        <f t="shared" si="2"/>
        <v>0</v>
      </c>
      <c r="AA8" s="288"/>
      <c r="AB8" s="470"/>
      <c r="AC8" s="288" t="s">
        <v>101</v>
      </c>
      <c r="AD8" s="288"/>
      <c r="AE8" s="288"/>
      <c r="AF8" s="288"/>
      <c r="AG8" s="288"/>
      <c r="AH8" s="288"/>
      <c r="AI8" s="290">
        <f t="shared" si="3"/>
        <v>0</v>
      </c>
      <c r="AJ8" s="288"/>
    </row>
    <row r="9" spans="1:38" hidden="1" x14ac:dyDescent="0.25">
      <c r="A9" s="468"/>
      <c r="B9" s="289" t="s">
        <v>102</v>
      </c>
      <c r="C9" s="288"/>
      <c r="D9" s="288"/>
      <c r="E9" s="288"/>
      <c r="F9" s="288"/>
      <c r="G9" s="288"/>
      <c r="H9" s="290">
        <f t="shared" si="0"/>
        <v>0</v>
      </c>
      <c r="I9" s="288"/>
      <c r="J9" s="470"/>
      <c r="K9" s="288" t="s">
        <v>102</v>
      </c>
      <c r="L9" s="288"/>
      <c r="M9" s="288"/>
      <c r="N9" s="288"/>
      <c r="O9" s="288"/>
      <c r="P9" s="288"/>
      <c r="Q9" s="290">
        <f t="shared" si="1"/>
        <v>0</v>
      </c>
      <c r="R9" s="288"/>
      <c r="S9" s="470"/>
      <c r="T9" s="288" t="s">
        <v>102</v>
      </c>
      <c r="U9" s="288"/>
      <c r="V9" s="288"/>
      <c r="W9" s="288"/>
      <c r="X9" s="288"/>
      <c r="Y9" s="288"/>
      <c r="Z9" s="290">
        <f t="shared" si="2"/>
        <v>0</v>
      </c>
      <c r="AA9" s="288"/>
      <c r="AB9" s="470"/>
      <c r="AC9" s="288" t="s">
        <v>102</v>
      </c>
      <c r="AD9" s="288"/>
      <c r="AE9" s="288"/>
      <c r="AF9" s="288"/>
      <c r="AG9" s="288"/>
      <c r="AH9" s="288"/>
      <c r="AI9" s="290">
        <f t="shared" si="3"/>
        <v>0</v>
      </c>
      <c r="AJ9" s="288"/>
    </row>
    <row r="10" spans="1:38" hidden="1" x14ac:dyDescent="0.25">
      <c r="A10" s="468"/>
      <c r="B10" s="289" t="s">
        <v>103</v>
      </c>
      <c r="C10" s="288"/>
      <c r="D10" s="288"/>
      <c r="E10" s="288"/>
      <c r="F10" s="288"/>
      <c r="G10" s="288"/>
      <c r="H10" s="290">
        <f t="shared" si="0"/>
        <v>0</v>
      </c>
      <c r="I10" s="288"/>
      <c r="J10" s="470"/>
      <c r="K10" s="288" t="s">
        <v>103</v>
      </c>
      <c r="L10" s="288"/>
      <c r="M10" s="288"/>
      <c r="N10" s="288"/>
      <c r="O10" s="288"/>
      <c r="P10" s="288"/>
      <c r="Q10" s="290">
        <f t="shared" si="1"/>
        <v>0</v>
      </c>
      <c r="R10" s="288"/>
      <c r="S10" s="470"/>
      <c r="T10" s="288" t="s">
        <v>103</v>
      </c>
      <c r="U10" s="288"/>
      <c r="V10" s="288"/>
      <c r="W10" s="288"/>
      <c r="X10" s="288"/>
      <c r="Y10" s="288"/>
      <c r="Z10" s="290">
        <f t="shared" si="2"/>
        <v>0</v>
      </c>
      <c r="AA10" s="288"/>
      <c r="AB10" s="470"/>
      <c r="AC10" s="288" t="s">
        <v>103</v>
      </c>
      <c r="AD10" s="288"/>
      <c r="AE10" s="288"/>
      <c r="AF10" s="288"/>
      <c r="AG10" s="288"/>
      <c r="AH10" s="288"/>
      <c r="AI10" s="290">
        <f t="shared" si="3"/>
        <v>0</v>
      </c>
      <c r="AJ10" s="288"/>
    </row>
    <row r="11" spans="1:38" hidden="1" x14ac:dyDescent="0.25">
      <c r="A11" s="468"/>
      <c r="B11" s="289" t="s">
        <v>104</v>
      </c>
      <c r="C11" s="288"/>
      <c r="D11" s="288"/>
      <c r="E11" s="288"/>
      <c r="F11" s="288"/>
      <c r="G11" s="288"/>
      <c r="H11" s="290">
        <f t="shared" si="0"/>
        <v>0</v>
      </c>
      <c r="I11" s="288"/>
      <c r="J11" s="470"/>
      <c r="K11" s="288" t="s">
        <v>104</v>
      </c>
      <c r="L11" s="288"/>
      <c r="M11" s="288"/>
      <c r="N11" s="288"/>
      <c r="O11" s="288"/>
      <c r="P11" s="288"/>
      <c r="Q11" s="290">
        <f t="shared" si="1"/>
        <v>0</v>
      </c>
      <c r="R11" s="288"/>
      <c r="S11" s="470"/>
      <c r="T11" s="288" t="s">
        <v>104</v>
      </c>
      <c r="U11" s="288"/>
      <c r="V11" s="288"/>
      <c r="W11" s="288"/>
      <c r="X11" s="288"/>
      <c r="Y11" s="288"/>
      <c r="Z11" s="290">
        <f t="shared" si="2"/>
        <v>0</v>
      </c>
      <c r="AA11" s="288"/>
      <c r="AB11" s="470"/>
      <c r="AC11" s="288" t="s">
        <v>104</v>
      </c>
      <c r="AD11" s="288"/>
      <c r="AE11" s="288"/>
      <c r="AF11" s="288"/>
      <c r="AG11" s="288"/>
      <c r="AH11" s="288"/>
      <c r="AI11" s="290">
        <f t="shared" si="3"/>
        <v>0</v>
      </c>
      <c r="AJ11" s="288"/>
    </row>
    <row r="12" spans="1:38" hidden="1" x14ac:dyDescent="0.25">
      <c r="A12" s="468"/>
      <c r="B12" s="289" t="s">
        <v>105</v>
      </c>
      <c r="C12" s="288"/>
      <c r="D12" s="288"/>
      <c r="E12" s="288"/>
      <c r="F12" s="288"/>
      <c r="G12" s="288"/>
      <c r="H12" s="290">
        <f t="shared" si="0"/>
        <v>0</v>
      </c>
      <c r="I12" s="288"/>
      <c r="J12" s="470"/>
      <c r="K12" s="288" t="s">
        <v>105</v>
      </c>
      <c r="L12" s="288"/>
      <c r="M12" s="288"/>
      <c r="N12" s="288"/>
      <c r="O12" s="288"/>
      <c r="P12" s="288"/>
      <c r="Q12" s="290">
        <f t="shared" si="1"/>
        <v>0</v>
      </c>
      <c r="R12" s="288"/>
      <c r="S12" s="470"/>
      <c r="T12" s="288" t="s">
        <v>105</v>
      </c>
      <c r="U12" s="288"/>
      <c r="V12" s="288"/>
      <c r="W12" s="288"/>
      <c r="X12" s="288"/>
      <c r="Y12" s="288"/>
      <c r="Z12" s="290">
        <f t="shared" si="2"/>
        <v>0</v>
      </c>
      <c r="AA12" s="288"/>
      <c r="AB12" s="470"/>
      <c r="AC12" s="288" t="s">
        <v>105</v>
      </c>
      <c r="AD12" s="288"/>
      <c r="AE12" s="288"/>
      <c r="AF12" s="288"/>
      <c r="AG12" s="288"/>
      <c r="AH12" s="288"/>
      <c r="AI12" s="290">
        <f t="shared" si="3"/>
        <v>0</v>
      </c>
      <c r="AJ12" s="288"/>
    </row>
    <row r="13" spans="1:38" hidden="1" x14ac:dyDescent="0.25">
      <c r="A13" s="468"/>
      <c r="B13" s="289" t="s">
        <v>106</v>
      </c>
      <c r="C13" s="288"/>
      <c r="D13" s="288"/>
      <c r="E13" s="288"/>
      <c r="F13" s="288"/>
      <c r="G13" s="288"/>
      <c r="H13" s="290">
        <f t="shared" si="0"/>
        <v>0</v>
      </c>
      <c r="I13" s="288"/>
      <c r="J13" s="470"/>
      <c r="K13" s="289" t="s">
        <v>106</v>
      </c>
      <c r="L13" s="288"/>
      <c r="M13" s="288"/>
      <c r="N13" s="288"/>
      <c r="O13" s="288"/>
      <c r="P13" s="288"/>
      <c r="Q13" s="290">
        <f t="shared" si="1"/>
        <v>0</v>
      </c>
      <c r="R13" s="288"/>
      <c r="S13" s="470"/>
      <c r="T13" s="289" t="s">
        <v>106</v>
      </c>
      <c r="U13" s="288"/>
      <c r="V13" s="288"/>
      <c r="W13" s="288"/>
      <c r="X13" s="288"/>
      <c r="Y13" s="288"/>
      <c r="Z13" s="290">
        <f t="shared" si="2"/>
        <v>0</v>
      </c>
      <c r="AA13" s="288"/>
      <c r="AB13" s="470"/>
      <c r="AC13" s="289" t="s">
        <v>106</v>
      </c>
      <c r="AD13" s="288"/>
      <c r="AE13" s="288"/>
      <c r="AF13" s="288"/>
      <c r="AG13" s="288"/>
      <c r="AH13" s="288"/>
      <c r="AI13" s="290">
        <f t="shared" si="3"/>
        <v>0</v>
      </c>
      <c r="AJ13" s="288"/>
    </row>
    <row r="14" spans="1:38" hidden="1" x14ac:dyDescent="0.25">
      <c r="A14" s="468"/>
      <c r="B14" s="289" t="s">
        <v>107</v>
      </c>
      <c r="C14" s="288"/>
      <c r="D14" s="288"/>
      <c r="E14" s="288"/>
      <c r="F14" s="288"/>
      <c r="G14" s="288"/>
      <c r="H14" s="290">
        <f t="shared" si="0"/>
        <v>0</v>
      </c>
      <c r="I14" s="288"/>
      <c r="J14" s="470"/>
      <c r="K14" s="289" t="s">
        <v>107</v>
      </c>
      <c r="L14" s="288"/>
      <c r="M14" s="288"/>
      <c r="N14" s="288"/>
      <c r="O14" s="288"/>
      <c r="P14" s="288"/>
      <c r="Q14" s="290">
        <f t="shared" si="1"/>
        <v>0</v>
      </c>
      <c r="R14" s="288"/>
      <c r="S14" s="470"/>
      <c r="T14" s="289" t="s">
        <v>107</v>
      </c>
      <c r="U14" s="288"/>
      <c r="V14" s="288"/>
      <c r="W14" s="288"/>
      <c r="X14" s="288"/>
      <c r="Y14" s="288"/>
      <c r="Z14" s="290">
        <f t="shared" si="2"/>
        <v>0</v>
      </c>
      <c r="AA14" s="288"/>
      <c r="AB14" s="470"/>
      <c r="AC14" s="289" t="s">
        <v>107</v>
      </c>
      <c r="AD14" s="288"/>
      <c r="AE14" s="288"/>
      <c r="AF14" s="288"/>
      <c r="AG14" s="288"/>
      <c r="AH14" s="288"/>
      <c r="AI14" s="290">
        <f t="shared" si="3"/>
        <v>0</v>
      </c>
      <c r="AJ14" s="288"/>
    </row>
    <row r="15" spans="1:38" ht="105" x14ac:dyDescent="0.25">
      <c r="A15" s="469"/>
      <c r="B15" s="289" t="s">
        <v>134</v>
      </c>
      <c r="C15" s="288"/>
      <c r="D15" s="288"/>
      <c r="E15" s="288"/>
      <c r="F15" s="288"/>
      <c r="G15" s="288"/>
      <c r="H15" s="290">
        <f t="shared" si="0"/>
        <v>0</v>
      </c>
      <c r="I15" s="288"/>
      <c r="J15" s="203"/>
      <c r="K15" s="289" t="s">
        <v>134</v>
      </c>
      <c r="L15" s="288"/>
      <c r="M15" s="288"/>
      <c r="N15" s="288"/>
      <c r="O15" s="288"/>
      <c r="P15" s="288"/>
      <c r="Q15" s="290">
        <f t="shared" si="1"/>
        <v>0</v>
      </c>
      <c r="R15" s="288"/>
      <c r="S15" s="203"/>
      <c r="T15" s="289" t="s">
        <v>134</v>
      </c>
      <c r="U15" s="288"/>
      <c r="V15" s="288"/>
      <c r="W15" s="288"/>
      <c r="X15" s="288"/>
      <c r="Y15" s="288"/>
      <c r="Z15" s="290">
        <f t="shared" si="2"/>
        <v>0</v>
      </c>
      <c r="AA15" s="288"/>
      <c r="AB15" s="203"/>
      <c r="AC15" s="289" t="s">
        <v>134</v>
      </c>
      <c r="AD15" s="288" t="s">
        <v>588</v>
      </c>
      <c r="AE15" s="288" t="s">
        <v>588</v>
      </c>
      <c r="AF15" s="288" t="s">
        <v>588</v>
      </c>
      <c r="AG15" s="288" t="s">
        <v>589</v>
      </c>
      <c r="AH15" s="288" t="s">
        <v>588</v>
      </c>
      <c r="AI15" s="290">
        <f t="shared" si="3"/>
        <v>0.8</v>
      </c>
      <c r="AJ15" s="286" t="s">
        <v>685</v>
      </c>
    </row>
    <row r="16" spans="1:38" ht="135" x14ac:dyDescent="0.25">
      <c r="A16" s="467" t="s">
        <v>496</v>
      </c>
      <c r="B16" s="289" t="s">
        <v>98</v>
      </c>
      <c r="C16" s="288"/>
      <c r="D16" s="288"/>
      <c r="E16" s="288"/>
      <c r="F16" s="288"/>
      <c r="G16" s="288"/>
      <c r="H16" s="290">
        <f t="shared" si="0"/>
        <v>0</v>
      </c>
      <c r="I16" s="288"/>
      <c r="J16" s="470"/>
      <c r="K16" s="289" t="s">
        <v>98</v>
      </c>
      <c r="L16" s="288"/>
      <c r="M16" s="288"/>
      <c r="N16" s="288"/>
      <c r="O16" s="288"/>
      <c r="P16" s="288"/>
      <c r="Q16" s="290">
        <f t="shared" si="1"/>
        <v>0</v>
      </c>
      <c r="R16" s="288"/>
      <c r="S16" s="470"/>
      <c r="T16" s="289" t="s">
        <v>98</v>
      </c>
      <c r="U16" s="288"/>
      <c r="V16" s="288"/>
      <c r="W16" s="288"/>
      <c r="X16" s="288"/>
      <c r="Y16" s="288"/>
      <c r="Z16" s="290">
        <f t="shared" si="2"/>
        <v>0</v>
      </c>
      <c r="AA16" s="288"/>
      <c r="AB16" s="470"/>
      <c r="AC16" s="289" t="s">
        <v>98</v>
      </c>
      <c r="AD16" s="288" t="s">
        <v>588</v>
      </c>
      <c r="AE16" s="301" t="s">
        <v>588</v>
      </c>
      <c r="AF16" s="301" t="s">
        <v>588</v>
      </c>
      <c r="AG16" s="301" t="s">
        <v>588</v>
      </c>
      <c r="AH16" s="301" t="s">
        <v>588</v>
      </c>
      <c r="AI16" s="290">
        <f t="shared" si="3"/>
        <v>1</v>
      </c>
      <c r="AJ16" s="286" t="s">
        <v>687</v>
      </c>
    </row>
    <row r="17" spans="1:37" ht="105" x14ac:dyDescent="0.25">
      <c r="A17" s="468"/>
      <c r="B17" s="289" t="s">
        <v>99</v>
      </c>
      <c r="C17" s="288"/>
      <c r="D17" s="288"/>
      <c r="E17" s="288"/>
      <c r="F17" s="288"/>
      <c r="G17" s="288"/>
      <c r="H17" s="290">
        <f t="shared" si="0"/>
        <v>0</v>
      </c>
      <c r="I17" s="288"/>
      <c r="J17" s="470"/>
      <c r="K17" s="289" t="s">
        <v>99</v>
      </c>
      <c r="L17" s="288"/>
      <c r="M17" s="288"/>
      <c r="N17" s="288"/>
      <c r="O17" s="288"/>
      <c r="P17" s="288"/>
      <c r="Q17" s="290">
        <f t="shared" si="1"/>
        <v>0</v>
      </c>
      <c r="R17" s="288"/>
      <c r="S17" s="470"/>
      <c r="T17" s="289" t="s">
        <v>99</v>
      </c>
      <c r="U17" s="288"/>
      <c r="V17" s="288"/>
      <c r="W17" s="288"/>
      <c r="X17" s="288"/>
      <c r="Y17" s="288"/>
      <c r="Z17" s="290">
        <f t="shared" si="2"/>
        <v>0</v>
      </c>
      <c r="AA17" s="288"/>
      <c r="AB17" s="470"/>
      <c r="AC17" s="289" t="s">
        <v>99</v>
      </c>
      <c r="AD17" s="288" t="s">
        <v>588</v>
      </c>
      <c r="AE17" s="301" t="s">
        <v>588</v>
      </c>
      <c r="AF17" s="301" t="s">
        <v>588</v>
      </c>
      <c r="AG17" s="301" t="s">
        <v>588</v>
      </c>
      <c r="AH17" s="301" t="s">
        <v>588</v>
      </c>
      <c r="AI17" s="290">
        <f t="shared" si="3"/>
        <v>1</v>
      </c>
      <c r="AJ17" s="302" t="s">
        <v>688</v>
      </c>
    </row>
    <row r="18" spans="1:37" ht="225" x14ac:dyDescent="0.25">
      <c r="A18" s="468"/>
      <c r="B18" s="289" t="s">
        <v>100</v>
      </c>
      <c r="C18" s="288"/>
      <c r="D18" s="288"/>
      <c r="E18" s="288"/>
      <c r="F18" s="288"/>
      <c r="G18" s="288"/>
      <c r="H18" s="290">
        <f t="shared" si="0"/>
        <v>0</v>
      </c>
      <c r="I18" s="288"/>
      <c r="J18" s="470"/>
      <c r="K18" s="289" t="s">
        <v>100</v>
      </c>
      <c r="L18" s="288"/>
      <c r="M18" s="288"/>
      <c r="N18" s="288"/>
      <c r="O18" s="288"/>
      <c r="P18" s="288"/>
      <c r="Q18" s="290">
        <f t="shared" si="1"/>
        <v>0</v>
      </c>
      <c r="R18" s="288"/>
      <c r="S18" s="470"/>
      <c r="T18" s="289" t="s">
        <v>100</v>
      </c>
      <c r="U18" s="288"/>
      <c r="V18" s="288"/>
      <c r="W18" s="288"/>
      <c r="X18" s="288"/>
      <c r="Y18" s="288"/>
      <c r="Z18" s="290">
        <f t="shared" si="2"/>
        <v>0</v>
      </c>
      <c r="AA18" s="288"/>
      <c r="AB18" s="470"/>
      <c r="AC18" s="289" t="s">
        <v>100</v>
      </c>
      <c r="AD18" s="288" t="s">
        <v>588</v>
      </c>
      <c r="AE18" s="301" t="s">
        <v>588</v>
      </c>
      <c r="AF18" s="301" t="s">
        <v>588</v>
      </c>
      <c r="AG18" s="301" t="s">
        <v>588</v>
      </c>
      <c r="AH18" s="301" t="s">
        <v>588</v>
      </c>
      <c r="AI18" s="290">
        <f t="shared" si="3"/>
        <v>1</v>
      </c>
      <c r="AJ18" s="302" t="s">
        <v>689</v>
      </c>
    </row>
    <row r="19" spans="1:37" hidden="1" x14ac:dyDescent="0.25">
      <c r="A19" s="468"/>
      <c r="B19" s="289" t="s">
        <v>101</v>
      </c>
      <c r="C19" s="288"/>
      <c r="D19" s="288"/>
      <c r="E19" s="288"/>
      <c r="F19" s="288"/>
      <c r="G19" s="288"/>
      <c r="H19" s="290">
        <f t="shared" si="0"/>
        <v>0</v>
      </c>
      <c r="I19" s="288"/>
      <c r="J19" s="470"/>
      <c r="K19" s="289" t="s">
        <v>101</v>
      </c>
      <c r="L19" s="288"/>
      <c r="M19" s="288"/>
      <c r="N19" s="288"/>
      <c r="O19" s="288"/>
      <c r="P19" s="288"/>
      <c r="Q19" s="290">
        <f t="shared" si="1"/>
        <v>0</v>
      </c>
      <c r="R19" s="288"/>
      <c r="S19" s="470"/>
      <c r="T19" s="289" t="s">
        <v>101</v>
      </c>
      <c r="U19" s="288"/>
      <c r="V19" s="288"/>
      <c r="W19" s="288"/>
      <c r="X19" s="288"/>
      <c r="Y19" s="288"/>
      <c r="Z19" s="290">
        <f t="shared" si="2"/>
        <v>0</v>
      </c>
      <c r="AA19" s="288"/>
      <c r="AB19" s="470"/>
      <c r="AC19" s="289" t="s">
        <v>101</v>
      </c>
      <c r="AD19" s="288"/>
      <c r="AE19" s="288"/>
      <c r="AF19" s="288"/>
      <c r="AG19" s="288"/>
      <c r="AH19" s="288"/>
      <c r="AI19" s="290">
        <f t="shared" si="3"/>
        <v>0</v>
      </c>
      <c r="AJ19" s="288"/>
    </row>
    <row r="20" spans="1:37" hidden="1" x14ac:dyDescent="0.25">
      <c r="A20" s="468"/>
      <c r="B20" s="289" t="s">
        <v>102</v>
      </c>
      <c r="C20" s="288"/>
      <c r="D20" s="288"/>
      <c r="E20" s="288"/>
      <c r="F20" s="288"/>
      <c r="G20" s="288"/>
      <c r="H20" s="290">
        <f t="shared" si="0"/>
        <v>0</v>
      </c>
      <c r="I20" s="288"/>
      <c r="J20" s="470"/>
      <c r="K20" s="289" t="s">
        <v>102</v>
      </c>
      <c r="L20" s="288"/>
      <c r="M20" s="288"/>
      <c r="N20" s="288"/>
      <c r="O20" s="288"/>
      <c r="P20" s="288"/>
      <c r="Q20" s="290">
        <f t="shared" si="1"/>
        <v>0</v>
      </c>
      <c r="R20" s="288"/>
      <c r="S20" s="470"/>
      <c r="T20" s="289" t="s">
        <v>102</v>
      </c>
      <c r="U20" s="288"/>
      <c r="V20" s="288"/>
      <c r="W20" s="288"/>
      <c r="X20" s="288"/>
      <c r="Y20" s="288"/>
      <c r="Z20" s="290">
        <f t="shared" si="2"/>
        <v>0</v>
      </c>
      <c r="AA20" s="288"/>
      <c r="AB20" s="470"/>
      <c r="AC20" s="289" t="s">
        <v>102</v>
      </c>
      <c r="AD20" s="288"/>
      <c r="AE20" s="288"/>
      <c r="AF20" s="288"/>
      <c r="AG20" s="288"/>
      <c r="AH20" s="288"/>
      <c r="AI20" s="290">
        <f t="shared" si="3"/>
        <v>0</v>
      </c>
      <c r="AJ20" s="288"/>
    </row>
    <row r="21" spans="1:37" hidden="1" x14ac:dyDescent="0.25">
      <c r="A21" s="468"/>
      <c r="B21" s="289" t="s">
        <v>103</v>
      </c>
      <c r="C21" s="288"/>
      <c r="D21" s="288"/>
      <c r="E21" s="288"/>
      <c r="F21" s="288"/>
      <c r="G21" s="288"/>
      <c r="H21" s="290">
        <f t="shared" si="0"/>
        <v>0</v>
      </c>
      <c r="I21" s="288"/>
      <c r="J21" s="470"/>
      <c r="K21" s="289" t="s">
        <v>103</v>
      </c>
      <c r="L21" s="288"/>
      <c r="M21" s="288"/>
      <c r="N21" s="288"/>
      <c r="O21" s="288"/>
      <c r="P21" s="288"/>
      <c r="Q21" s="290">
        <f t="shared" si="1"/>
        <v>0</v>
      </c>
      <c r="R21" s="288"/>
      <c r="S21" s="470"/>
      <c r="T21" s="289" t="s">
        <v>103</v>
      </c>
      <c r="U21" s="288"/>
      <c r="V21" s="288"/>
      <c r="W21" s="288"/>
      <c r="X21" s="288"/>
      <c r="Y21" s="288"/>
      <c r="Z21" s="290">
        <f t="shared" si="2"/>
        <v>0</v>
      </c>
      <c r="AA21" s="288"/>
      <c r="AB21" s="470"/>
      <c r="AC21" s="289" t="s">
        <v>103</v>
      </c>
      <c r="AD21" s="288"/>
      <c r="AE21" s="288"/>
      <c r="AF21" s="288"/>
      <c r="AG21" s="288"/>
      <c r="AH21" s="288"/>
      <c r="AI21" s="290">
        <f t="shared" si="3"/>
        <v>0</v>
      </c>
      <c r="AJ21" s="288"/>
    </row>
    <row r="22" spans="1:37" hidden="1" x14ac:dyDescent="0.25">
      <c r="A22" s="468"/>
      <c r="B22" s="289" t="s">
        <v>104</v>
      </c>
      <c r="C22" s="288"/>
      <c r="D22" s="288"/>
      <c r="E22" s="288"/>
      <c r="F22" s="288"/>
      <c r="G22" s="288"/>
      <c r="H22" s="290">
        <f t="shared" si="0"/>
        <v>0</v>
      </c>
      <c r="I22" s="288"/>
      <c r="J22" s="470"/>
      <c r="K22" s="289" t="s">
        <v>104</v>
      </c>
      <c r="L22" s="288"/>
      <c r="M22" s="288"/>
      <c r="N22" s="288"/>
      <c r="O22" s="288"/>
      <c r="P22" s="288"/>
      <c r="Q22" s="290">
        <f t="shared" si="1"/>
        <v>0</v>
      </c>
      <c r="R22" s="288"/>
      <c r="S22" s="470"/>
      <c r="T22" s="289" t="s">
        <v>104</v>
      </c>
      <c r="U22" s="288"/>
      <c r="V22" s="288"/>
      <c r="W22" s="288"/>
      <c r="X22" s="288"/>
      <c r="Y22" s="288"/>
      <c r="Z22" s="290">
        <f t="shared" si="2"/>
        <v>0</v>
      </c>
      <c r="AA22" s="288"/>
      <c r="AB22" s="470"/>
      <c r="AC22" s="289" t="s">
        <v>104</v>
      </c>
      <c r="AD22" s="288"/>
      <c r="AE22" s="288"/>
      <c r="AF22" s="288"/>
      <c r="AG22" s="288"/>
      <c r="AH22" s="288"/>
      <c r="AI22" s="290">
        <f t="shared" si="3"/>
        <v>0</v>
      </c>
      <c r="AJ22" s="288"/>
    </row>
    <row r="23" spans="1:37" hidden="1" x14ac:dyDescent="0.25">
      <c r="A23" s="468"/>
      <c r="B23" s="289" t="s">
        <v>105</v>
      </c>
      <c r="C23" s="288"/>
      <c r="D23" s="288"/>
      <c r="E23" s="288"/>
      <c r="F23" s="288"/>
      <c r="G23" s="288"/>
      <c r="H23" s="290">
        <f t="shared" si="0"/>
        <v>0</v>
      </c>
      <c r="I23" s="288"/>
      <c r="J23" s="470"/>
      <c r="K23" s="289" t="s">
        <v>105</v>
      </c>
      <c r="L23" s="288"/>
      <c r="M23" s="288"/>
      <c r="N23" s="288"/>
      <c r="O23" s="288"/>
      <c r="P23" s="288"/>
      <c r="Q23" s="290">
        <f t="shared" si="1"/>
        <v>0</v>
      </c>
      <c r="R23" s="288"/>
      <c r="S23" s="470"/>
      <c r="T23" s="289" t="s">
        <v>105</v>
      </c>
      <c r="U23" s="288"/>
      <c r="V23" s="288"/>
      <c r="W23" s="288"/>
      <c r="X23" s="288"/>
      <c r="Y23" s="288"/>
      <c r="Z23" s="290">
        <f t="shared" si="2"/>
        <v>0</v>
      </c>
      <c r="AA23" s="288"/>
      <c r="AB23" s="470"/>
      <c r="AC23" s="289" t="s">
        <v>105</v>
      </c>
      <c r="AD23" s="288"/>
      <c r="AE23" s="288"/>
      <c r="AF23" s="288"/>
      <c r="AG23" s="288"/>
      <c r="AH23" s="288"/>
      <c r="AI23" s="290">
        <f t="shared" si="3"/>
        <v>0</v>
      </c>
      <c r="AJ23" s="288"/>
    </row>
    <row r="24" spans="1:37" hidden="1" x14ac:dyDescent="0.25">
      <c r="A24" s="468"/>
      <c r="B24" s="289" t="s">
        <v>106</v>
      </c>
      <c r="C24" s="288"/>
      <c r="D24" s="288"/>
      <c r="E24" s="288"/>
      <c r="F24" s="288"/>
      <c r="G24" s="288"/>
      <c r="H24" s="290">
        <f t="shared" si="0"/>
        <v>0</v>
      </c>
      <c r="I24" s="288"/>
      <c r="J24" s="470"/>
      <c r="K24" s="289" t="s">
        <v>106</v>
      </c>
      <c r="L24" s="288"/>
      <c r="M24" s="288"/>
      <c r="N24" s="288"/>
      <c r="O24" s="288"/>
      <c r="P24" s="288"/>
      <c r="Q24" s="290">
        <f t="shared" si="1"/>
        <v>0</v>
      </c>
      <c r="R24" s="288"/>
      <c r="S24" s="470"/>
      <c r="T24" s="289" t="s">
        <v>106</v>
      </c>
      <c r="U24" s="288"/>
      <c r="V24" s="288"/>
      <c r="W24" s="288"/>
      <c r="X24" s="288"/>
      <c r="Y24" s="288"/>
      <c r="Z24" s="290">
        <f t="shared" si="2"/>
        <v>0</v>
      </c>
      <c r="AA24" s="288"/>
      <c r="AB24" s="470"/>
      <c r="AC24" s="289" t="s">
        <v>106</v>
      </c>
      <c r="AD24" s="288"/>
      <c r="AE24" s="288"/>
      <c r="AF24" s="288"/>
      <c r="AG24" s="288"/>
      <c r="AH24" s="288"/>
      <c r="AI24" s="290">
        <f t="shared" si="3"/>
        <v>0</v>
      </c>
      <c r="AJ24" s="288"/>
    </row>
    <row r="25" spans="1:37" hidden="1" x14ac:dyDescent="0.25">
      <c r="A25" s="468"/>
      <c r="B25" s="289" t="s">
        <v>107</v>
      </c>
      <c r="C25" s="288"/>
      <c r="D25" s="288"/>
      <c r="E25" s="288"/>
      <c r="F25" s="288"/>
      <c r="G25" s="288"/>
      <c r="H25" s="290">
        <f t="shared" si="0"/>
        <v>0</v>
      </c>
      <c r="I25" s="288"/>
      <c r="J25" s="470"/>
      <c r="K25" s="289" t="s">
        <v>107</v>
      </c>
      <c r="L25" s="288"/>
      <c r="M25" s="288"/>
      <c r="N25" s="288"/>
      <c r="O25" s="288"/>
      <c r="P25" s="288"/>
      <c r="Q25" s="290">
        <f t="shared" si="1"/>
        <v>0</v>
      </c>
      <c r="R25" s="288"/>
      <c r="S25" s="470"/>
      <c r="T25" s="289" t="s">
        <v>107</v>
      </c>
      <c r="U25" s="288"/>
      <c r="V25" s="288"/>
      <c r="W25" s="288"/>
      <c r="X25" s="288"/>
      <c r="Y25" s="288"/>
      <c r="Z25" s="290">
        <f t="shared" si="2"/>
        <v>0</v>
      </c>
      <c r="AA25" s="288"/>
      <c r="AB25" s="470"/>
      <c r="AC25" s="289" t="s">
        <v>107</v>
      </c>
      <c r="AD25" s="288"/>
      <c r="AE25" s="288"/>
      <c r="AF25" s="288"/>
      <c r="AG25" s="288"/>
      <c r="AH25" s="288"/>
      <c r="AI25" s="290">
        <f t="shared" si="3"/>
        <v>0</v>
      </c>
      <c r="AJ25" s="288"/>
    </row>
    <row r="26" spans="1:37" ht="105" x14ac:dyDescent="0.25">
      <c r="A26" s="469"/>
      <c r="B26" s="289" t="s">
        <v>134</v>
      </c>
      <c r="C26" s="288"/>
      <c r="D26" s="288"/>
      <c r="E26" s="288"/>
      <c r="F26" s="288"/>
      <c r="G26" s="288"/>
      <c r="H26" s="290">
        <f t="shared" ref="H26:H89" si="4">IF((COUNTIF(C26:G26,"si"))=5,100%,IF((COUNTIF(C26:G26,"si"))=4,80%,IF((COUNTIF(C26:G26,"si"))=3,60%,IF((COUNTIF(C26:G26,"si"))=2,40%,IF((COUNTIF(C26:G26,"si"))=1,20%,0)))))</f>
        <v>0</v>
      </c>
      <c r="I26" s="288"/>
      <c r="J26" s="203"/>
      <c r="K26" s="289" t="s">
        <v>134</v>
      </c>
      <c r="L26" s="288"/>
      <c r="M26" s="288"/>
      <c r="N26" s="288"/>
      <c r="O26" s="288"/>
      <c r="P26" s="288"/>
      <c r="Q26" s="290">
        <f t="shared" ref="Q26:Q89" si="5">IF((COUNTIF(L26:P26,"si"))=5,100%,IF((COUNTIF(L26:P26,"si"))=4,80%,IF((COUNTIF(L26:P26,"si"))=3,60%,IF((COUNTIF(L26:P26,"si"))=2,40%,IF((COUNTIF(L26:P26,"si"))=1,20%,0)))))</f>
        <v>0</v>
      </c>
      <c r="R26" s="288"/>
      <c r="S26" s="203"/>
      <c r="T26" s="289" t="s">
        <v>134</v>
      </c>
      <c r="U26" s="288"/>
      <c r="V26" s="288"/>
      <c r="W26" s="288"/>
      <c r="X26" s="288"/>
      <c r="Y26" s="288"/>
      <c r="Z26" s="290">
        <f t="shared" ref="Z26:Z89" si="6">IF((COUNTIF(U26:Y26,"si"))=5,100%,IF((COUNTIF(U26:Y26,"si"))=4,80%,IF((COUNTIF(U26:Y26,"si"))=3,60%,IF((COUNTIF(U26:Y26,"si"))=2,40%,IF((COUNTIF(U26:Y26,"si"))=1,20%,0)))))</f>
        <v>0</v>
      </c>
      <c r="AA26" s="288"/>
      <c r="AB26" s="203"/>
      <c r="AC26" s="289" t="s">
        <v>134</v>
      </c>
      <c r="AD26" s="288" t="s">
        <v>588</v>
      </c>
      <c r="AE26" s="288" t="s">
        <v>588</v>
      </c>
      <c r="AF26" s="288" t="s">
        <v>588</v>
      </c>
      <c r="AG26" s="288" t="s">
        <v>589</v>
      </c>
      <c r="AH26" s="288" t="s">
        <v>588</v>
      </c>
      <c r="AI26" s="290">
        <f t="shared" ref="AI26:AI89" si="7">IF((COUNTIF(AD26:AH26,"si"))=5,100%,IF((COUNTIF(AD26:AH26,"si"))=4,80%,IF((COUNTIF(AD26:AH26,"si"))=3,60%,IF((COUNTIF(AD26:AH26,"si"))=2,40%,IF((COUNTIF(AD26:AH26,"si"))=1,20%,0)))))</f>
        <v>0.8</v>
      </c>
      <c r="AJ26" s="286" t="s">
        <v>690</v>
      </c>
    </row>
    <row r="27" spans="1:37" ht="75" x14ac:dyDescent="0.25">
      <c r="A27" s="467" t="s">
        <v>497</v>
      </c>
      <c r="B27" s="289" t="s">
        <v>98</v>
      </c>
      <c r="C27" s="288"/>
      <c r="D27" s="288"/>
      <c r="E27" s="288"/>
      <c r="F27" s="288"/>
      <c r="G27" s="288"/>
      <c r="H27" s="290">
        <f t="shared" si="4"/>
        <v>0</v>
      </c>
      <c r="I27" s="288"/>
      <c r="J27" s="470"/>
      <c r="K27" s="289" t="s">
        <v>98</v>
      </c>
      <c r="L27" s="288"/>
      <c r="M27" s="288"/>
      <c r="N27" s="288"/>
      <c r="O27" s="288"/>
      <c r="P27" s="288"/>
      <c r="Q27" s="290">
        <f t="shared" si="5"/>
        <v>0</v>
      </c>
      <c r="R27" s="288"/>
      <c r="S27" s="470"/>
      <c r="T27" s="289" t="s">
        <v>98</v>
      </c>
      <c r="U27" s="288"/>
      <c r="V27" s="288"/>
      <c r="W27" s="288"/>
      <c r="X27" s="288"/>
      <c r="Y27" s="288"/>
      <c r="Z27" s="290">
        <f t="shared" si="6"/>
        <v>0</v>
      </c>
      <c r="AA27" s="288"/>
      <c r="AB27" s="470"/>
      <c r="AC27" s="289" t="s">
        <v>98</v>
      </c>
      <c r="AD27" s="288" t="s">
        <v>588</v>
      </c>
      <c r="AE27" s="288" t="s">
        <v>588</v>
      </c>
      <c r="AF27" s="288" t="s">
        <v>588</v>
      </c>
      <c r="AG27" s="288" t="s">
        <v>589</v>
      </c>
      <c r="AH27" s="288" t="s">
        <v>588</v>
      </c>
      <c r="AI27" s="290">
        <f t="shared" si="7"/>
        <v>0.8</v>
      </c>
      <c r="AJ27" s="286" t="s">
        <v>696</v>
      </c>
    </row>
    <row r="28" spans="1:37" ht="315" x14ac:dyDescent="0.25">
      <c r="A28" s="468"/>
      <c r="B28" s="289" t="s">
        <v>99</v>
      </c>
      <c r="C28" s="288"/>
      <c r="D28" s="288"/>
      <c r="E28" s="288"/>
      <c r="F28" s="288"/>
      <c r="G28" s="288"/>
      <c r="H28" s="290">
        <f t="shared" si="4"/>
        <v>0</v>
      </c>
      <c r="I28" s="288"/>
      <c r="J28" s="470"/>
      <c r="K28" s="289" t="s">
        <v>99</v>
      </c>
      <c r="L28" s="288"/>
      <c r="M28" s="288"/>
      <c r="N28" s="288"/>
      <c r="O28" s="288"/>
      <c r="P28" s="288"/>
      <c r="Q28" s="290">
        <f t="shared" si="5"/>
        <v>0</v>
      </c>
      <c r="R28" s="288"/>
      <c r="S28" s="470"/>
      <c r="T28" s="289" t="s">
        <v>99</v>
      </c>
      <c r="U28" s="288"/>
      <c r="V28" s="288"/>
      <c r="W28" s="288"/>
      <c r="X28" s="288"/>
      <c r="Y28" s="288"/>
      <c r="Z28" s="290">
        <f t="shared" si="6"/>
        <v>0</v>
      </c>
      <c r="AA28" s="288"/>
      <c r="AB28" s="470"/>
      <c r="AC28" s="289" t="s">
        <v>99</v>
      </c>
      <c r="AD28" s="288" t="s">
        <v>588</v>
      </c>
      <c r="AE28" s="288" t="s">
        <v>588</v>
      </c>
      <c r="AF28" s="288" t="s">
        <v>589</v>
      </c>
      <c r="AG28" s="288" t="s">
        <v>588</v>
      </c>
      <c r="AH28" s="288" t="s">
        <v>589</v>
      </c>
      <c r="AI28" s="290">
        <f t="shared" si="7"/>
        <v>0.6</v>
      </c>
      <c r="AJ28" s="286" t="s">
        <v>691</v>
      </c>
      <c r="AK28" s="304"/>
    </row>
    <row r="29" spans="1:37" hidden="1" x14ac:dyDescent="0.25">
      <c r="A29" s="468"/>
      <c r="B29" s="289" t="s">
        <v>100</v>
      </c>
      <c r="C29" s="288"/>
      <c r="D29" s="288"/>
      <c r="E29" s="288"/>
      <c r="F29" s="288"/>
      <c r="G29" s="288"/>
      <c r="H29" s="290">
        <f t="shared" si="4"/>
        <v>0</v>
      </c>
      <c r="I29" s="288"/>
      <c r="J29" s="470"/>
      <c r="K29" s="289" t="s">
        <v>100</v>
      </c>
      <c r="L29" s="288"/>
      <c r="M29" s="288"/>
      <c r="N29" s="288"/>
      <c r="O29" s="288"/>
      <c r="P29" s="288"/>
      <c r="Q29" s="290">
        <f t="shared" si="5"/>
        <v>0</v>
      </c>
      <c r="R29" s="288"/>
      <c r="S29" s="470"/>
      <c r="T29" s="289" t="s">
        <v>100</v>
      </c>
      <c r="U29" s="288"/>
      <c r="V29" s="288"/>
      <c r="W29" s="288"/>
      <c r="X29" s="288"/>
      <c r="Y29" s="288"/>
      <c r="Z29" s="290">
        <f t="shared" si="6"/>
        <v>0</v>
      </c>
      <c r="AA29" s="288"/>
      <c r="AB29" s="470"/>
      <c r="AC29" s="289" t="s">
        <v>100</v>
      </c>
      <c r="AD29" s="288"/>
      <c r="AE29" s="288"/>
      <c r="AF29" s="288"/>
      <c r="AG29" s="288"/>
      <c r="AH29" s="288"/>
      <c r="AI29" s="290">
        <f t="shared" si="7"/>
        <v>0</v>
      </c>
      <c r="AJ29" s="288"/>
    </row>
    <row r="30" spans="1:37" hidden="1" x14ac:dyDescent="0.25">
      <c r="A30" s="468"/>
      <c r="B30" s="289" t="s">
        <v>101</v>
      </c>
      <c r="C30" s="288"/>
      <c r="D30" s="288"/>
      <c r="E30" s="288"/>
      <c r="F30" s="288"/>
      <c r="G30" s="288"/>
      <c r="H30" s="290">
        <f t="shared" si="4"/>
        <v>0</v>
      </c>
      <c r="I30" s="288"/>
      <c r="J30" s="470"/>
      <c r="K30" s="289" t="s">
        <v>101</v>
      </c>
      <c r="L30" s="288"/>
      <c r="M30" s="288"/>
      <c r="N30" s="288"/>
      <c r="O30" s="288"/>
      <c r="P30" s="288"/>
      <c r="Q30" s="290">
        <f t="shared" si="5"/>
        <v>0</v>
      </c>
      <c r="R30" s="288"/>
      <c r="S30" s="470"/>
      <c r="T30" s="289" t="s">
        <v>101</v>
      </c>
      <c r="U30" s="288"/>
      <c r="V30" s="288"/>
      <c r="W30" s="288"/>
      <c r="X30" s="288"/>
      <c r="Y30" s="288"/>
      <c r="Z30" s="290">
        <f t="shared" si="6"/>
        <v>0</v>
      </c>
      <c r="AA30" s="288"/>
      <c r="AB30" s="470"/>
      <c r="AC30" s="289" t="s">
        <v>101</v>
      </c>
      <c r="AD30" s="288"/>
      <c r="AE30" s="288"/>
      <c r="AF30" s="288"/>
      <c r="AG30" s="288"/>
      <c r="AH30" s="288"/>
      <c r="AI30" s="290">
        <f t="shared" si="7"/>
        <v>0</v>
      </c>
      <c r="AJ30" s="288"/>
    </row>
    <row r="31" spans="1:37" hidden="1" x14ac:dyDescent="0.25">
      <c r="A31" s="468"/>
      <c r="B31" s="289" t="s">
        <v>102</v>
      </c>
      <c r="C31" s="288"/>
      <c r="D31" s="288"/>
      <c r="E31" s="288"/>
      <c r="F31" s="288"/>
      <c r="G31" s="288"/>
      <c r="H31" s="290">
        <f t="shared" si="4"/>
        <v>0</v>
      </c>
      <c r="I31" s="288"/>
      <c r="J31" s="470"/>
      <c r="K31" s="289" t="s">
        <v>102</v>
      </c>
      <c r="L31" s="288"/>
      <c r="M31" s="288"/>
      <c r="N31" s="288"/>
      <c r="O31" s="288"/>
      <c r="P31" s="288"/>
      <c r="Q31" s="290">
        <f t="shared" si="5"/>
        <v>0</v>
      </c>
      <c r="R31" s="288"/>
      <c r="S31" s="470"/>
      <c r="T31" s="289" t="s">
        <v>102</v>
      </c>
      <c r="U31" s="288"/>
      <c r="V31" s="288"/>
      <c r="W31" s="288"/>
      <c r="X31" s="288"/>
      <c r="Y31" s="288"/>
      <c r="Z31" s="290">
        <f t="shared" si="6"/>
        <v>0</v>
      </c>
      <c r="AA31" s="288"/>
      <c r="AB31" s="470"/>
      <c r="AC31" s="289" t="s">
        <v>102</v>
      </c>
      <c r="AD31" s="288"/>
      <c r="AE31" s="288"/>
      <c r="AF31" s="288"/>
      <c r="AG31" s="288"/>
      <c r="AH31" s="288"/>
      <c r="AI31" s="290">
        <f t="shared" si="7"/>
        <v>0</v>
      </c>
      <c r="AJ31" s="288"/>
    </row>
    <row r="32" spans="1:37" hidden="1" x14ac:dyDescent="0.25">
      <c r="A32" s="468"/>
      <c r="B32" s="289" t="s">
        <v>103</v>
      </c>
      <c r="C32" s="288"/>
      <c r="D32" s="288"/>
      <c r="E32" s="288"/>
      <c r="F32" s="288"/>
      <c r="G32" s="288"/>
      <c r="H32" s="290">
        <f t="shared" si="4"/>
        <v>0</v>
      </c>
      <c r="I32" s="288"/>
      <c r="J32" s="470"/>
      <c r="K32" s="289" t="s">
        <v>103</v>
      </c>
      <c r="L32" s="288"/>
      <c r="M32" s="288"/>
      <c r="N32" s="288"/>
      <c r="O32" s="288"/>
      <c r="P32" s="288"/>
      <c r="Q32" s="290">
        <f t="shared" si="5"/>
        <v>0</v>
      </c>
      <c r="R32" s="288"/>
      <c r="S32" s="470"/>
      <c r="T32" s="289" t="s">
        <v>103</v>
      </c>
      <c r="U32" s="288"/>
      <c r="V32" s="288"/>
      <c r="W32" s="288"/>
      <c r="X32" s="288"/>
      <c r="Y32" s="288"/>
      <c r="Z32" s="290">
        <f t="shared" si="6"/>
        <v>0</v>
      </c>
      <c r="AA32" s="288"/>
      <c r="AB32" s="470"/>
      <c r="AC32" s="289" t="s">
        <v>103</v>
      </c>
      <c r="AD32" s="288"/>
      <c r="AE32" s="288"/>
      <c r="AF32" s="288"/>
      <c r="AG32" s="288"/>
      <c r="AH32" s="288"/>
      <c r="AI32" s="290">
        <f t="shared" si="7"/>
        <v>0</v>
      </c>
      <c r="AJ32" s="288"/>
    </row>
    <row r="33" spans="1:36" hidden="1" x14ac:dyDescent="0.25">
      <c r="A33" s="468"/>
      <c r="B33" s="289" t="s">
        <v>104</v>
      </c>
      <c r="C33" s="288"/>
      <c r="D33" s="288"/>
      <c r="E33" s="288"/>
      <c r="F33" s="288"/>
      <c r="G33" s="288"/>
      <c r="H33" s="290">
        <f t="shared" si="4"/>
        <v>0</v>
      </c>
      <c r="I33" s="288"/>
      <c r="J33" s="470"/>
      <c r="K33" s="289" t="s">
        <v>104</v>
      </c>
      <c r="L33" s="288"/>
      <c r="M33" s="288"/>
      <c r="N33" s="288"/>
      <c r="O33" s="288"/>
      <c r="P33" s="288"/>
      <c r="Q33" s="290">
        <f t="shared" si="5"/>
        <v>0</v>
      </c>
      <c r="R33" s="288"/>
      <c r="S33" s="470"/>
      <c r="T33" s="289" t="s">
        <v>104</v>
      </c>
      <c r="U33" s="288"/>
      <c r="V33" s="288"/>
      <c r="W33" s="288"/>
      <c r="X33" s="288"/>
      <c r="Y33" s="288"/>
      <c r="Z33" s="290">
        <f t="shared" si="6"/>
        <v>0</v>
      </c>
      <c r="AA33" s="288"/>
      <c r="AB33" s="470"/>
      <c r="AC33" s="289" t="s">
        <v>104</v>
      </c>
      <c r="AD33" s="288"/>
      <c r="AE33" s="288"/>
      <c r="AF33" s="288"/>
      <c r="AG33" s="288"/>
      <c r="AH33" s="288"/>
      <c r="AI33" s="290">
        <f t="shared" si="7"/>
        <v>0</v>
      </c>
      <c r="AJ33" s="288"/>
    </row>
    <row r="34" spans="1:36" hidden="1" x14ac:dyDescent="0.25">
      <c r="A34" s="468"/>
      <c r="B34" s="289" t="s">
        <v>105</v>
      </c>
      <c r="C34" s="288"/>
      <c r="D34" s="288"/>
      <c r="E34" s="288"/>
      <c r="F34" s="288"/>
      <c r="G34" s="288"/>
      <c r="H34" s="290">
        <f t="shared" si="4"/>
        <v>0</v>
      </c>
      <c r="I34" s="288"/>
      <c r="J34" s="470"/>
      <c r="K34" s="289" t="s">
        <v>105</v>
      </c>
      <c r="L34" s="288"/>
      <c r="M34" s="288"/>
      <c r="N34" s="288"/>
      <c r="O34" s="288"/>
      <c r="P34" s="288"/>
      <c r="Q34" s="290">
        <f t="shared" si="5"/>
        <v>0</v>
      </c>
      <c r="R34" s="288"/>
      <c r="S34" s="470"/>
      <c r="T34" s="289" t="s">
        <v>105</v>
      </c>
      <c r="U34" s="288"/>
      <c r="V34" s="288"/>
      <c r="W34" s="288"/>
      <c r="X34" s="288"/>
      <c r="Y34" s="288"/>
      <c r="Z34" s="290">
        <f t="shared" si="6"/>
        <v>0</v>
      </c>
      <c r="AA34" s="288"/>
      <c r="AB34" s="470"/>
      <c r="AC34" s="289" t="s">
        <v>105</v>
      </c>
      <c r="AD34" s="288"/>
      <c r="AE34" s="288"/>
      <c r="AF34" s="288"/>
      <c r="AG34" s="288"/>
      <c r="AH34" s="288"/>
      <c r="AI34" s="290">
        <f t="shared" si="7"/>
        <v>0</v>
      </c>
      <c r="AJ34" s="288"/>
    </row>
    <row r="35" spans="1:36" hidden="1" x14ac:dyDescent="0.25">
      <c r="A35" s="468"/>
      <c r="B35" s="289" t="s">
        <v>106</v>
      </c>
      <c r="C35" s="288"/>
      <c r="D35" s="288"/>
      <c r="E35" s="288"/>
      <c r="F35" s="288"/>
      <c r="G35" s="288"/>
      <c r="H35" s="290">
        <f t="shared" si="4"/>
        <v>0</v>
      </c>
      <c r="I35" s="288"/>
      <c r="J35" s="470"/>
      <c r="K35" s="289" t="s">
        <v>106</v>
      </c>
      <c r="L35" s="288"/>
      <c r="M35" s="288"/>
      <c r="N35" s="288"/>
      <c r="O35" s="288"/>
      <c r="P35" s="288"/>
      <c r="Q35" s="290">
        <f t="shared" si="5"/>
        <v>0</v>
      </c>
      <c r="R35" s="288"/>
      <c r="S35" s="470"/>
      <c r="T35" s="289" t="s">
        <v>106</v>
      </c>
      <c r="U35" s="288"/>
      <c r="V35" s="288"/>
      <c r="W35" s="288"/>
      <c r="X35" s="288"/>
      <c r="Y35" s="288"/>
      <c r="Z35" s="290">
        <f t="shared" si="6"/>
        <v>0</v>
      </c>
      <c r="AA35" s="288"/>
      <c r="AB35" s="470"/>
      <c r="AC35" s="289" t="s">
        <v>106</v>
      </c>
      <c r="AD35" s="288"/>
      <c r="AE35" s="288"/>
      <c r="AF35" s="288"/>
      <c r="AG35" s="288"/>
      <c r="AH35" s="288"/>
      <c r="AI35" s="290">
        <f t="shared" si="7"/>
        <v>0</v>
      </c>
      <c r="AJ35" s="288"/>
    </row>
    <row r="36" spans="1:36" hidden="1" x14ac:dyDescent="0.25">
      <c r="A36" s="468"/>
      <c r="B36" s="289" t="s">
        <v>107</v>
      </c>
      <c r="C36" s="288"/>
      <c r="D36" s="288"/>
      <c r="E36" s="288"/>
      <c r="F36" s="288"/>
      <c r="G36" s="288"/>
      <c r="H36" s="290">
        <f t="shared" si="4"/>
        <v>0</v>
      </c>
      <c r="I36" s="288"/>
      <c r="J36" s="470"/>
      <c r="K36" s="289" t="s">
        <v>107</v>
      </c>
      <c r="L36" s="288"/>
      <c r="M36" s="288"/>
      <c r="N36" s="288"/>
      <c r="O36" s="288"/>
      <c r="P36" s="288"/>
      <c r="Q36" s="290">
        <f t="shared" si="5"/>
        <v>0</v>
      </c>
      <c r="R36" s="288"/>
      <c r="S36" s="470"/>
      <c r="T36" s="289" t="s">
        <v>107</v>
      </c>
      <c r="U36" s="288"/>
      <c r="V36" s="288"/>
      <c r="W36" s="288"/>
      <c r="X36" s="288"/>
      <c r="Y36" s="288"/>
      <c r="Z36" s="290">
        <f t="shared" si="6"/>
        <v>0</v>
      </c>
      <c r="AA36" s="288"/>
      <c r="AB36" s="470"/>
      <c r="AC36" s="289" t="s">
        <v>107</v>
      </c>
      <c r="AD36" s="288"/>
      <c r="AE36" s="288"/>
      <c r="AF36" s="288"/>
      <c r="AG36" s="288"/>
      <c r="AH36" s="288"/>
      <c r="AI36" s="290">
        <f t="shared" si="7"/>
        <v>0</v>
      </c>
      <c r="AJ36" s="288"/>
    </row>
    <row r="37" spans="1:36" ht="105" x14ac:dyDescent="0.25">
      <c r="A37" s="469"/>
      <c r="B37" s="289" t="s">
        <v>134</v>
      </c>
      <c r="C37" s="288"/>
      <c r="D37" s="288"/>
      <c r="E37" s="288"/>
      <c r="F37" s="288"/>
      <c r="G37" s="288"/>
      <c r="H37" s="290">
        <f t="shared" si="4"/>
        <v>0</v>
      </c>
      <c r="I37" s="288"/>
      <c r="J37" s="203"/>
      <c r="K37" s="289" t="s">
        <v>134</v>
      </c>
      <c r="L37" s="288"/>
      <c r="M37" s="288"/>
      <c r="N37" s="288"/>
      <c r="O37" s="288"/>
      <c r="P37" s="288"/>
      <c r="Q37" s="290">
        <f t="shared" si="5"/>
        <v>0</v>
      </c>
      <c r="R37" s="288"/>
      <c r="S37" s="203"/>
      <c r="T37" s="289" t="s">
        <v>134</v>
      </c>
      <c r="U37" s="288"/>
      <c r="V37" s="288"/>
      <c r="W37" s="288"/>
      <c r="X37" s="288"/>
      <c r="Y37" s="288"/>
      <c r="Z37" s="290">
        <f t="shared" si="6"/>
        <v>0</v>
      </c>
      <c r="AA37" s="288"/>
      <c r="AB37" s="203"/>
      <c r="AC37" s="289" t="s">
        <v>134</v>
      </c>
      <c r="AD37" s="288" t="s">
        <v>589</v>
      </c>
      <c r="AE37" s="288" t="s">
        <v>589</v>
      </c>
      <c r="AF37" s="288" t="s">
        <v>589</v>
      </c>
      <c r="AG37" s="288" t="s">
        <v>589</v>
      </c>
      <c r="AH37" s="288" t="s">
        <v>589</v>
      </c>
      <c r="AI37" s="290">
        <f t="shared" si="7"/>
        <v>0</v>
      </c>
      <c r="AJ37" s="286" t="s">
        <v>692</v>
      </c>
    </row>
    <row r="38" spans="1:36" ht="60" x14ac:dyDescent="0.25">
      <c r="A38" s="467" t="s">
        <v>498</v>
      </c>
      <c r="B38" s="289" t="s">
        <v>98</v>
      </c>
      <c r="C38" s="288"/>
      <c r="D38" s="288"/>
      <c r="E38" s="288"/>
      <c r="F38" s="288"/>
      <c r="G38" s="288"/>
      <c r="H38" s="290">
        <f t="shared" si="4"/>
        <v>0</v>
      </c>
      <c r="I38" s="288"/>
      <c r="J38" s="470"/>
      <c r="K38" s="289" t="s">
        <v>98</v>
      </c>
      <c r="L38" s="288"/>
      <c r="M38" s="288"/>
      <c r="N38" s="288"/>
      <c r="O38" s="288"/>
      <c r="P38" s="288"/>
      <c r="Q38" s="290">
        <f t="shared" si="5"/>
        <v>0</v>
      </c>
      <c r="R38" s="288"/>
      <c r="S38" s="470"/>
      <c r="T38" s="289" t="s">
        <v>98</v>
      </c>
      <c r="U38" s="288"/>
      <c r="V38" s="288"/>
      <c r="W38" s="288"/>
      <c r="X38" s="288"/>
      <c r="Y38" s="288"/>
      <c r="Z38" s="290">
        <f t="shared" si="6"/>
        <v>0</v>
      </c>
      <c r="AA38" s="288"/>
      <c r="AB38" s="470"/>
      <c r="AC38" s="289" t="s">
        <v>98</v>
      </c>
      <c r="AD38" s="301" t="s">
        <v>588</v>
      </c>
      <c r="AE38" s="301" t="s">
        <v>588</v>
      </c>
      <c r="AF38" s="301" t="s">
        <v>588</v>
      </c>
      <c r="AG38" s="301" t="s">
        <v>589</v>
      </c>
      <c r="AH38" s="301" t="s">
        <v>588</v>
      </c>
      <c r="AI38" s="290">
        <f t="shared" si="7"/>
        <v>0.8</v>
      </c>
      <c r="AJ38" s="302" t="s">
        <v>694</v>
      </c>
    </row>
    <row r="39" spans="1:36" ht="105" x14ac:dyDescent="0.25">
      <c r="A39" s="468"/>
      <c r="B39" s="289" t="s">
        <v>99</v>
      </c>
      <c r="C39" s="288"/>
      <c r="D39" s="288"/>
      <c r="E39" s="288"/>
      <c r="F39" s="288"/>
      <c r="G39" s="288"/>
      <c r="H39" s="290">
        <f t="shared" si="4"/>
        <v>0</v>
      </c>
      <c r="I39" s="288"/>
      <c r="J39" s="470"/>
      <c r="K39" s="289" t="s">
        <v>99</v>
      </c>
      <c r="L39" s="288"/>
      <c r="M39" s="288"/>
      <c r="N39" s="288"/>
      <c r="O39" s="288"/>
      <c r="P39" s="288"/>
      <c r="Q39" s="290">
        <f t="shared" si="5"/>
        <v>0</v>
      </c>
      <c r="R39" s="288"/>
      <c r="S39" s="470"/>
      <c r="T39" s="289" t="s">
        <v>99</v>
      </c>
      <c r="U39" s="288"/>
      <c r="V39" s="288"/>
      <c r="W39" s="288"/>
      <c r="X39" s="288"/>
      <c r="Y39" s="288"/>
      <c r="Z39" s="290">
        <f t="shared" si="6"/>
        <v>0</v>
      </c>
      <c r="AA39" s="288"/>
      <c r="AB39" s="470"/>
      <c r="AC39" s="289" t="s">
        <v>99</v>
      </c>
      <c r="AD39" s="288" t="s">
        <v>588</v>
      </c>
      <c r="AE39" s="288" t="s">
        <v>588</v>
      </c>
      <c r="AF39" s="288" t="s">
        <v>588</v>
      </c>
      <c r="AG39" s="288" t="s">
        <v>588</v>
      </c>
      <c r="AH39" s="288" t="s">
        <v>588</v>
      </c>
      <c r="AI39" s="290">
        <f t="shared" si="7"/>
        <v>1</v>
      </c>
      <c r="AJ39" s="286" t="s">
        <v>695</v>
      </c>
    </row>
    <row r="40" spans="1:36" ht="60" x14ac:dyDescent="0.25">
      <c r="A40" s="468"/>
      <c r="B40" s="289" t="s">
        <v>100</v>
      </c>
      <c r="C40" s="288"/>
      <c r="D40" s="288"/>
      <c r="E40" s="288"/>
      <c r="F40" s="288"/>
      <c r="G40" s="288"/>
      <c r="H40" s="290">
        <f t="shared" si="4"/>
        <v>0</v>
      </c>
      <c r="I40" s="288"/>
      <c r="J40" s="470"/>
      <c r="K40" s="289" t="s">
        <v>100</v>
      </c>
      <c r="L40" s="288"/>
      <c r="M40" s="288"/>
      <c r="N40" s="288"/>
      <c r="O40" s="288"/>
      <c r="P40" s="288"/>
      <c r="Q40" s="290">
        <f t="shared" si="5"/>
        <v>0</v>
      </c>
      <c r="R40" s="288"/>
      <c r="S40" s="470"/>
      <c r="T40" s="289" t="s">
        <v>100</v>
      </c>
      <c r="U40" s="288"/>
      <c r="V40" s="288"/>
      <c r="W40" s="288"/>
      <c r="X40" s="288"/>
      <c r="Y40" s="288"/>
      <c r="Z40" s="290">
        <f t="shared" si="6"/>
        <v>0</v>
      </c>
      <c r="AA40" s="288"/>
      <c r="AB40" s="470"/>
      <c r="AC40" s="289" t="s">
        <v>100</v>
      </c>
      <c r="AD40" s="301" t="s">
        <v>588</v>
      </c>
      <c r="AE40" s="301" t="s">
        <v>588</v>
      </c>
      <c r="AF40" s="301" t="s">
        <v>588</v>
      </c>
      <c r="AG40" s="301" t="s">
        <v>589</v>
      </c>
      <c r="AH40" s="301" t="s">
        <v>588</v>
      </c>
      <c r="AI40" s="290">
        <f t="shared" si="7"/>
        <v>0.8</v>
      </c>
      <c r="AJ40" s="286" t="s">
        <v>693</v>
      </c>
    </row>
    <row r="41" spans="1:36" hidden="1" x14ac:dyDescent="0.25">
      <c r="A41" s="468"/>
      <c r="B41" s="289" t="s">
        <v>101</v>
      </c>
      <c r="C41" s="288"/>
      <c r="D41" s="288"/>
      <c r="E41" s="288"/>
      <c r="F41" s="288"/>
      <c r="G41" s="288"/>
      <c r="H41" s="290">
        <f t="shared" si="4"/>
        <v>0</v>
      </c>
      <c r="I41" s="288"/>
      <c r="J41" s="470"/>
      <c r="K41" s="289" t="s">
        <v>101</v>
      </c>
      <c r="L41" s="288"/>
      <c r="M41" s="288"/>
      <c r="N41" s="288"/>
      <c r="O41" s="288"/>
      <c r="P41" s="288"/>
      <c r="Q41" s="290">
        <f t="shared" si="5"/>
        <v>0</v>
      </c>
      <c r="R41" s="288"/>
      <c r="S41" s="470"/>
      <c r="T41" s="289" t="s">
        <v>101</v>
      </c>
      <c r="U41" s="288"/>
      <c r="V41" s="288"/>
      <c r="W41" s="288"/>
      <c r="X41" s="288"/>
      <c r="Y41" s="288"/>
      <c r="Z41" s="290">
        <f t="shared" si="6"/>
        <v>0</v>
      </c>
      <c r="AA41" s="288"/>
      <c r="AB41" s="470"/>
      <c r="AC41" s="289" t="s">
        <v>101</v>
      </c>
      <c r="AD41" s="288"/>
      <c r="AE41" s="288"/>
      <c r="AF41" s="288"/>
      <c r="AG41" s="288"/>
      <c r="AH41" s="288"/>
      <c r="AI41" s="290">
        <f t="shared" si="7"/>
        <v>0</v>
      </c>
      <c r="AJ41" s="288"/>
    </row>
    <row r="42" spans="1:36" hidden="1" x14ac:dyDescent="0.25">
      <c r="A42" s="468"/>
      <c r="B42" s="289" t="s">
        <v>102</v>
      </c>
      <c r="C42" s="288"/>
      <c r="D42" s="288"/>
      <c r="E42" s="288"/>
      <c r="F42" s="288"/>
      <c r="G42" s="288"/>
      <c r="H42" s="290">
        <f t="shared" si="4"/>
        <v>0</v>
      </c>
      <c r="I42" s="288"/>
      <c r="J42" s="470"/>
      <c r="K42" s="289" t="s">
        <v>102</v>
      </c>
      <c r="L42" s="288"/>
      <c r="M42" s="288"/>
      <c r="N42" s="288"/>
      <c r="O42" s="288"/>
      <c r="P42" s="288"/>
      <c r="Q42" s="290">
        <f t="shared" si="5"/>
        <v>0</v>
      </c>
      <c r="R42" s="288"/>
      <c r="S42" s="470"/>
      <c r="T42" s="289" t="s">
        <v>102</v>
      </c>
      <c r="U42" s="288"/>
      <c r="V42" s="288"/>
      <c r="W42" s="288"/>
      <c r="X42" s="288"/>
      <c r="Y42" s="288"/>
      <c r="Z42" s="290">
        <f t="shared" si="6"/>
        <v>0</v>
      </c>
      <c r="AA42" s="288"/>
      <c r="AB42" s="470"/>
      <c r="AC42" s="289" t="s">
        <v>102</v>
      </c>
      <c r="AD42" s="288"/>
      <c r="AE42" s="288"/>
      <c r="AF42" s="288"/>
      <c r="AG42" s="288"/>
      <c r="AH42" s="288"/>
      <c r="AI42" s="290">
        <f t="shared" si="7"/>
        <v>0</v>
      </c>
      <c r="AJ42" s="288"/>
    </row>
    <row r="43" spans="1:36" hidden="1" x14ac:dyDescent="0.25">
      <c r="A43" s="468"/>
      <c r="B43" s="289" t="s">
        <v>103</v>
      </c>
      <c r="C43" s="288"/>
      <c r="D43" s="288"/>
      <c r="E43" s="288"/>
      <c r="F43" s="288"/>
      <c r="G43" s="288"/>
      <c r="H43" s="290">
        <f t="shared" si="4"/>
        <v>0</v>
      </c>
      <c r="I43" s="288"/>
      <c r="J43" s="470"/>
      <c r="K43" s="289" t="s">
        <v>103</v>
      </c>
      <c r="L43" s="288"/>
      <c r="M43" s="288"/>
      <c r="N43" s="288"/>
      <c r="O43" s="288"/>
      <c r="P43" s="288"/>
      <c r="Q43" s="290">
        <f t="shared" si="5"/>
        <v>0</v>
      </c>
      <c r="R43" s="288"/>
      <c r="S43" s="470"/>
      <c r="T43" s="289" t="s">
        <v>103</v>
      </c>
      <c r="U43" s="288"/>
      <c r="V43" s="288"/>
      <c r="W43" s="288"/>
      <c r="X43" s="288"/>
      <c r="Y43" s="288"/>
      <c r="Z43" s="290">
        <f t="shared" si="6"/>
        <v>0</v>
      </c>
      <c r="AA43" s="288"/>
      <c r="AB43" s="470"/>
      <c r="AC43" s="289" t="s">
        <v>103</v>
      </c>
      <c r="AD43" s="288"/>
      <c r="AE43" s="288"/>
      <c r="AF43" s="288"/>
      <c r="AG43" s="288"/>
      <c r="AH43" s="288"/>
      <c r="AI43" s="290">
        <f t="shared" si="7"/>
        <v>0</v>
      </c>
      <c r="AJ43" s="288"/>
    </row>
    <row r="44" spans="1:36" hidden="1" x14ac:dyDescent="0.25">
      <c r="A44" s="468"/>
      <c r="B44" s="289" t="s">
        <v>104</v>
      </c>
      <c r="C44" s="288"/>
      <c r="D44" s="288"/>
      <c r="E44" s="288"/>
      <c r="F44" s="288"/>
      <c r="G44" s="288"/>
      <c r="H44" s="290">
        <f t="shared" si="4"/>
        <v>0</v>
      </c>
      <c r="I44" s="288"/>
      <c r="J44" s="470"/>
      <c r="K44" s="289" t="s">
        <v>104</v>
      </c>
      <c r="L44" s="288"/>
      <c r="M44" s="288"/>
      <c r="N44" s="288"/>
      <c r="O44" s="288"/>
      <c r="P44" s="288"/>
      <c r="Q44" s="290">
        <f t="shared" si="5"/>
        <v>0</v>
      </c>
      <c r="R44" s="288"/>
      <c r="S44" s="470"/>
      <c r="T44" s="289" t="s">
        <v>104</v>
      </c>
      <c r="U44" s="288"/>
      <c r="V44" s="288"/>
      <c r="W44" s="288"/>
      <c r="X44" s="288"/>
      <c r="Y44" s="288"/>
      <c r="Z44" s="290">
        <f t="shared" si="6"/>
        <v>0</v>
      </c>
      <c r="AA44" s="288"/>
      <c r="AB44" s="470"/>
      <c r="AC44" s="289" t="s">
        <v>104</v>
      </c>
      <c r="AD44" s="288"/>
      <c r="AE44" s="288"/>
      <c r="AF44" s="288"/>
      <c r="AG44" s="288"/>
      <c r="AH44" s="288"/>
      <c r="AI44" s="290">
        <f t="shared" si="7"/>
        <v>0</v>
      </c>
      <c r="AJ44" s="288"/>
    </row>
    <row r="45" spans="1:36" hidden="1" x14ac:dyDescent="0.25">
      <c r="A45" s="468"/>
      <c r="B45" s="289" t="s">
        <v>105</v>
      </c>
      <c r="C45" s="288"/>
      <c r="D45" s="288"/>
      <c r="E45" s="288"/>
      <c r="F45" s="288"/>
      <c r="G45" s="288"/>
      <c r="H45" s="290">
        <f t="shared" si="4"/>
        <v>0</v>
      </c>
      <c r="I45" s="288"/>
      <c r="J45" s="470"/>
      <c r="K45" s="289" t="s">
        <v>105</v>
      </c>
      <c r="L45" s="288"/>
      <c r="M45" s="288"/>
      <c r="N45" s="288"/>
      <c r="O45" s="288"/>
      <c r="P45" s="288"/>
      <c r="Q45" s="290">
        <f t="shared" si="5"/>
        <v>0</v>
      </c>
      <c r="R45" s="288"/>
      <c r="S45" s="470"/>
      <c r="T45" s="289" t="s">
        <v>105</v>
      </c>
      <c r="U45" s="288"/>
      <c r="V45" s="288"/>
      <c r="W45" s="288"/>
      <c r="X45" s="288"/>
      <c r="Y45" s="288"/>
      <c r="Z45" s="290">
        <f t="shared" si="6"/>
        <v>0</v>
      </c>
      <c r="AA45" s="288"/>
      <c r="AB45" s="470"/>
      <c r="AC45" s="289" t="s">
        <v>105</v>
      </c>
      <c r="AD45" s="288"/>
      <c r="AE45" s="288"/>
      <c r="AF45" s="288"/>
      <c r="AG45" s="288"/>
      <c r="AH45" s="288"/>
      <c r="AI45" s="290">
        <f t="shared" si="7"/>
        <v>0</v>
      </c>
      <c r="AJ45" s="288"/>
    </row>
    <row r="46" spans="1:36" hidden="1" x14ac:dyDescent="0.25">
      <c r="A46" s="468"/>
      <c r="B46" s="289" t="s">
        <v>106</v>
      </c>
      <c r="C46" s="288"/>
      <c r="D46" s="288"/>
      <c r="E46" s="288"/>
      <c r="F46" s="288"/>
      <c r="G46" s="288"/>
      <c r="H46" s="290">
        <f t="shared" si="4"/>
        <v>0</v>
      </c>
      <c r="I46" s="288"/>
      <c r="J46" s="470"/>
      <c r="K46" s="289" t="s">
        <v>106</v>
      </c>
      <c r="L46" s="288"/>
      <c r="M46" s="288"/>
      <c r="N46" s="288"/>
      <c r="O46" s="288"/>
      <c r="P46" s="288"/>
      <c r="Q46" s="290">
        <f t="shared" si="5"/>
        <v>0</v>
      </c>
      <c r="R46" s="288"/>
      <c r="S46" s="470"/>
      <c r="T46" s="289" t="s">
        <v>106</v>
      </c>
      <c r="U46" s="288"/>
      <c r="V46" s="288"/>
      <c r="W46" s="288"/>
      <c r="X46" s="288"/>
      <c r="Y46" s="288"/>
      <c r="Z46" s="290">
        <f t="shared" si="6"/>
        <v>0</v>
      </c>
      <c r="AA46" s="288"/>
      <c r="AB46" s="470"/>
      <c r="AC46" s="289" t="s">
        <v>106</v>
      </c>
      <c r="AD46" s="288"/>
      <c r="AE46" s="288"/>
      <c r="AF46" s="288"/>
      <c r="AG46" s="288"/>
      <c r="AH46" s="288"/>
      <c r="AI46" s="290">
        <f t="shared" si="7"/>
        <v>0</v>
      </c>
      <c r="AJ46" s="288"/>
    </row>
    <row r="47" spans="1:36" hidden="1" x14ac:dyDescent="0.25">
      <c r="A47" s="468"/>
      <c r="B47" s="289" t="s">
        <v>107</v>
      </c>
      <c r="C47" s="288"/>
      <c r="D47" s="288"/>
      <c r="E47" s="288"/>
      <c r="F47" s="288"/>
      <c r="G47" s="288"/>
      <c r="H47" s="290">
        <f t="shared" si="4"/>
        <v>0</v>
      </c>
      <c r="I47" s="288"/>
      <c r="J47" s="470"/>
      <c r="K47" s="289" t="s">
        <v>107</v>
      </c>
      <c r="L47" s="288"/>
      <c r="M47" s="288"/>
      <c r="N47" s="288"/>
      <c r="O47" s="288"/>
      <c r="P47" s="288"/>
      <c r="Q47" s="290">
        <f t="shared" si="5"/>
        <v>0</v>
      </c>
      <c r="R47" s="288"/>
      <c r="S47" s="470"/>
      <c r="T47" s="289" t="s">
        <v>107</v>
      </c>
      <c r="U47" s="288"/>
      <c r="V47" s="288"/>
      <c r="W47" s="288"/>
      <c r="X47" s="288"/>
      <c r="Y47" s="288"/>
      <c r="Z47" s="290">
        <f t="shared" si="6"/>
        <v>0</v>
      </c>
      <c r="AA47" s="288"/>
      <c r="AB47" s="470"/>
      <c r="AC47" s="289" t="s">
        <v>107</v>
      </c>
      <c r="AD47" s="288"/>
      <c r="AE47" s="288"/>
      <c r="AF47" s="288"/>
      <c r="AG47" s="288"/>
      <c r="AH47" s="288"/>
      <c r="AI47" s="290">
        <f t="shared" si="7"/>
        <v>0</v>
      </c>
      <c r="AJ47" s="288"/>
    </row>
    <row r="48" spans="1:36" ht="31.5" hidden="1" x14ac:dyDescent="0.25">
      <c r="A48" s="469"/>
      <c r="B48" s="289" t="s">
        <v>134</v>
      </c>
      <c r="C48" s="288"/>
      <c r="D48" s="288"/>
      <c r="E48" s="288"/>
      <c r="F48" s="288"/>
      <c r="G48" s="288"/>
      <c r="H48" s="290">
        <f t="shared" si="4"/>
        <v>0</v>
      </c>
      <c r="I48" s="288"/>
      <c r="J48" s="203"/>
      <c r="K48" s="289" t="s">
        <v>134</v>
      </c>
      <c r="L48" s="288"/>
      <c r="M48" s="288"/>
      <c r="N48" s="288"/>
      <c r="O48" s="288"/>
      <c r="P48" s="288"/>
      <c r="Q48" s="290">
        <f t="shared" si="5"/>
        <v>0</v>
      </c>
      <c r="R48" s="288"/>
      <c r="S48" s="203"/>
      <c r="T48" s="289" t="s">
        <v>134</v>
      </c>
      <c r="U48" s="288"/>
      <c r="V48" s="288"/>
      <c r="W48" s="288"/>
      <c r="X48" s="288"/>
      <c r="Y48" s="288"/>
      <c r="Z48" s="290">
        <f t="shared" si="6"/>
        <v>0</v>
      </c>
      <c r="AA48" s="288"/>
      <c r="AB48" s="203"/>
      <c r="AC48" s="289" t="s">
        <v>134</v>
      </c>
      <c r="AD48" s="288"/>
      <c r="AE48" s="288"/>
      <c r="AF48" s="288"/>
      <c r="AG48" s="288"/>
      <c r="AH48" s="288"/>
      <c r="AI48" s="290">
        <f t="shared" si="7"/>
        <v>0</v>
      </c>
      <c r="AJ48" s="288"/>
    </row>
    <row r="49" spans="1:36" ht="195" x14ac:dyDescent="0.25">
      <c r="A49" s="467" t="s">
        <v>499</v>
      </c>
      <c r="B49" s="289" t="s">
        <v>98</v>
      </c>
      <c r="C49" s="288"/>
      <c r="D49" s="288"/>
      <c r="E49" s="288"/>
      <c r="F49" s="288"/>
      <c r="G49" s="288"/>
      <c r="H49" s="290">
        <f t="shared" si="4"/>
        <v>0</v>
      </c>
      <c r="I49" s="288"/>
      <c r="J49" s="470"/>
      <c r="K49" s="289" t="s">
        <v>98</v>
      </c>
      <c r="L49" s="288"/>
      <c r="M49" s="288"/>
      <c r="N49" s="288"/>
      <c r="O49" s="288"/>
      <c r="P49" s="288"/>
      <c r="Q49" s="290">
        <f t="shared" si="5"/>
        <v>0</v>
      </c>
      <c r="R49" s="288"/>
      <c r="S49" s="470"/>
      <c r="T49" s="289" t="s">
        <v>98</v>
      </c>
      <c r="U49" s="288"/>
      <c r="V49" s="288"/>
      <c r="W49" s="288"/>
      <c r="X49" s="288"/>
      <c r="Y49" s="288"/>
      <c r="Z49" s="290">
        <f t="shared" si="6"/>
        <v>0</v>
      </c>
      <c r="AA49" s="288"/>
      <c r="AB49" s="470"/>
      <c r="AC49" s="289" t="s">
        <v>98</v>
      </c>
      <c r="AD49" s="288" t="s">
        <v>588</v>
      </c>
      <c r="AE49" s="288" t="s">
        <v>588</v>
      </c>
      <c r="AF49" s="288" t="s">
        <v>588</v>
      </c>
      <c r="AG49" s="288" t="s">
        <v>589</v>
      </c>
      <c r="AH49" s="288" t="s">
        <v>589</v>
      </c>
      <c r="AI49" s="290">
        <f t="shared" si="7"/>
        <v>0.6</v>
      </c>
      <c r="AJ49" s="286" t="s">
        <v>699</v>
      </c>
    </row>
    <row r="50" spans="1:36" ht="300" x14ac:dyDescent="0.25">
      <c r="A50" s="468"/>
      <c r="B50" s="289" t="s">
        <v>99</v>
      </c>
      <c r="C50" s="288"/>
      <c r="D50" s="288"/>
      <c r="E50" s="288"/>
      <c r="F50" s="288"/>
      <c r="G50" s="288"/>
      <c r="H50" s="290">
        <f t="shared" si="4"/>
        <v>0</v>
      </c>
      <c r="I50" s="288"/>
      <c r="J50" s="470"/>
      <c r="K50" s="289" t="s">
        <v>99</v>
      </c>
      <c r="L50" s="288"/>
      <c r="M50" s="288"/>
      <c r="N50" s="288"/>
      <c r="O50" s="288"/>
      <c r="P50" s="288"/>
      <c r="Q50" s="290">
        <f t="shared" si="5"/>
        <v>0</v>
      </c>
      <c r="R50" s="288"/>
      <c r="S50" s="470"/>
      <c r="T50" s="289" t="s">
        <v>99</v>
      </c>
      <c r="U50" s="288"/>
      <c r="V50" s="288"/>
      <c r="W50" s="288"/>
      <c r="X50" s="288"/>
      <c r="Y50" s="288"/>
      <c r="Z50" s="290">
        <f t="shared" si="6"/>
        <v>0</v>
      </c>
      <c r="AA50" s="288"/>
      <c r="AB50" s="470"/>
      <c r="AC50" s="289" t="s">
        <v>99</v>
      </c>
      <c r="AD50" s="288" t="s">
        <v>588</v>
      </c>
      <c r="AE50" s="288" t="s">
        <v>588</v>
      </c>
      <c r="AF50" s="288" t="s">
        <v>588</v>
      </c>
      <c r="AG50" s="288" t="s">
        <v>589</v>
      </c>
      <c r="AH50" s="288" t="s">
        <v>588</v>
      </c>
      <c r="AI50" s="290">
        <f t="shared" si="7"/>
        <v>0.8</v>
      </c>
      <c r="AJ50" s="286" t="s">
        <v>700</v>
      </c>
    </row>
    <row r="51" spans="1:36" ht="150" x14ac:dyDescent="0.25">
      <c r="A51" s="468"/>
      <c r="B51" s="289" t="s">
        <v>100</v>
      </c>
      <c r="C51" s="288"/>
      <c r="D51" s="288"/>
      <c r="E51" s="288"/>
      <c r="F51" s="288"/>
      <c r="G51" s="288"/>
      <c r="H51" s="290">
        <f t="shared" si="4"/>
        <v>0</v>
      </c>
      <c r="I51" s="288"/>
      <c r="J51" s="470"/>
      <c r="K51" s="289" t="s">
        <v>100</v>
      </c>
      <c r="L51" s="288"/>
      <c r="M51" s="288"/>
      <c r="N51" s="288"/>
      <c r="O51" s="288"/>
      <c r="P51" s="288"/>
      <c r="Q51" s="290">
        <f t="shared" si="5"/>
        <v>0</v>
      </c>
      <c r="R51" s="288"/>
      <c r="S51" s="470"/>
      <c r="T51" s="289" t="s">
        <v>100</v>
      </c>
      <c r="U51" s="288"/>
      <c r="V51" s="288"/>
      <c r="W51" s="288"/>
      <c r="X51" s="288"/>
      <c r="Y51" s="288"/>
      <c r="Z51" s="290">
        <f t="shared" si="6"/>
        <v>0</v>
      </c>
      <c r="AA51" s="288"/>
      <c r="AB51" s="470"/>
      <c r="AC51" s="289" t="s">
        <v>100</v>
      </c>
      <c r="AD51" s="301" t="s">
        <v>588</v>
      </c>
      <c r="AE51" s="301" t="s">
        <v>588</v>
      </c>
      <c r="AF51" s="301" t="s">
        <v>588</v>
      </c>
      <c r="AG51" s="301" t="s">
        <v>588</v>
      </c>
      <c r="AH51" s="301" t="s">
        <v>588</v>
      </c>
      <c r="AI51" s="290">
        <f t="shared" si="7"/>
        <v>1</v>
      </c>
      <c r="AJ51" s="302" t="s">
        <v>701</v>
      </c>
    </row>
    <row r="52" spans="1:36" ht="135" x14ac:dyDescent="0.25">
      <c r="A52" s="468"/>
      <c r="B52" s="289" t="s">
        <v>101</v>
      </c>
      <c r="C52" s="288"/>
      <c r="D52" s="288"/>
      <c r="E52" s="288"/>
      <c r="F52" s="288"/>
      <c r="G52" s="288"/>
      <c r="H52" s="290">
        <f t="shared" si="4"/>
        <v>0</v>
      </c>
      <c r="I52" s="288"/>
      <c r="J52" s="470"/>
      <c r="K52" s="289" t="s">
        <v>101</v>
      </c>
      <c r="L52" s="288"/>
      <c r="M52" s="288"/>
      <c r="N52" s="288"/>
      <c r="O52" s="288"/>
      <c r="P52" s="288"/>
      <c r="Q52" s="290">
        <f t="shared" si="5"/>
        <v>0</v>
      </c>
      <c r="R52" s="288"/>
      <c r="S52" s="470"/>
      <c r="T52" s="289" t="s">
        <v>101</v>
      </c>
      <c r="U52" s="288"/>
      <c r="V52" s="288"/>
      <c r="W52" s="288"/>
      <c r="X52" s="288"/>
      <c r="Y52" s="288"/>
      <c r="Z52" s="290">
        <f t="shared" si="6"/>
        <v>0</v>
      </c>
      <c r="AA52" s="288"/>
      <c r="AB52" s="470"/>
      <c r="AC52" s="289" t="s">
        <v>101</v>
      </c>
      <c r="AD52" s="301" t="s">
        <v>588</v>
      </c>
      <c r="AE52" s="301" t="s">
        <v>588</v>
      </c>
      <c r="AF52" s="301" t="s">
        <v>588</v>
      </c>
      <c r="AG52" s="301" t="s">
        <v>588</v>
      </c>
      <c r="AH52" s="301" t="s">
        <v>588</v>
      </c>
      <c r="AI52" s="290">
        <f t="shared" si="7"/>
        <v>1</v>
      </c>
      <c r="AJ52" s="302" t="s">
        <v>702</v>
      </c>
    </row>
    <row r="53" spans="1:36" hidden="1" x14ac:dyDescent="0.25">
      <c r="A53" s="468"/>
      <c r="B53" s="289" t="s">
        <v>102</v>
      </c>
      <c r="C53" s="288"/>
      <c r="D53" s="288"/>
      <c r="E53" s="288"/>
      <c r="F53" s="288"/>
      <c r="G53" s="288"/>
      <c r="H53" s="290">
        <f t="shared" si="4"/>
        <v>0</v>
      </c>
      <c r="I53" s="288"/>
      <c r="J53" s="470"/>
      <c r="K53" s="289" t="s">
        <v>102</v>
      </c>
      <c r="L53" s="288"/>
      <c r="M53" s="288"/>
      <c r="N53" s="288"/>
      <c r="O53" s="288"/>
      <c r="P53" s="288"/>
      <c r="Q53" s="290">
        <f t="shared" si="5"/>
        <v>0</v>
      </c>
      <c r="R53" s="288"/>
      <c r="S53" s="470"/>
      <c r="T53" s="289" t="s">
        <v>102</v>
      </c>
      <c r="U53" s="288"/>
      <c r="V53" s="288"/>
      <c r="W53" s="288"/>
      <c r="X53" s="288"/>
      <c r="Y53" s="288"/>
      <c r="Z53" s="290">
        <f t="shared" si="6"/>
        <v>0</v>
      </c>
      <c r="AA53" s="288"/>
      <c r="AB53" s="470"/>
      <c r="AC53" s="289" t="s">
        <v>102</v>
      </c>
      <c r="AD53" s="288"/>
      <c r="AE53" s="288"/>
      <c r="AF53" s="288"/>
      <c r="AG53" s="288"/>
      <c r="AH53" s="288"/>
      <c r="AI53" s="290">
        <f t="shared" si="7"/>
        <v>0</v>
      </c>
      <c r="AJ53" s="288"/>
    </row>
    <row r="54" spans="1:36" hidden="1" x14ac:dyDescent="0.25">
      <c r="A54" s="468"/>
      <c r="B54" s="289" t="s">
        <v>103</v>
      </c>
      <c r="C54" s="288"/>
      <c r="D54" s="288"/>
      <c r="E54" s="288"/>
      <c r="F54" s="288"/>
      <c r="G54" s="288"/>
      <c r="H54" s="290">
        <f t="shared" si="4"/>
        <v>0</v>
      </c>
      <c r="I54" s="288"/>
      <c r="J54" s="470"/>
      <c r="K54" s="289" t="s">
        <v>103</v>
      </c>
      <c r="L54" s="288"/>
      <c r="M54" s="288"/>
      <c r="N54" s="288"/>
      <c r="O54" s="288"/>
      <c r="P54" s="288"/>
      <c r="Q54" s="290">
        <f t="shared" si="5"/>
        <v>0</v>
      </c>
      <c r="R54" s="288"/>
      <c r="S54" s="470"/>
      <c r="T54" s="289" t="s">
        <v>103</v>
      </c>
      <c r="U54" s="288"/>
      <c r="V54" s="288"/>
      <c r="W54" s="288"/>
      <c r="X54" s="288"/>
      <c r="Y54" s="288"/>
      <c r="Z54" s="290">
        <f t="shared" si="6"/>
        <v>0</v>
      </c>
      <c r="AA54" s="288"/>
      <c r="AB54" s="470"/>
      <c r="AC54" s="289" t="s">
        <v>103</v>
      </c>
      <c r="AD54" s="288"/>
      <c r="AE54" s="288"/>
      <c r="AF54" s="288"/>
      <c r="AG54" s="288"/>
      <c r="AH54" s="288"/>
      <c r="AI54" s="290">
        <f t="shared" si="7"/>
        <v>0</v>
      </c>
      <c r="AJ54" s="288"/>
    </row>
    <row r="55" spans="1:36" hidden="1" x14ac:dyDescent="0.25">
      <c r="A55" s="468"/>
      <c r="B55" s="289" t="s">
        <v>104</v>
      </c>
      <c r="C55" s="288"/>
      <c r="D55" s="288"/>
      <c r="E55" s="288"/>
      <c r="F55" s="288"/>
      <c r="G55" s="288"/>
      <c r="H55" s="290">
        <f t="shared" si="4"/>
        <v>0</v>
      </c>
      <c r="I55" s="288"/>
      <c r="J55" s="470"/>
      <c r="K55" s="289" t="s">
        <v>104</v>
      </c>
      <c r="L55" s="288"/>
      <c r="M55" s="288"/>
      <c r="N55" s="288"/>
      <c r="O55" s="288"/>
      <c r="P55" s="288"/>
      <c r="Q55" s="290">
        <f t="shared" si="5"/>
        <v>0</v>
      </c>
      <c r="R55" s="288"/>
      <c r="S55" s="470"/>
      <c r="T55" s="289" t="s">
        <v>104</v>
      </c>
      <c r="U55" s="288"/>
      <c r="V55" s="288"/>
      <c r="W55" s="288"/>
      <c r="X55" s="288"/>
      <c r="Y55" s="288"/>
      <c r="Z55" s="290">
        <f t="shared" si="6"/>
        <v>0</v>
      </c>
      <c r="AA55" s="288"/>
      <c r="AB55" s="470"/>
      <c r="AC55" s="289" t="s">
        <v>104</v>
      </c>
      <c r="AD55" s="288"/>
      <c r="AE55" s="288"/>
      <c r="AF55" s="288"/>
      <c r="AG55" s="288"/>
      <c r="AH55" s="288"/>
      <c r="AI55" s="290">
        <f t="shared" si="7"/>
        <v>0</v>
      </c>
      <c r="AJ55" s="288"/>
    </row>
    <row r="56" spans="1:36" hidden="1" x14ac:dyDescent="0.25">
      <c r="A56" s="468"/>
      <c r="B56" s="289" t="s">
        <v>105</v>
      </c>
      <c r="C56" s="288"/>
      <c r="D56" s="288"/>
      <c r="E56" s="288"/>
      <c r="F56" s="288"/>
      <c r="G56" s="288"/>
      <c r="H56" s="290">
        <f t="shared" si="4"/>
        <v>0</v>
      </c>
      <c r="I56" s="288"/>
      <c r="J56" s="470"/>
      <c r="K56" s="289" t="s">
        <v>105</v>
      </c>
      <c r="L56" s="288"/>
      <c r="M56" s="288"/>
      <c r="N56" s="288"/>
      <c r="O56" s="288"/>
      <c r="P56" s="288"/>
      <c r="Q56" s="290">
        <f t="shared" si="5"/>
        <v>0</v>
      </c>
      <c r="R56" s="288"/>
      <c r="S56" s="470"/>
      <c r="T56" s="289" t="s">
        <v>105</v>
      </c>
      <c r="U56" s="288"/>
      <c r="V56" s="288"/>
      <c r="W56" s="288"/>
      <c r="X56" s="288"/>
      <c r="Y56" s="288"/>
      <c r="Z56" s="290">
        <f t="shared" si="6"/>
        <v>0</v>
      </c>
      <c r="AA56" s="288"/>
      <c r="AB56" s="470"/>
      <c r="AC56" s="289" t="s">
        <v>105</v>
      </c>
      <c r="AD56" s="288"/>
      <c r="AE56" s="288"/>
      <c r="AF56" s="288"/>
      <c r="AG56" s="288"/>
      <c r="AH56" s="288"/>
      <c r="AI56" s="290">
        <f t="shared" si="7"/>
        <v>0</v>
      </c>
      <c r="AJ56" s="288"/>
    </row>
    <row r="57" spans="1:36" hidden="1" x14ac:dyDescent="0.25">
      <c r="A57" s="468"/>
      <c r="B57" s="289" t="s">
        <v>106</v>
      </c>
      <c r="C57" s="288"/>
      <c r="D57" s="288"/>
      <c r="E57" s="288"/>
      <c r="F57" s="288"/>
      <c r="G57" s="288"/>
      <c r="H57" s="290">
        <f t="shared" si="4"/>
        <v>0</v>
      </c>
      <c r="I57" s="288"/>
      <c r="J57" s="470"/>
      <c r="K57" s="289" t="s">
        <v>106</v>
      </c>
      <c r="L57" s="288"/>
      <c r="M57" s="288"/>
      <c r="N57" s="288"/>
      <c r="O57" s="288"/>
      <c r="P57" s="288"/>
      <c r="Q57" s="290">
        <f t="shared" si="5"/>
        <v>0</v>
      </c>
      <c r="R57" s="288"/>
      <c r="S57" s="470"/>
      <c r="T57" s="289" t="s">
        <v>106</v>
      </c>
      <c r="U57" s="288"/>
      <c r="V57" s="288"/>
      <c r="W57" s="288"/>
      <c r="X57" s="288"/>
      <c r="Y57" s="288"/>
      <c r="Z57" s="290">
        <f t="shared" si="6"/>
        <v>0</v>
      </c>
      <c r="AA57" s="288"/>
      <c r="AB57" s="470"/>
      <c r="AC57" s="289" t="s">
        <v>106</v>
      </c>
      <c r="AD57" s="288"/>
      <c r="AE57" s="288"/>
      <c r="AF57" s="288"/>
      <c r="AG57" s="288"/>
      <c r="AH57" s="288"/>
      <c r="AI57" s="290">
        <f t="shared" si="7"/>
        <v>0</v>
      </c>
      <c r="AJ57" s="288"/>
    </row>
    <row r="58" spans="1:36" hidden="1" x14ac:dyDescent="0.25">
      <c r="A58" s="468"/>
      <c r="B58" s="289" t="s">
        <v>107</v>
      </c>
      <c r="C58" s="288"/>
      <c r="D58" s="288"/>
      <c r="E58" s="288"/>
      <c r="F58" s="288"/>
      <c r="G58" s="288"/>
      <c r="H58" s="290">
        <f t="shared" si="4"/>
        <v>0</v>
      </c>
      <c r="I58" s="288"/>
      <c r="J58" s="470"/>
      <c r="K58" s="289" t="s">
        <v>107</v>
      </c>
      <c r="L58" s="288"/>
      <c r="M58" s="288"/>
      <c r="N58" s="288"/>
      <c r="O58" s="288"/>
      <c r="P58" s="288"/>
      <c r="Q58" s="290">
        <f t="shared" si="5"/>
        <v>0</v>
      </c>
      <c r="R58" s="288"/>
      <c r="S58" s="470"/>
      <c r="T58" s="289" t="s">
        <v>107</v>
      </c>
      <c r="U58" s="288"/>
      <c r="V58" s="288"/>
      <c r="W58" s="288"/>
      <c r="X58" s="288"/>
      <c r="Y58" s="288"/>
      <c r="Z58" s="290">
        <f t="shared" si="6"/>
        <v>0</v>
      </c>
      <c r="AA58" s="288"/>
      <c r="AB58" s="470"/>
      <c r="AC58" s="289" t="s">
        <v>107</v>
      </c>
      <c r="AD58" s="288"/>
      <c r="AE58" s="288"/>
      <c r="AF58" s="288"/>
      <c r="AG58" s="288"/>
      <c r="AH58" s="288"/>
      <c r="AI58" s="290">
        <f t="shared" si="7"/>
        <v>0</v>
      </c>
      <c r="AJ58" s="288"/>
    </row>
    <row r="59" spans="1:36" ht="90" x14ac:dyDescent="0.25">
      <c r="A59" s="469"/>
      <c r="B59" s="289" t="s">
        <v>134</v>
      </c>
      <c r="C59" s="288"/>
      <c r="D59" s="288"/>
      <c r="E59" s="288"/>
      <c r="F59" s="288"/>
      <c r="G59" s="288"/>
      <c r="H59" s="290">
        <f t="shared" si="4"/>
        <v>0</v>
      </c>
      <c r="I59" s="288"/>
      <c r="J59" s="203"/>
      <c r="K59" s="289" t="s">
        <v>134</v>
      </c>
      <c r="L59" s="288"/>
      <c r="M59" s="288"/>
      <c r="N59" s="288"/>
      <c r="O59" s="288"/>
      <c r="P59" s="288"/>
      <c r="Q59" s="290">
        <f t="shared" si="5"/>
        <v>0</v>
      </c>
      <c r="R59" s="288"/>
      <c r="S59" s="203"/>
      <c r="T59" s="289" t="s">
        <v>134</v>
      </c>
      <c r="U59" s="288"/>
      <c r="V59" s="288"/>
      <c r="W59" s="288"/>
      <c r="X59" s="288"/>
      <c r="Y59" s="288"/>
      <c r="Z59" s="290">
        <f t="shared" si="6"/>
        <v>0</v>
      </c>
      <c r="AA59" s="288"/>
      <c r="AB59" s="203"/>
      <c r="AC59" s="289" t="s">
        <v>134</v>
      </c>
      <c r="AD59" s="301" t="s">
        <v>588</v>
      </c>
      <c r="AE59" s="301" t="s">
        <v>588</v>
      </c>
      <c r="AF59" s="301" t="s">
        <v>588</v>
      </c>
      <c r="AG59" s="301" t="s">
        <v>588</v>
      </c>
      <c r="AH59" s="301" t="s">
        <v>588</v>
      </c>
      <c r="AI59" s="290">
        <f t="shared" si="7"/>
        <v>1</v>
      </c>
      <c r="AJ59" s="286" t="s">
        <v>703</v>
      </c>
    </row>
    <row r="60" spans="1:36" ht="120" x14ac:dyDescent="0.25">
      <c r="A60" s="467" t="s">
        <v>500</v>
      </c>
      <c r="B60" s="289" t="s">
        <v>98</v>
      </c>
      <c r="C60" s="288"/>
      <c r="D60" s="288"/>
      <c r="E60" s="288"/>
      <c r="F60" s="288"/>
      <c r="G60" s="288"/>
      <c r="H60" s="290">
        <f t="shared" si="4"/>
        <v>0</v>
      </c>
      <c r="I60" s="288"/>
      <c r="J60" s="470"/>
      <c r="K60" s="289" t="s">
        <v>98</v>
      </c>
      <c r="L60" s="288"/>
      <c r="M60" s="288"/>
      <c r="N60" s="288"/>
      <c r="O60" s="288"/>
      <c r="P60" s="288"/>
      <c r="Q60" s="290">
        <f t="shared" si="5"/>
        <v>0</v>
      </c>
      <c r="R60" s="288"/>
      <c r="S60" s="470"/>
      <c r="T60" s="289" t="s">
        <v>98</v>
      </c>
      <c r="U60" s="288"/>
      <c r="V60" s="288"/>
      <c r="W60" s="288"/>
      <c r="X60" s="288"/>
      <c r="Y60" s="288"/>
      <c r="Z60" s="290">
        <f t="shared" si="6"/>
        <v>0</v>
      </c>
      <c r="AA60" s="288"/>
      <c r="AB60" s="470"/>
      <c r="AC60" s="289" t="s">
        <v>98</v>
      </c>
      <c r="AD60" s="301" t="s">
        <v>588</v>
      </c>
      <c r="AE60" s="301" t="s">
        <v>588</v>
      </c>
      <c r="AF60" s="301" t="s">
        <v>588</v>
      </c>
      <c r="AG60" s="301" t="s">
        <v>588</v>
      </c>
      <c r="AH60" s="301" t="s">
        <v>588</v>
      </c>
      <c r="AI60" s="290">
        <f t="shared" si="7"/>
        <v>1</v>
      </c>
      <c r="AJ60" s="302" t="s">
        <v>704</v>
      </c>
    </row>
    <row r="61" spans="1:36" ht="135" x14ac:dyDescent="0.25">
      <c r="A61" s="468"/>
      <c r="B61" s="289" t="s">
        <v>99</v>
      </c>
      <c r="C61" s="288"/>
      <c r="D61" s="288"/>
      <c r="E61" s="288"/>
      <c r="F61" s="288"/>
      <c r="G61" s="288"/>
      <c r="H61" s="290">
        <f t="shared" si="4"/>
        <v>0</v>
      </c>
      <c r="I61" s="288"/>
      <c r="J61" s="470"/>
      <c r="K61" s="289" t="s">
        <v>99</v>
      </c>
      <c r="L61" s="288"/>
      <c r="M61" s="288"/>
      <c r="N61" s="288"/>
      <c r="O61" s="288"/>
      <c r="P61" s="288"/>
      <c r="Q61" s="290">
        <f t="shared" si="5"/>
        <v>0</v>
      </c>
      <c r="R61" s="288"/>
      <c r="S61" s="470"/>
      <c r="T61" s="289" t="s">
        <v>99</v>
      </c>
      <c r="U61" s="288"/>
      <c r="V61" s="288"/>
      <c r="W61" s="288"/>
      <c r="X61" s="288"/>
      <c r="Y61" s="288"/>
      <c r="Z61" s="290">
        <f t="shared" si="6"/>
        <v>0</v>
      </c>
      <c r="AA61" s="288"/>
      <c r="AB61" s="470"/>
      <c r="AC61" s="289" t="s">
        <v>99</v>
      </c>
      <c r="AD61" s="301" t="s">
        <v>588</v>
      </c>
      <c r="AE61" s="301" t="s">
        <v>588</v>
      </c>
      <c r="AF61" s="301" t="s">
        <v>588</v>
      </c>
      <c r="AG61" s="301" t="s">
        <v>588</v>
      </c>
      <c r="AH61" s="301" t="s">
        <v>588</v>
      </c>
      <c r="AI61" s="290">
        <f t="shared" si="7"/>
        <v>1</v>
      </c>
      <c r="AJ61" s="302" t="s">
        <v>705</v>
      </c>
    </row>
    <row r="62" spans="1:36" hidden="1" x14ac:dyDescent="0.25">
      <c r="A62" s="468"/>
      <c r="B62" s="289" t="s">
        <v>100</v>
      </c>
      <c r="C62" s="288"/>
      <c r="D62" s="288"/>
      <c r="E62" s="288"/>
      <c r="F62" s="288"/>
      <c r="G62" s="288"/>
      <c r="H62" s="290">
        <f t="shared" si="4"/>
        <v>0</v>
      </c>
      <c r="I62" s="288"/>
      <c r="J62" s="470"/>
      <c r="K62" s="289" t="s">
        <v>100</v>
      </c>
      <c r="L62" s="288"/>
      <c r="M62" s="288"/>
      <c r="N62" s="288"/>
      <c r="O62" s="288"/>
      <c r="P62" s="288"/>
      <c r="Q62" s="290">
        <f t="shared" si="5"/>
        <v>0</v>
      </c>
      <c r="R62" s="288"/>
      <c r="S62" s="470"/>
      <c r="T62" s="289" t="s">
        <v>100</v>
      </c>
      <c r="U62" s="288"/>
      <c r="V62" s="288"/>
      <c r="W62" s="288"/>
      <c r="X62" s="288"/>
      <c r="Y62" s="288"/>
      <c r="Z62" s="290">
        <f t="shared" si="6"/>
        <v>0</v>
      </c>
      <c r="AA62" s="288"/>
      <c r="AB62" s="470"/>
      <c r="AC62" s="289" t="s">
        <v>100</v>
      </c>
      <c r="AD62" s="288"/>
      <c r="AE62" s="288"/>
      <c r="AF62" s="288"/>
      <c r="AG62" s="288"/>
      <c r="AH62" s="288"/>
      <c r="AI62" s="290">
        <f t="shared" si="7"/>
        <v>0</v>
      </c>
      <c r="AJ62" s="288"/>
    </row>
    <row r="63" spans="1:36" hidden="1" x14ac:dyDescent="0.25">
      <c r="A63" s="468"/>
      <c r="B63" s="289" t="s">
        <v>101</v>
      </c>
      <c r="C63" s="288"/>
      <c r="D63" s="288"/>
      <c r="E63" s="288"/>
      <c r="F63" s="288"/>
      <c r="G63" s="288"/>
      <c r="H63" s="290">
        <f t="shared" si="4"/>
        <v>0</v>
      </c>
      <c r="I63" s="288"/>
      <c r="J63" s="470"/>
      <c r="K63" s="289" t="s">
        <v>101</v>
      </c>
      <c r="L63" s="288"/>
      <c r="M63" s="288"/>
      <c r="N63" s="288"/>
      <c r="O63" s="288"/>
      <c r="P63" s="288"/>
      <c r="Q63" s="290">
        <f t="shared" si="5"/>
        <v>0</v>
      </c>
      <c r="R63" s="288"/>
      <c r="S63" s="470"/>
      <c r="T63" s="289" t="s">
        <v>101</v>
      </c>
      <c r="U63" s="288"/>
      <c r="V63" s="288"/>
      <c r="W63" s="288"/>
      <c r="X63" s="288"/>
      <c r="Y63" s="288"/>
      <c r="Z63" s="290">
        <f t="shared" si="6"/>
        <v>0</v>
      </c>
      <c r="AA63" s="288"/>
      <c r="AB63" s="470"/>
      <c r="AC63" s="289" t="s">
        <v>101</v>
      </c>
      <c r="AD63" s="288"/>
      <c r="AE63" s="288"/>
      <c r="AF63" s="288"/>
      <c r="AG63" s="288"/>
      <c r="AH63" s="288"/>
      <c r="AI63" s="290">
        <f t="shared" si="7"/>
        <v>0</v>
      </c>
      <c r="AJ63" s="288"/>
    </row>
    <row r="64" spans="1:36" hidden="1" x14ac:dyDescent="0.25">
      <c r="A64" s="468"/>
      <c r="B64" s="289" t="s">
        <v>102</v>
      </c>
      <c r="C64" s="288"/>
      <c r="D64" s="288"/>
      <c r="E64" s="288"/>
      <c r="F64" s="288"/>
      <c r="G64" s="288"/>
      <c r="H64" s="290">
        <f t="shared" si="4"/>
        <v>0</v>
      </c>
      <c r="I64" s="288"/>
      <c r="J64" s="470"/>
      <c r="K64" s="289" t="s">
        <v>102</v>
      </c>
      <c r="L64" s="288"/>
      <c r="M64" s="288"/>
      <c r="N64" s="288"/>
      <c r="O64" s="288"/>
      <c r="P64" s="288"/>
      <c r="Q64" s="290">
        <f t="shared" si="5"/>
        <v>0</v>
      </c>
      <c r="R64" s="288"/>
      <c r="S64" s="470"/>
      <c r="T64" s="289" t="s">
        <v>102</v>
      </c>
      <c r="U64" s="288"/>
      <c r="V64" s="288"/>
      <c r="W64" s="288"/>
      <c r="X64" s="288"/>
      <c r="Y64" s="288"/>
      <c r="Z64" s="290">
        <f t="shared" si="6"/>
        <v>0</v>
      </c>
      <c r="AA64" s="288"/>
      <c r="AB64" s="470"/>
      <c r="AC64" s="289" t="s">
        <v>102</v>
      </c>
      <c r="AD64" s="288"/>
      <c r="AE64" s="288"/>
      <c r="AF64" s="288"/>
      <c r="AG64" s="288"/>
      <c r="AH64" s="288"/>
      <c r="AI64" s="290">
        <f t="shared" si="7"/>
        <v>0</v>
      </c>
      <c r="AJ64" s="288"/>
    </row>
    <row r="65" spans="1:36" hidden="1" x14ac:dyDescent="0.25">
      <c r="A65" s="468"/>
      <c r="B65" s="289" t="s">
        <v>103</v>
      </c>
      <c r="C65" s="288"/>
      <c r="D65" s="288"/>
      <c r="E65" s="288"/>
      <c r="F65" s="288"/>
      <c r="G65" s="288"/>
      <c r="H65" s="290">
        <f t="shared" si="4"/>
        <v>0</v>
      </c>
      <c r="I65" s="288"/>
      <c r="J65" s="470"/>
      <c r="K65" s="289" t="s">
        <v>103</v>
      </c>
      <c r="L65" s="288"/>
      <c r="M65" s="288"/>
      <c r="N65" s="288"/>
      <c r="O65" s="288"/>
      <c r="P65" s="288"/>
      <c r="Q65" s="290">
        <f t="shared" si="5"/>
        <v>0</v>
      </c>
      <c r="R65" s="288"/>
      <c r="S65" s="470"/>
      <c r="T65" s="289" t="s">
        <v>103</v>
      </c>
      <c r="U65" s="288"/>
      <c r="V65" s="288"/>
      <c r="W65" s="288"/>
      <c r="X65" s="288"/>
      <c r="Y65" s="288"/>
      <c r="Z65" s="290">
        <f t="shared" si="6"/>
        <v>0</v>
      </c>
      <c r="AA65" s="288"/>
      <c r="AB65" s="470"/>
      <c r="AC65" s="289" t="s">
        <v>103</v>
      </c>
      <c r="AD65" s="288"/>
      <c r="AE65" s="288"/>
      <c r="AF65" s="288"/>
      <c r="AG65" s="288"/>
      <c r="AH65" s="288"/>
      <c r="AI65" s="290">
        <f t="shared" si="7"/>
        <v>0</v>
      </c>
      <c r="AJ65" s="288"/>
    </row>
    <row r="66" spans="1:36" hidden="1" x14ac:dyDescent="0.25">
      <c r="A66" s="468"/>
      <c r="B66" s="289" t="s">
        <v>104</v>
      </c>
      <c r="C66" s="288"/>
      <c r="D66" s="288"/>
      <c r="E66" s="288"/>
      <c r="F66" s="288"/>
      <c r="G66" s="288"/>
      <c r="H66" s="290">
        <f t="shared" si="4"/>
        <v>0</v>
      </c>
      <c r="I66" s="288"/>
      <c r="J66" s="470"/>
      <c r="K66" s="289" t="s">
        <v>104</v>
      </c>
      <c r="L66" s="288"/>
      <c r="M66" s="288"/>
      <c r="N66" s="288"/>
      <c r="O66" s="288"/>
      <c r="P66" s="288"/>
      <c r="Q66" s="290">
        <f t="shared" si="5"/>
        <v>0</v>
      </c>
      <c r="R66" s="288"/>
      <c r="S66" s="470"/>
      <c r="T66" s="289" t="s">
        <v>104</v>
      </c>
      <c r="U66" s="288"/>
      <c r="V66" s="288"/>
      <c r="W66" s="288"/>
      <c r="X66" s="288"/>
      <c r="Y66" s="288"/>
      <c r="Z66" s="290">
        <f t="shared" si="6"/>
        <v>0</v>
      </c>
      <c r="AA66" s="288"/>
      <c r="AB66" s="470"/>
      <c r="AC66" s="289" t="s">
        <v>104</v>
      </c>
      <c r="AD66" s="288"/>
      <c r="AE66" s="288"/>
      <c r="AF66" s="288"/>
      <c r="AG66" s="288"/>
      <c r="AH66" s="288"/>
      <c r="AI66" s="290">
        <f t="shared" si="7"/>
        <v>0</v>
      </c>
      <c r="AJ66" s="288"/>
    </row>
    <row r="67" spans="1:36" hidden="1" x14ac:dyDescent="0.25">
      <c r="A67" s="468"/>
      <c r="B67" s="289" t="s">
        <v>105</v>
      </c>
      <c r="C67" s="288"/>
      <c r="D67" s="288"/>
      <c r="E67" s="288"/>
      <c r="F67" s="288"/>
      <c r="G67" s="288"/>
      <c r="H67" s="290">
        <f t="shared" si="4"/>
        <v>0</v>
      </c>
      <c r="I67" s="288"/>
      <c r="J67" s="470"/>
      <c r="K67" s="289" t="s">
        <v>105</v>
      </c>
      <c r="L67" s="288"/>
      <c r="M67" s="288"/>
      <c r="N67" s="288"/>
      <c r="O67" s="288"/>
      <c r="P67" s="288"/>
      <c r="Q67" s="290">
        <f t="shared" si="5"/>
        <v>0</v>
      </c>
      <c r="R67" s="288"/>
      <c r="S67" s="470"/>
      <c r="T67" s="289" t="s">
        <v>105</v>
      </c>
      <c r="U67" s="288"/>
      <c r="V67" s="288"/>
      <c r="W67" s="288"/>
      <c r="X67" s="288"/>
      <c r="Y67" s="288"/>
      <c r="Z67" s="290">
        <f t="shared" si="6"/>
        <v>0</v>
      </c>
      <c r="AA67" s="288"/>
      <c r="AB67" s="470"/>
      <c r="AC67" s="289" t="s">
        <v>105</v>
      </c>
      <c r="AD67" s="288"/>
      <c r="AE67" s="288"/>
      <c r="AF67" s="288"/>
      <c r="AG67" s="288"/>
      <c r="AH67" s="288"/>
      <c r="AI67" s="290">
        <f t="shared" si="7"/>
        <v>0</v>
      </c>
      <c r="AJ67" s="288"/>
    </row>
    <row r="68" spans="1:36" hidden="1" x14ac:dyDescent="0.25">
      <c r="A68" s="468"/>
      <c r="B68" s="289" t="s">
        <v>106</v>
      </c>
      <c r="C68" s="288"/>
      <c r="D68" s="288"/>
      <c r="E68" s="288"/>
      <c r="F68" s="288"/>
      <c r="G68" s="288"/>
      <c r="H68" s="290">
        <f t="shared" si="4"/>
        <v>0</v>
      </c>
      <c r="I68" s="288"/>
      <c r="J68" s="470"/>
      <c r="K68" s="289" t="s">
        <v>106</v>
      </c>
      <c r="L68" s="288"/>
      <c r="M68" s="288"/>
      <c r="N68" s="288"/>
      <c r="O68" s="288"/>
      <c r="P68" s="288"/>
      <c r="Q68" s="290">
        <f t="shared" si="5"/>
        <v>0</v>
      </c>
      <c r="R68" s="288"/>
      <c r="S68" s="470"/>
      <c r="T68" s="289" t="s">
        <v>106</v>
      </c>
      <c r="U68" s="288"/>
      <c r="V68" s="288"/>
      <c r="W68" s="288"/>
      <c r="X68" s="288"/>
      <c r="Y68" s="288"/>
      <c r="Z68" s="290">
        <f t="shared" si="6"/>
        <v>0</v>
      </c>
      <c r="AA68" s="288"/>
      <c r="AB68" s="470"/>
      <c r="AC68" s="289" t="s">
        <v>106</v>
      </c>
      <c r="AD68" s="288"/>
      <c r="AE68" s="288"/>
      <c r="AF68" s="288"/>
      <c r="AG68" s="288"/>
      <c r="AH68" s="288"/>
      <c r="AI68" s="290">
        <f t="shared" si="7"/>
        <v>0</v>
      </c>
      <c r="AJ68" s="288"/>
    </row>
    <row r="69" spans="1:36" hidden="1" x14ac:dyDescent="0.25">
      <c r="A69" s="468"/>
      <c r="B69" s="289" t="s">
        <v>107</v>
      </c>
      <c r="C69" s="288"/>
      <c r="D69" s="288"/>
      <c r="E69" s="288"/>
      <c r="F69" s="288"/>
      <c r="G69" s="288"/>
      <c r="H69" s="290">
        <f t="shared" si="4"/>
        <v>0</v>
      </c>
      <c r="I69" s="288"/>
      <c r="J69" s="470"/>
      <c r="K69" s="289" t="s">
        <v>107</v>
      </c>
      <c r="L69" s="288"/>
      <c r="M69" s="288"/>
      <c r="N69" s="288"/>
      <c r="O69" s="288"/>
      <c r="P69" s="288"/>
      <c r="Q69" s="290">
        <f t="shared" si="5"/>
        <v>0</v>
      </c>
      <c r="R69" s="288"/>
      <c r="S69" s="470"/>
      <c r="T69" s="289" t="s">
        <v>107</v>
      </c>
      <c r="U69" s="288"/>
      <c r="V69" s="288"/>
      <c r="W69" s="288"/>
      <c r="X69" s="288"/>
      <c r="Y69" s="288"/>
      <c r="Z69" s="290">
        <f t="shared" si="6"/>
        <v>0</v>
      </c>
      <c r="AA69" s="288"/>
      <c r="AB69" s="470"/>
      <c r="AC69" s="289" t="s">
        <v>107</v>
      </c>
      <c r="AD69" s="288"/>
      <c r="AE69" s="288"/>
      <c r="AF69" s="288"/>
      <c r="AG69" s="288"/>
      <c r="AH69" s="288"/>
      <c r="AI69" s="290">
        <f t="shared" si="7"/>
        <v>0</v>
      </c>
      <c r="AJ69" s="288"/>
    </row>
    <row r="70" spans="1:36" ht="48" hidden="1" customHeight="1" x14ac:dyDescent="0.25">
      <c r="A70" s="469"/>
      <c r="B70" s="289" t="s">
        <v>134</v>
      </c>
      <c r="C70" s="288"/>
      <c r="D70" s="288"/>
      <c r="E70" s="288"/>
      <c r="F70" s="288"/>
      <c r="G70" s="288"/>
      <c r="H70" s="290">
        <f t="shared" si="4"/>
        <v>0</v>
      </c>
      <c r="I70" s="288"/>
      <c r="J70" s="203"/>
      <c r="K70" s="289" t="s">
        <v>134</v>
      </c>
      <c r="L70" s="288"/>
      <c r="M70" s="288"/>
      <c r="N70" s="288"/>
      <c r="O70" s="288"/>
      <c r="P70" s="288"/>
      <c r="Q70" s="290">
        <f t="shared" si="5"/>
        <v>0</v>
      </c>
      <c r="R70" s="288"/>
      <c r="S70" s="203"/>
      <c r="T70" s="289" t="s">
        <v>134</v>
      </c>
      <c r="U70" s="288"/>
      <c r="V70" s="288"/>
      <c r="W70" s="288"/>
      <c r="X70" s="288"/>
      <c r="Y70" s="288"/>
      <c r="Z70" s="290">
        <f t="shared" si="6"/>
        <v>0</v>
      </c>
      <c r="AA70" s="288"/>
      <c r="AB70" s="203"/>
      <c r="AC70" s="289" t="s">
        <v>134</v>
      </c>
      <c r="AD70" s="288"/>
      <c r="AE70" s="288"/>
      <c r="AF70" s="288"/>
      <c r="AG70" s="288"/>
      <c r="AH70" s="288"/>
      <c r="AI70" s="290">
        <f t="shared" si="7"/>
        <v>0</v>
      </c>
      <c r="AJ70" s="288"/>
    </row>
    <row r="71" spans="1:36" ht="270" x14ac:dyDescent="0.25">
      <c r="A71" s="467" t="s">
        <v>501</v>
      </c>
      <c r="B71" s="289" t="s">
        <v>98</v>
      </c>
      <c r="C71" s="288"/>
      <c r="D71" s="288"/>
      <c r="E71" s="288"/>
      <c r="F71" s="288"/>
      <c r="G71" s="288"/>
      <c r="H71" s="290">
        <f t="shared" si="4"/>
        <v>0</v>
      </c>
      <c r="I71" s="288"/>
      <c r="J71" s="470"/>
      <c r="K71" s="289" t="s">
        <v>98</v>
      </c>
      <c r="L71" s="288"/>
      <c r="M71" s="288"/>
      <c r="N71" s="288"/>
      <c r="O71" s="288"/>
      <c r="P71" s="288"/>
      <c r="Q71" s="290">
        <f t="shared" si="5"/>
        <v>0</v>
      </c>
      <c r="R71" s="288"/>
      <c r="S71" s="470"/>
      <c r="T71" s="289" t="s">
        <v>98</v>
      </c>
      <c r="U71" s="288"/>
      <c r="V71" s="288"/>
      <c r="W71" s="288"/>
      <c r="X71" s="288"/>
      <c r="Y71" s="288"/>
      <c r="Z71" s="290">
        <f t="shared" si="6"/>
        <v>0</v>
      </c>
      <c r="AA71" s="288"/>
      <c r="AB71" s="470"/>
      <c r="AC71" s="289" t="s">
        <v>98</v>
      </c>
      <c r="AD71" s="288" t="s">
        <v>588</v>
      </c>
      <c r="AE71" s="288" t="s">
        <v>588</v>
      </c>
      <c r="AF71" s="288" t="s">
        <v>589</v>
      </c>
      <c r="AG71" s="288" t="s">
        <v>589</v>
      </c>
      <c r="AH71" s="288" t="s">
        <v>589</v>
      </c>
      <c r="AI71" s="290">
        <f t="shared" si="7"/>
        <v>0.4</v>
      </c>
      <c r="AJ71" s="286" t="s">
        <v>706</v>
      </c>
    </row>
    <row r="72" spans="1:36" ht="75" x14ac:dyDescent="0.25">
      <c r="A72" s="468"/>
      <c r="B72" s="289" t="s">
        <v>99</v>
      </c>
      <c r="C72" s="288"/>
      <c r="D72" s="288"/>
      <c r="E72" s="288"/>
      <c r="F72" s="288"/>
      <c r="G72" s="288"/>
      <c r="H72" s="290">
        <f t="shared" si="4"/>
        <v>0</v>
      </c>
      <c r="I72" s="288"/>
      <c r="J72" s="470"/>
      <c r="K72" s="289" t="s">
        <v>99</v>
      </c>
      <c r="L72" s="288"/>
      <c r="M72" s="288"/>
      <c r="N72" s="288"/>
      <c r="O72" s="288"/>
      <c r="P72" s="288"/>
      <c r="Q72" s="290">
        <f t="shared" si="5"/>
        <v>0</v>
      </c>
      <c r="R72" s="288"/>
      <c r="S72" s="470"/>
      <c r="T72" s="289" t="s">
        <v>99</v>
      </c>
      <c r="U72" s="288"/>
      <c r="V72" s="288"/>
      <c r="W72" s="288"/>
      <c r="X72" s="288"/>
      <c r="Y72" s="288"/>
      <c r="Z72" s="290">
        <f t="shared" si="6"/>
        <v>0</v>
      </c>
      <c r="AA72" s="288"/>
      <c r="AB72" s="470"/>
      <c r="AC72" s="289" t="s">
        <v>99</v>
      </c>
      <c r="AD72" s="301" t="s">
        <v>588</v>
      </c>
      <c r="AE72" s="301" t="s">
        <v>588</v>
      </c>
      <c r="AF72" s="301" t="s">
        <v>588</v>
      </c>
      <c r="AG72" s="301" t="s">
        <v>589</v>
      </c>
      <c r="AH72" s="301" t="s">
        <v>588</v>
      </c>
      <c r="AI72" s="290">
        <f t="shared" si="7"/>
        <v>0.8</v>
      </c>
      <c r="AJ72" s="286" t="s">
        <v>697</v>
      </c>
    </row>
    <row r="73" spans="1:36" ht="60" x14ac:dyDescent="0.25">
      <c r="A73" s="468"/>
      <c r="B73" s="289" t="s">
        <v>100</v>
      </c>
      <c r="C73" s="288"/>
      <c r="D73" s="288"/>
      <c r="E73" s="288"/>
      <c r="F73" s="288"/>
      <c r="G73" s="288"/>
      <c r="H73" s="290">
        <f t="shared" si="4"/>
        <v>0</v>
      </c>
      <c r="I73" s="288"/>
      <c r="J73" s="470"/>
      <c r="K73" s="289" t="s">
        <v>100</v>
      </c>
      <c r="L73" s="288"/>
      <c r="M73" s="288"/>
      <c r="N73" s="288"/>
      <c r="O73" s="288"/>
      <c r="P73" s="288"/>
      <c r="Q73" s="290">
        <f t="shared" si="5"/>
        <v>0</v>
      </c>
      <c r="R73" s="288"/>
      <c r="S73" s="470"/>
      <c r="T73" s="289" t="s">
        <v>100</v>
      </c>
      <c r="U73" s="288"/>
      <c r="V73" s="288"/>
      <c r="W73" s="288"/>
      <c r="X73" s="288"/>
      <c r="Y73" s="288"/>
      <c r="Z73" s="290">
        <f t="shared" si="6"/>
        <v>0</v>
      </c>
      <c r="AA73" s="288"/>
      <c r="AB73" s="470"/>
      <c r="AC73" s="289" t="s">
        <v>100</v>
      </c>
      <c r="AD73" s="301" t="s">
        <v>588</v>
      </c>
      <c r="AE73" s="301" t="s">
        <v>588</v>
      </c>
      <c r="AF73" s="301" t="s">
        <v>588</v>
      </c>
      <c r="AG73" s="301" t="s">
        <v>589</v>
      </c>
      <c r="AH73" s="301" t="s">
        <v>588</v>
      </c>
      <c r="AI73" s="290">
        <f t="shared" si="7"/>
        <v>0.8</v>
      </c>
      <c r="AJ73" s="302" t="s">
        <v>698</v>
      </c>
    </row>
    <row r="74" spans="1:36" hidden="1" x14ac:dyDescent="0.25">
      <c r="A74" s="468"/>
      <c r="B74" s="289" t="s">
        <v>101</v>
      </c>
      <c r="C74" s="288"/>
      <c r="D74" s="288"/>
      <c r="E74" s="288"/>
      <c r="F74" s="288"/>
      <c r="G74" s="288"/>
      <c r="H74" s="290">
        <f t="shared" si="4"/>
        <v>0</v>
      </c>
      <c r="I74" s="288"/>
      <c r="J74" s="470"/>
      <c r="K74" s="289" t="s">
        <v>101</v>
      </c>
      <c r="L74" s="288"/>
      <c r="M74" s="288"/>
      <c r="N74" s="288"/>
      <c r="O74" s="288"/>
      <c r="P74" s="288"/>
      <c r="Q74" s="290">
        <f t="shared" si="5"/>
        <v>0</v>
      </c>
      <c r="R74" s="288"/>
      <c r="S74" s="470"/>
      <c r="T74" s="289" t="s">
        <v>101</v>
      </c>
      <c r="U74" s="288"/>
      <c r="V74" s="288"/>
      <c r="W74" s="288"/>
      <c r="X74" s="288"/>
      <c r="Y74" s="288"/>
      <c r="Z74" s="290">
        <f t="shared" si="6"/>
        <v>0</v>
      </c>
      <c r="AA74" s="288"/>
      <c r="AB74" s="470"/>
      <c r="AC74" s="289" t="s">
        <v>101</v>
      </c>
      <c r="AD74" s="288"/>
      <c r="AE74" s="288"/>
      <c r="AF74" s="288"/>
      <c r="AG74" s="288"/>
      <c r="AH74" s="288"/>
      <c r="AI74" s="290">
        <f t="shared" si="7"/>
        <v>0</v>
      </c>
      <c r="AJ74" s="288"/>
    </row>
    <row r="75" spans="1:36" hidden="1" x14ac:dyDescent="0.25">
      <c r="A75" s="468"/>
      <c r="B75" s="289" t="s">
        <v>102</v>
      </c>
      <c r="C75" s="288"/>
      <c r="D75" s="288"/>
      <c r="E75" s="288"/>
      <c r="F75" s="288"/>
      <c r="G75" s="288"/>
      <c r="H75" s="290">
        <f t="shared" si="4"/>
        <v>0</v>
      </c>
      <c r="I75" s="288"/>
      <c r="J75" s="470"/>
      <c r="K75" s="289" t="s">
        <v>102</v>
      </c>
      <c r="L75" s="288"/>
      <c r="M75" s="288"/>
      <c r="N75" s="288"/>
      <c r="O75" s="288"/>
      <c r="P75" s="288"/>
      <c r="Q75" s="290">
        <f t="shared" si="5"/>
        <v>0</v>
      </c>
      <c r="R75" s="288"/>
      <c r="S75" s="470"/>
      <c r="T75" s="289" t="s">
        <v>102</v>
      </c>
      <c r="U75" s="288"/>
      <c r="V75" s="288"/>
      <c r="W75" s="288"/>
      <c r="X75" s="288"/>
      <c r="Y75" s="288"/>
      <c r="Z75" s="290">
        <f t="shared" si="6"/>
        <v>0</v>
      </c>
      <c r="AA75" s="288"/>
      <c r="AB75" s="470"/>
      <c r="AC75" s="289" t="s">
        <v>102</v>
      </c>
      <c r="AD75" s="288"/>
      <c r="AE75" s="288"/>
      <c r="AF75" s="288"/>
      <c r="AG75" s="288"/>
      <c r="AH75" s="288"/>
      <c r="AI75" s="290">
        <f t="shared" si="7"/>
        <v>0</v>
      </c>
      <c r="AJ75" s="288"/>
    </row>
    <row r="76" spans="1:36" hidden="1" x14ac:dyDescent="0.25">
      <c r="A76" s="468"/>
      <c r="B76" s="289" t="s">
        <v>103</v>
      </c>
      <c r="C76" s="288"/>
      <c r="D76" s="288"/>
      <c r="E76" s="288"/>
      <c r="F76" s="288"/>
      <c r="G76" s="288"/>
      <c r="H76" s="290">
        <f t="shared" si="4"/>
        <v>0</v>
      </c>
      <c r="I76" s="288"/>
      <c r="J76" s="470"/>
      <c r="K76" s="289" t="s">
        <v>103</v>
      </c>
      <c r="L76" s="288"/>
      <c r="M76" s="288"/>
      <c r="N76" s="288"/>
      <c r="O76" s="288"/>
      <c r="P76" s="288"/>
      <c r="Q76" s="290">
        <f t="shared" si="5"/>
        <v>0</v>
      </c>
      <c r="R76" s="288"/>
      <c r="S76" s="470"/>
      <c r="T76" s="289" t="s">
        <v>103</v>
      </c>
      <c r="U76" s="288"/>
      <c r="V76" s="288"/>
      <c r="W76" s="288"/>
      <c r="X76" s="288"/>
      <c r="Y76" s="288"/>
      <c r="Z76" s="290">
        <f t="shared" si="6"/>
        <v>0</v>
      </c>
      <c r="AA76" s="288"/>
      <c r="AB76" s="470"/>
      <c r="AC76" s="289" t="s">
        <v>103</v>
      </c>
      <c r="AD76" s="288"/>
      <c r="AE76" s="288"/>
      <c r="AF76" s="288"/>
      <c r="AG76" s="288"/>
      <c r="AH76" s="288"/>
      <c r="AI76" s="290">
        <f t="shared" si="7"/>
        <v>0</v>
      </c>
      <c r="AJ76" s="288"/>
    </row>
    <row r="77" spans="1:36" hidden="1" x14ac:dyDescent="0.25">
      <c r="A77" s="468"/>
      <c r="B77" s="289" t="s">
        <v>104</v>
      </c>
      <c r="C77" s="288"/>
      <c r="D77" s="288"/>
      <c r="E77" s="288"/>
      <c r="F77" s="288"/>
      <c r="G77" s="288"/>
      <c r="H77" s="290">
        <f t="shared" si="4"/>
        <v>0</v>
      </c>
      <c r="I77" s="288"/>
      <c r="J77" s="470"/>
      <c r="K77" s="289" t="s">
        <v>104</v>
      </c>
      <c r="L77" s="288"/>
      <c r="M77" s="288"/>
      <c r="N77" s="288"/>
      <c r="O77" s="288"/>
      <c r="P77" s="288"/>
      <c r="Q77" s="290">
        <f t="shared" si="5"/>
        <v>0</v>
      </c>
      <c r="R77" s="288"/>
      <c r="S77" s="470"/>
      <c r="T77" s="289" t="s">
        <v>104</v>
      </c>
      <c r="U77" s="288"/>
      <c r="V77" s="288"/>
      <c r="W77" s="288"/>
      <c r="X77" s="288"/>
      <c r="Y77" s="288"/>
      <c r="Z77" s="290">
        <f t="shared" si="6"/>
        <v>0</v>
      </c>
      <c r="AA77" s="288"/>
      <c r="AB77" s="470"/>
      <c r="AC77" s="289" t="s">
        <v>104</v>
      </c>
      <c r="AD77" s="288"/>
      <c r="AE77" s="288"/>
      <c r="AF77" s="288"/>
      <c r="AG77" s="288"/>
      <c r="AH77" s="288"/>
      <c r="AI77" s="290">
        <f t="shared" si="7"/>
        <v>0</v>
      </c>
      <c r="AJ77" s="288"/>
    </row>
    <row r="78" spans="1:36" hidden="1" x14ac:dyDescent="0.25">
      <c r="A78" s="468"/>
      <c r="B78" s="289" t="s">
        <v>105</v>
      </c>
      <c r="C78" s="288"/>
      <c r="D78" s="288"/>
      <c r="E78" s="288"/>
      <c r="F78" s="288"/>
      <c r="G78" s="288"/>
      <c r="H78" s="290">
        <f t="shared" si="4"/>
        <v>0</v>
      </c>
      <c r="I78" s="288"/>
      <c r="J78" s="470"/>
      <c r="K78" s="289" t="s">
        <v>105</v>
      </c>
      <c r="L78" s="288"/>
      <c r="M78" s="288"/>
      <c r="N78" s="288"/>
      <c r="O78" s="288"/>
      <c r="P78" s="288"/>
      <c r="Q78" s="290">
        <f t="shared" si="5"/>
        <v>0</v>
      </c>
      <c r="R78" s="288"/>
      <c r="S78" s="470"/>
      <c r="T78" s="289" t="s">
        <v>105</v>
      </c>
      <c r="U78" s="288"/>
      <c r="V78" s="288"/>
      <c r="W78" s="288"/>
      <c r="X78" s="288"/>
      <c r="Y78" s="288"/>
      <c r="Z78" s="290">
        <f t="shared" si="6"/>
        <v>0</v>
      </c>
      <c r="AA78" s="288"/>
      <c r="AB78" s="470"/>
      <c r="AC78" s="289" t="s">
        <v>105</v>
      </c>
      <c r="AD78" s="288"/>
      <c r="AE78" s="288"/>
      <c r="AF78" s="288"/>
      <c r="AG78" s="288"/>
      <c r="AH78" s="288"/>
      <c r="AI78" s="290">
        <f t="shared" si="7"/>
        <v>0</v>
      </c>
      <c r="AJ78" s="288"/>
    </row>
    <row r="79" spans="1:36" hidden="1" x14ac:dyDescent="0.25">
      <c r="A79" s="468"/>
      <c r="B79" s="289" t="s">
        <v>106</v>
      </c>
      <c r="C79" s="288"/>
      <c r="D79" s="288"/>
      <c r="E79" s="288"/>
      <c r="F79" s="288"/>
      <c r="G79" s="288"/>
      <c r="H79" s="290">
        <f t="shared" si="4"/>
        <v>0</v>
      </c>
      <c r="I79" s="288"/>
      <c r="J79" s="470"/>
      <c r="K79" s="289" t="s">
        <v>106</v>
      </c>
      <c r="L79" s="288"/>
      <c r="M79" s="288"/>
      <c r="N79" s="288"/>
      <c r="O79" s="288"/>
      <c r="P79" s="288"/>
      <c r="Q79" s="290">
        <f t="shared" si="5"/>
        <v>0</v>
      </c>
      <c r="R79" s="288"/>
      <c r="S79" s="470"/>
      <c r="T79" s="289" t="s">
        <v>106</v>
      </c>
      <c r="U79" s="288"/>
      <c r="V79" s="288"/>
      <c r="W79" s="288"/>
      <c r="X79" s="288"/>
      <c r="Y79" s="288"/>
      <c r="Z79" s="290">
        <f t="shared" si="6"/>
        <v>0</v>
      </c>
      <c r="AA79" s="288"/>
      <c r="AB79" s="470"/>
      <c r="AC79" s="289" t="s">
        <v>106</v>
      </c>
      <c r="AD79" s="288"/>
      <c r="AE79" s="288"/>
      <c r="AF79" s="288"/>
      <c r="AG79" s="288"/>
      <c r="AH79" s="288"/>
      <c r="AI79" s="290">
        <f t="shared" si="7"/>
        <v>0</v>
      </c>
      <c r="AJ79" s="288"/>
    </row>
    <row r="80" spans="1:36" hidden="1" x14ac:dyDescent="0.25">
      <c r="A80" s="468"/>
      <c r="B80" s="289" t="s">
        <v>107</v>
      </c>
      <c r="C80" s="288"/>
      <c r="D80" s="288"/>
      <c r="E80" s="288"/>
      <c r="F80" s="288"/>
      <c r="G80" s="288"/>
      <c r="H80" s="290">
        <f t="shared" si="4"/>
        <v>0</v>
      </c>
      <c r="I80" s="288"/>
      <c r="J80" s="470"/>
      <c r="K80" s="289" t="s">
        <v>107</v>
      </c>
      <c r="L80" s="288"/>
      <c r="M80" s="288"/>
      <c r="N80" s="288"/>
      <c r="O80" s="288"/>
      <c r="P80" s="288"/>
      <c r="Q80" s="290">
        <f t="shared" si="5"/>
        <v>0</v>
      </c>
      <c r="R80" s="288"/>
      <c r="S80" s="470"/>
      <c r="T80" s="289" t="s">
        <v>107</v>
      </c>
      <c r="U80" s="288"/>
      <c r="V80" s="288"/>
      <c r="W80" s="288"/>
      <c r="X80" s="288"/>
      <c r="Y80" s="288"/>
      <c r="Z80" s="290">
        <f t="shared" si="6"/>
        <v>0</v>
      </c>
      <c r="AA80" s="288"/>
      <c r="AB80" s="470"/>
      <c r="AC80" s="289" t="s">
        <v>107</v>
      </c>
      <c r="AD80" s="288"/>
      <c r="AE80" s="288"/>
      <c r="AF80" s="288"/>
      <c r="AG80" s="288"/>
      <c r="AH80" s="288"/>
      <c r="AI80" s="290">
        <f t="shared" si="7"/>
        <v>0</v>
      </c>
      <c r="AJ80" s="288"/>
    </row>
    <row r="81" spans="1:36" ht="50.25" customHeight="1" x14ac:dyDescent="0.25">
      <c r="A81" s="469"/>
      <c r="B81" s="289" t="s">
        <v>134</v>
      </c>
      <c r="C81" s="288"/>
      <c r="D81" s="288"/>
      <c r="E81" s="288"/>
      <c r="F81" s="288"/>
      <c r="G81" s="288"/>
      <c r="H81" s="290">
        <f t="shared" si="4"/>
        <v>0</v>
      </c>
      <c r="I81" s="288"/>
      <c r="J81" s="203"/>
      <c r="K81" s="289" t="s">
        <v>134</v>
      </c>
      <c r="L81" s="288"/>
      <c r="M81" s="288"/>
      <c r="N81" s="288"/>
      <c r="O81" s="288"/>
      <c r="P81" s="288"/>
      <c r="Q81" s="290">
        <f t="shared" si="5"/>
        <v>0</v>
      </c>
      <c r="R81" s="288"/>
      <c r="S81" s="203"/>
      <c r="T81" s="289" t="s">
        <v>134</v>
      </c>
      <c r="U81" s="288"/>
      <c r="V81" s="288"/>
      <c r="W81" s="288"/>
      <c r="X81" s="288"/>
      <c r="Y81" s="288"/>
      <c r="Z81" s="290">
        <f t="shared" si="6"/>
        <v>0</v>
      </c>
      <c r="AA81" s="288"/>
      <c r="AB81" s="203"/>
      <c r="AC81" s="289" t="s">
        <v>134</v>
      </c>
      <c r="AD81" s="288" t="s">
        <v>589</v>
      </c>
      <c r="AE81" s="288" t="s">
        <v>589</v>
      </c>
      <c r="AF81" s="288" t="s">
        <v>589</v>
      </c>
      <c r="AG81" s="288" t="s">
        <v>589</v>
      </c>
      <c r="AH81" s="288" t="s">
        <v>589</v>
      </c>
      <c r="AI81" s="290">
        <f t="shared" si="7"/>
        <v>0</v>
      </c>
      <c r="AJ81" s="286" t="s">
        <v>707</v>
      </c>
    </row>
    <row r="82" spans="1:36" ht="165" x14ac:dyDescent="0.25">
      <c r="A82" s="467" t="s">
        <v>502</v>
      </c>
      <c r="B82" s="289" t="s">
        <v>98</v>
      </c>
      <c r="C82" s="288"/>
      <c r="D82" s="288"/>
      <c r="E82" s="288"/>
      <c r="F82" s="288"/>
      <c r="G82" s="288"/>
      <c r="H82" s="290">
        <f t="shared" si="4"/>
        <v>0</v>
      </c>
      <c r="I82" s="288"/>
      <c r="J82" s="470"/>
      <c r="K82" s="289" t="s">
        <v>98</v>
      </c>
      <c r="L82" s="288"/>
      <c r="M82" s="288"/>
      <c r="N82" s="288"/>
      <c r="O82" s="288"/>
      <c r="P82" s="288"/>
      <c r="Q82" s="290">
        <f t="shared" si="5"/>
        <v>0</v>
      </c>
      <c r="R82" s="288"/>
      <c r="S82" s="470"/>
      <c r="T82" s="289" t="s">
        <v>98</v>
      </c>
      <c r="U82" s="288"/>
      <c r="V82" s="288"/>
      <c r="W82" s="288"/>
      <c r="X82" s="288"/>
      <c r="Y82" s="288"/>
      <c r="Z82" s="290">
        <f t="shared" si="6"/>
        <v>0</v>
      </c>
      <c r="AA82" s="288"/>
      <c r="AB82" s="470"/>
      <c r="AC82" s="289" t="s">
        <v>98</v>
      </c>
      <c r="AD82" s="301" t="s">
        <v>588</v>
      </c>
      <c r="AE82" s="301" t="s">
        <v>588</v>
      </c>
      <c r="AF82" s="301" t="s">
        <v>588</v>
      </c>
      <c r="AG82" s="301" t="s">
        <v>588</v>
      </c>
      <c r="AH82" s="301" t="s">
        <v>589</v>
      </c>
      <c r="AI82" s="290">
        <f t="shared" si="7"/>
        <v>0.8</v>
      </c>
      <c r="AJ82" s="286" t="s">
        <v>710</v>
      </c>
    </row>
    <row r="83" spans="1:36" ht="45" x14ac:dyDescent="0.25">
      <c r="A83" s="468"/>
      <c r="B83" s="289" t="s">
        <v>99</v>
      </c>
      <c r="C83" s="288"/>
      <c r="D83" s="288"/>
      <c r="E83" s="288"/>
      <c r="F83" s="288"/>
      <c r="G83" s="288"/>
      <c r="H83" s="290">
        <f t="shared" si="4"/>
        <v>0</v>
      </c>
      <c r="I83" s="288"/>
      <c r="J83" s="470"/>
      <c r="K83" s="289" t="s">
        <v>99</v>
      </c>
      <c r="L83" s="288"/>
      <c r="M83" s="288"/>
      <c r="N83" s="288"/>
      <c r="O83" s="288"/>
      <c r="P83" s="288"/>
      <c r="Q83" s="290">
        <f t="shared" si="5"/>
        <v>0</v>
      </c>
      <c r="R83" s="288"/>
      <c r="S83" s="470"/>
      <c r="T83" s="289" t="s">
        <v>99</v>
      </c>
      <c r="U83" s="288"/>
      <c r="V83" s="288"/>
      <c r="W83" s="288"/>
      <c r="X83" s="288"/>
      <c r="Y83" s="288"/>
      <c r="Z83" s="290">
        <f t="shared" si="6"/>
        <v>0</v>
      </c>
      <c r="AA83" s="288"/>
      <c r="AB83" s="470"/>
      <c r="AC83" s="289" t="s">
        <v>99</v>
      </c>
      <c r="AD83" s="301" t="s">
        <v>588</v>
      </c>
      <c r="AE83" s="301" t="s">
        <v>588</v>
      </c>
      <c r="AF83" s="301" t="s">
        <v>588</v>
      </c>
      <c r="AG83" s="301" t="s">
        <v>589</v>
      </c>
      <c r="AH83" s="301" t="s">
        <v>588</v>
      </c>
      <c r="AI83" s="290">
        <f t="shared" si="7"/>
        <v>0.8</v>
      </c>
      <c r="AJ83" s="286" t="s">
        <v>708</v>
      </c>
    </row>
    <row r="84" spans="1:36" hidden="1" x14ac:dyDescent="0.25">
      <c r="A84" s="468"/>
      <c r="B84" s="289" t="s">
        <v>100</v>
      </c>
      <c r="C84" s="288"/>
      <c r="D84" s="288"/>
      <c r="E84" s="288"/>
      <c r="F84" s="288"/>
      <c r="G84" s="288"/>
      <c r="H84" s="290">
        <f t="shared" si="4"/>
        <v>0</v>
      </c>
      <c r="I84" s="288"/>
      <c r="J84" s="470"/>
      <c r="K84" s="289" t="s">
        <v>100</v>
      </c>
      <c r="L84" s="288"/>
      <c r="M84" s="288"/>
      <c r="N84" s="288"/>
      <c r="O84" s="288"/>
      <c r="P84" s="288"/>
      <c r="Q84" s="290">
        <f t="shared" si="5"/>
        <v>0</v>
      </c>
      <c r="R84" s="288"/>
      <c r="S84" s="470"/>
      <c r="T84" s="289" t="s">
        <v>100</v>
      </c>
      <c r="U84" s="288"/>
      <c r="V84" s="288"/>
      <c r="W84" s="288"/>
      <c r="X84" s="288"/>
      <c r="Y84" s="288"/>
      <c r="Z84" s="290">
        <f t="shared" si="6"/>
        <v>0</v>
      </c>
      <c r="AA84" s="288"/>
      <c r="AB84" s="470"/>
      <c r="AC84" s="289" t="s">
        <v>100</v>
      </c>
      <c r="AD84" s="288"/>
      <c r="AE84" s="288"/>
      <c r="AF84" s="288"/>
      <c r="AG84" s="288"/>
      <c r="AH84" s="288"/>
      <c r="AI84" s="290">
        <f t="shared" si="7"/>
        <v>0</v>
      </c>
      <c r="AJ84" s="288"/>
    </row>
    <row r="85" spans="1:36" hidden="1" x14ac:dyDescent="0.25">
      <c r="A85" s="468"/>
      <c r="B85" s="289" t="s">
        <v>101</v>
      </c>
      <c r="C85" s="288"/>
      <c r="D85" s="288"/>
      <c r="E85" s="288"/>
      <c r="F85" s="288"/>
      <c r="G85" s="288"/>
      <c r="H85" s="290">
        <f t="shared" si="4"/>
        <v>0</v>
      </c>
      <c r="I85" s="288"/>
      <c r="J85" s="470"/>
      <c r="K85" s="289" t="s">
        <v>101</v>
      </c>
      <c r="L85" s="288"/>
      <c r="M85" s="288"/>
      <c r="N85" s="288"/>
      <c r="O85" s="288"/>
      <c r="P85" s="288"/>
      <c r="Q85" s="290">
        <f t="shared" si="5"/>
        <v>0</v>
      </c>
      <c r="R85" s="288"/>
      <c r="S85" s="470"/>
      <c r="T85" s="289" t="s">
        <v>101</v>
      </c>
      <c r="U85" s="288"/>
      <c r="V85" s="288"/>
      <c r="W85" s="288"/>
      <c r="X85" s="288"/>
      <c r="Y85" s="288"/>
      <c r="Z85" s="290">
        <f t="shared" si="6"/>
        <v>0</v>
      </c>
      <c r="AA85" s="288"/>
      <c r="AB85" s="470"/>
      <c r="AC85" s="289" t="s">
        <v>101</v>
      </c>
      <c r="AD85" s="288"/>
      <c r="AE85" s="288"/>
      <c r="AF85" s="288"/>
      <c r="AG85" s="288"/>
      <c r="AH85" s="288"/>
      <c r="AI85" s="290">
        <f t="shared" si="7"/>
        <v>0</v>
      </c>
      <c r="AJ85" s="288"/>
    </row>
    <row r="86" spans="1:36" hidden="1" x14ac:dyDescent="0.25">
      <c r="A86" s="468"/>
      <c r="B86" s="289" t="s">
        <v>102</v>
      </c>
      <c r="C86" s="288"/>
      <c r="D86" s="288"/>
      <c r="E86" s="288"/>
      <c r="F86" s="288"/>
      <c r="G86" s="288"/>
      <c r="H86" s="290">
        <f t="shared" si="4"/>
        <v>0</v>
      </c>
      <c r="I86" s="288"/>
      <c r="J86" s="470"/>
      <c r="K86" s="289" t="s">
        <v>102</v>
      </c>
      <c r="L86" s="288"/>
      <c r="M86" s="288"/>
      <c r="N86" s="288"/>
      <c r="O86" s="288"/>
      <c r="P86" s="288"/>
      <c r="Q86" s="290">
        <f t="shared" si="5"/>
        <v>0</v>
      </c>
      <c r="R86" s="288"/>
      <c r="S86" s="470"/>
      <c r="T86" s="289" t="s">
        <v>102</v>
      </c>
      <c r="U86" s="288"/>
      <c r="V86" s="288"/>
      <c r="W86" s="288"/>
      <c r="X86" s="288"/>
      <c r="Y86" s="288"/>
      <c r="Z86" s="290">
        <f t="shared" si="6"/>
        <v>0</v>
      </c>
      <c r="AA86" s="288"/>
      <c r="AB86" s="470"/>
      <c r="AC86" s="289" t="s">
        <v>102</v>
      </c>
      <c r="AD86" s="288"/>
      <c r="AE86" s="288"/>
      <c r="AF86" s="288"/>
      <c r="AG86" s="288"/>
      <c r="AH86" s="288"/>
      <c r="AI86" s="290">
        <f t="shared" si="7"/>
        <v>0</v>
      </c>
      <c r="AJ86" s="288"/>
    </row>
    <row r="87" spans="1:36" hidden="1" x14ac:dyDescent="0.25">
      <c r="A87" s="468"/>
      <c r="B87" s="289" t="s">
        <v>103</v>
      </c>
      <c r="C87" s="288"/>
      <c r="D87" s="288"/>
      <c r="E87" s="288"/>
      <c r="F87" s="288"/>
      <c r="G87" s="288"/>
      <c r="H87" s="290">
        <f t="shared" si="4"/>
        <v>0</v>
      </c>
      <c r="I87" s="288"/>
      <c r="J87" s="470"/>
      <c r="K87" s="289" t="s">
        <v>103</v>
      </c>
      <c r="L87" s="288"/>
      <c r="M87" s="288"/>
      <c r="N87" s="288"/>
      <c r="O87" s="288"/>
      <c r="P87" s="288"/>
      <c r="Q87" s="290">
        <f t="shared" si="5"/>
        <v>0</v>
      </c>
      <c r="R87" s="288"/>
      <c r="S87" s="470"/>
      <c r="T87" s="289" t="s">
        <v>103</v>
      </c>
      <c r="U87" s="288"/>
      <c r="V87" s="288"/>
      <c r="W87" s="288"/>
      <c r="X87" s="288"/>
      <c r="Y87" s="288"/>
      <c r="Z87" s="290">
        <f t="shared" si="6"/>
        <v>0</v>
      </c>
      <c r="AA87" s="288"/>
      <c r="AB87" s="470"/>
      <c r="AC87" s="289" t="s">
        <v>103</v>
      </c>
      <c r="AD87" s="288"/>
      <c r="AE87" s="288"/>
      <c r="AF87" s="288"/>
      <c r="AG87" s="288"/>
      <c r="AH87" s="288"/>
      <c r="AI87" s="290">
        <f t="shared" si="7"/>
        <v>0</v>
      </c>
      <c r="AJ87" s="288"/>
    </row>
    <row r="88" spans="1:36" hidden="1" x14ac:dyDescent="0.25">
      <c r="A88" s="468"/>
      <c r="B88" s="289" t="s">
        <v>104</v>
      </c>
      <c r="C88" s="288"/>
      <c r="D88" s="288"/>
      <c r="E88" s="288"/>
      <c r="F88" s="288"/>
      <c r="G88" s="288"/>
      <c r="H88" s="290">
        <f t="shared" si="4"/>
        <v>0</v>
      </c>
      <c r="I88" s="288"/>
      <c r="J88" s="470"/>
      <c r="K88" s="289" t="s">
        <v>104</v>
      </c>
      <c r="L88" s="288"/>
      <c r="M88" s="288"/>
      <c r="N88" s="288"/>
      <c r="O88" s="288"/>
      <c r="P88" s="288"/>
      <c r="Q88" s="290">
        <f t="shared" si="5"/>
        <v>0</v>
      </c>
      <c r="R88" s="288"/>
      <c r="S88" s="470"/>
      <c r="T88" s="289" t="s">
        <v>104</v>
      </c>
      <c r="U88" s="288"/>
      <c r="V88" s="288"/>
      <c r="W88" s="288"/>
      <c r="X88" s="288"/>
      <c r="Y88" s="288"/>
      <c r="Z88" s="290">
        <f t="shared" si="6"/>
        <v>0</v>
      </c>
      <c r="AA88" s="288"/>
      <c r="AB88" s="470"/>
      <c r="AC88" s="289" t="s">
        <v>104</v>
      </c>
      <c r="AD88" s="288"/>
      <c r="AE88" s="288"/>
      <c r="AF88" s="288"/>
      <c r="AG88" s="288"/>
      <c r="AH88" s="288"/>
      <c r="AI88" s="290">
        <f t="shared" si="7"/>
        <v>0</v>
      </c>
      <c r="AJ88" s="288"/>
    </row>
    <row r="89" spans="1:36" hidden="1" x14ac:dyDescent="0.25">
      <c r="A89" s="468"/>
      <c r="B89" s="289" t="s">
        <v>105</v>
      </c>
      <c r="C89" s="288"/>
      <c r="D89" s="288"/>
      <c r="E89" s="288"/>
      <c r="F89" s="288"/>
      <c r="G89" s="288"/>
      <c r="H89" s="290">
        <f t="shared" si="4"/>
        <v>0</v>
      </c>
      <c r="I89" s="288"/>
      <c r="J89" s="470"/>
      <c r="K89" s="289" t="s">
        <v>105</v>
      </c>
      <c r="L89" s="288"/>
      <c r="M89" s="288"/>
      <c r="N89" s="288"/>
      <c r="O89" s="288"/>
      <c r="P89" s="288"/>
      <c r="Q89" s="290">
        <f t="shared" si="5"/>
        <v>0</v>
      </c>
      <c r="R89" s="288"/>
      <c r="S89" s="470"/>
      <c r="T89" s="289" t="s">
        <v>105</v>
      </c>
      <c r="U89" s="288"/>
      <c r="V89" s="288"/>
      <c r="W89" s="288"/>
      <c r="X89" s="288"/>
      <c r="Y89" s="288"/>
      <c r="Z89" s="290">
        <f t="shared" si="6"/>
        <v>0</v>
      </c>
      <c r="AA89" s="288"/>
      <c r="AB89" s="470"/>
      <c r="AC89" s="289" t="s">
        <v>105</v>
      </c>
      <c r="AD89" s="288"/>
      <c r="AE89" s="288"/>
      <c r="AF89" s="288"/>
      <c r="AG89" s="288"/>
      <c r="AH89" s="288"/>
      <c r="AI89" s="290">
        <f t="shared" si="7"/>
        <v>0</v>
      </c>
      <c r="AJ89" s="288"/>
    </row>
    <row r="90" spans="1:36" hidden="1" x14ac:dyDescent="0.25">
      <c r="A90" s="468"/>
      <c r="B90" s="289" t="s">
        <v>106</v>
      </c>
      <c r="C90" s="288"/>
      <c r="D90" s="288"/>
      <c r="E90" s="288"/>
      <c r="F90" s="288"/>
      <c r="G90" s="288"/>
      <c r="H90" s="290">
        <f t="shared" ref="H90:H112" si="8">IF((COUNTIF(C90:G90,"si"))=5,100%,IF((COUNTIF(C90:G90,"si"))=4,80%,IF((COUNTIF(C90:G90,"si"))=3,60%,IF((COUNTIF(C90:G90,"si"))=2,40%,IF((COUNTIF(C90:G90,"si"))=1,20%,0)))))</f>
        <v>0</v>
      </c>
      <c r="I90" s="288"/>
      <c r="J90" s="470"/>
      <c r="K90" s="289" t="s">
        <v>106</v>
      </c>
      <c r="L90" s="288"/>
      <c r="M90" s="288"/>
      <c r="N90" s="288"/>
      <c r="O90" s="288"/>
      <c r="P90" s="288"/>
      <c r="Q90" s="290">
        <f t="shared" ref="Q90:Q114" si="9">IF((COUNTIF(L90:P90,"si"))=5,100%,IF((COUNTIF(L90:P90,"si"))=4,80%,IF((COUNTIF(L90:P90,"si"))=3,60%,IF((COUNTIF(L90:P90,"si"))=2,40%,IF((COUNTIF(L90:P90,"si"))=1,20%,0)))))</f>
        <v>0</v>
      </c>
      <c r="R90" s="288"/>
      <c r="S90" s="470"/>
      <c r="T90" s="289" t="s">
        <v>106</v>
      </c>
      <c r="U90" s="288"/>
      <c r="V90" s="288"/>
      <c r="W90" s="288"/>
      <c r="X90" s="288"/>
      <c r="Y90" s="288"/>
      <c r="Z90" s="290">
        <f t="shared" ref="Z90:Z114" si="10">IF((COUNTIF(U90:Y90,"si"))=5,100%,IF((COUNTIF(U90:Y90,"si"))=4,80%,IF((COUNTIF(U90:Y90,"si"))=3,60%,IF((COUNTIF(U90:Y90,"si"))=2,40%,IF((COUNTIF(U90:Y90,"si"))=1,20%,0)))))</f>
        <v>0</v>
      </c>
      <c r="AA90" s="288"/>
      <c r="AB90" s="470"/>
      <c r="AC90" s="289" t="s">
        <v>106</v>
      </c>
      <c r="AD90" s="288"/>
      <c r="AE90" s="288"/>
      <c r="AF90" s="288"/>
      <c r="AG90" s="288"/>
      <c r="AH90" s="288"/>
      <c r="AI90" s="290">
        <f t="shared" ref="AI90:AI114" si="11">IF((COUNTIF(AD90:AH90,"si"))=5,100%,IF((COUNTIF(AD90:AH90,"si"))=4,80%,IF((COUNTIF(AD90:AH90,"si"))=3,60%,IF((COUNTIF(AD90:AH90,"si"))=2,40%,IF((COUNTIF(AD90:AH90,"si"))=1,20%,0)))))</f>
        <v>0</v>
      </c>
      <c r="AJ90" s="288"/>
    </row>
    <row r="91" spans="1:36" hidden="1" x14ac:dyDescent="0.25">
      <c r="A91" s="468"/>
      <c r="B91" s="289" t="s">
        <v>107</v>
      </c>
      <c r="C91" s="288"/>
      <c r="D91" s="288"/>
      <c r="E91" s="288"/>
      <c r="F91" s="288"/>
      <c r="G91" s="288"/>
      <c r="H91" s="290">
        <f t="shared" si="8"/>
        <v>0</v>
      </c>
      <c r="I91" s="288"/>
      <c r="J91" s="470"/>
      <c r="K91" s="289" t="s">
        <v>107</v>
      </c>
      <c r="L91" s="288"/>
      <c r="M91" s="288"/>
      <c r="N91" s="288"/>
      <c r="O91" s="288"/>
      <c r="P91" s="288"/>
      <c r="Q91" s="290">
        <f t="shared" si="9"/>
        <v>0</v>
      </c>
      <c r="R91" s="288"/>
      <c r="S91" s="470"/>
      <c r="T91" s="289" t="s">
        <v>107</v>
      </c>
      <c r="U91" s="288"/>
      <c r="V91" s="288"/>
      <c r="W91" s="288"/>
      <c r="X91" s="288"/>
      <c r="Y91" s="288"/>
      <c r="Z91" s="290">
        <f t="shared" si="10"/>
        <v>0</v>
      </c>
      <c r="AA91" s="288"/>
      <c r="AB91" s="470"/>
      <c r="AC91" s="289" t="s">
        <v>107</v>
      </c>
      <c r="AD91" s="288"/>
      <c r="AE91" s="288"/>
      <c r="AF91" s="288"/>
      <c r="AG91" s="288"/>
      <c r="AH91" s="288"/>
      <c r="AI91" s="290">
        <f t="shared" si="11"/>
        <v>0</v>
      </c>
      <c r="AJ91" s="288"/>
    </row>
    <row r="92" spans="1:36" ht="135" x14ac:dyDescent="0.25">
      <c r="A92" s="469"/>
      <c r="B92" s="289" t="s">
        <v>134</v>
      </c>
      <c r="C92" s="288"/>
      <c r="D92" s="288"/>
      <c r="E92" s="288"/>
      <c r="F92" s="288"/>
      <c r="G92" s="288"/>
      <c r="H92" s="290">
        <f t="shared" si="8"/>
        <v>0</v>
      </c>
      <c r="I92" s="288"/>
      <c r="J92" s="203"/>
      <c r="K92" s="289" t="s">
        <v>134</v>
      </c>
      <c r="L92" s="288"/>
      <c r="M92" s="288"/>
      <c r="N92" s="288"/>
      <c r="O92" s="288"/>
      <c r="P92" s="288"/>
      <c r="Q92" s="290">
        <f t="shared" si="9"/>
        <v>0</v>
      </c>
      <c r="R92" s="288"/>
      <c r="S92" s="203"/>
      <c r="T92" s="289" t="s">
        <v>134</v>
      </c>
      <c r="U92" s="288"/>
      <c r="V92" s="288"/>
      <c r="W92" s="288"/>
      <c r="X92" s="288"/>
      <c r="Y92" s="288"/>
      <c r="Z92" s="290">
        <f t="shared" si="10"/>
        <v>0</v>
      </c>
      <c r="AA92" s="288"/>
      <c r="AB92" s="203"/>
      <c r="AC92" s="289" t="s">
        <v>134</v>
      </c>
      <c r="AD92" s="288" t="s">
        <v>588</v>
      </c>
      <c r="AE92" s="288" t="s">
        <v>588</v>
      </c>
      <c r="AF92" s="288" t="s">
        <v>588</v>
      </c>
      <c r="AG92" s="288" t="s">
        <v>588</v>
      </c>
      <c r="AH92" s="288" t="s">
        <v>588</v>
      </c>
      <c r="AI92" s="290">
        <f t="shared" si="11"/>
        <v>1</v>
      </c>
      <c r="AJ92" s="286" t="s">
        <v>709</v>
      </c>
    </row>
    <row r="93" spans="1:36" hidden="1" x14ac:dyDescent="0.25">
      <c r="A93" s="467" t="s">
        <v>59</v>
      </c>
      <c r="B93" s="289" t="s">
        <v>98</v>
      </c>
      <c r="C93" s="288"/>
      <c r="D93" s="288"/>
      <c r="E93" s="288"/>
      <c r="F93" s="288"/>
      <c r="G93" s="288"/>
      <c r="H93" s="290">
        <f t="shared" si="8"/>
        <v>0</v>
      </c>
      <c r="I93" s="288"/>
      <c r="J93" s="470"/>
      <c r="K93" s="289" t="s">
        <v>98</v>
      </c>
      <c r="L93" s="288"/>
      <c r="M93" s="288"/>
      <c r="N93" s="288"/>
      <c r="O93" s="288"/>
      <c r="P93" s="288"/>
      <c r="Q93" s="290">
        <f t="shared" si="9"/>
        <v>0</v>
      </c>
      <c r="R93" s="288"/>
      <c r="S93" s="470"/>
      <c r="T93" s="289" t="s">
        <v>98</v>
      </c>
      <c r="U93" s="288"/>
      <c r="V93" s="288"/>
      <c r="W93" s="288"/>
      <c r="X93" s="288"/>
      <c r="Y93" s="288"/>
      <c r="Z93" s="290">
        <f t="shared" si="10"/>
        <v>0</v>
      </c>
      <c r="AA93" s="288"/>
      <c r="AB93" s="470"/>
      <c r="AC93" s="289" t="s">
        <v>98</v>
      </c>
      <c r="AD93" s="288"/>
      <c r="AE93" s="288"/>
      <c r="AF93" s="288"/>
      <c r="AG93" s="288"/>
      <c r="AH93" s="288"/>
      <c r="AI93" s="290">
        <f t="shared" si="11"/>
        <v>0</v>
      </c>
      <c r="AJ93" s="288"/>
    </row>
    <row r="94" spans="1:36" hidden="1" x14ac:dyDescent="0.25">
      <c r="A94" s="468"/>
      <c r="B94" s="289" t="s">
        <v>99</v>
      </c>
      <c r="C94" s="288"/>
      <c r="D94" s="288"/>
      <c r="E94" s="288"/>
      <c r="F94" s="288"/>
      <c r="G94" s="288"/>
      <c r="H94" s="290">
        <f t="shared" si="8"/>
        <v>0</v>
      </c>
      <c r="I94" s="288"/>
      <c r="J94" s="470"/>
      <c r="K94" s="289" t="s">
        <v>99</v>
      </c>
      <c r="L94" s="288"/>
      <c r="M94" s="288"/>
      <c r="N94" s="288"/>
      <c r="O94" s="288"/>
      <c r="P94" s="288"/>
      <c r="Q94" s="290">
        <f t="shared" si="9"/>
        <v>0</v>
      </c>
      <c r="R94" s="288"/>
      <c r="S94" s="470"/>
      <c r="T94" s="289" t="s">
        <v>99</v>
      </c>
      <c r="U94" s="288"/>
      <c r="V94" s="288"/>
      <c r="W94" s="288"/>
      <c r="X94" s="288"/>
      <c r="Y94" s="288"/>
      <c r="Z94" s="290">
        <f t="shared" si="10"/>
        <v>0</v>
      </c>
      <c r="AA94" s="288"/>
      <c r="AB94" s="470"/>
      <c r="AC94" s="289" t="s">
        <v>99</v>
      </c>
      <c r="AD94" s="288"/>
      <c r="AE94" s="288"/>
      <c r="AF94" s="288"/>
      <c r="AG94" s="288"/>
      <c r="AH94" s="288"/>
      <c r="AI94" s="290">
        <f t="shared" si="11"/>
        <v>0</v>
      </c>
      <c r="AJ94" s="288"/>
    </row>
    <row r="95" spans="1:36" hidden="1" x14ac:dyDescent="0.25">
      <c r="A95" s="468"/>
      <c r="B95" s="289" t="s">
        <v>100</v>
      </c>
      <c r="C95" s="288"/>
      <c r="D95" s="288"/>
      <c r="E95" s="288"/>
      <c r="F95" s="288"/>
      <c r="G95" s="288"/>
      <c r="H95" s="290">
        <f t="shared" si="8"/>
        <v>0</v>
      </c>
      <c r="I95" s="288"/>
      <c r="J95" s="470"/>
      <c r="K95" s="289" t="s">
        <v>100</v>
      </c>
      <c r="L95" s="288"/>
      <c r="M95" s="288"/>
      <c r="N95" s="288"/>
      <c r="O95" s="288"/>
      <c r="P95" s="288"/>
      <c r="Q95" s="290">
        <f t="shared" si="9"/>
        <v>0</v>
      </c>
      <c r="R95" s="288"/>
      <c r="S95" s="470"/>
      <c r="T95" s="289" t="s">
        <v>100</v>
      </c>
      <c r="U95" s="288"/>
      <c r="V95" s="288"/>
      <c r="W95" s="288"/>
      <c r="X95" s="288"/>
      <c r="Y95" s="288"/>
      <c r="Z95" s="290">
        <f t="shared" si="10"/>
        <v>0</v>
      </c>
      <c r="AA95" s="288"/>
      <c r="AB95" s="470"/>
      <c r="AC95" s="289" t="s">
        <v>100</v>
      </c>
      <c r="AD95" s="288"/>
      <c r="AE95" s="288"/>
      <c r="AF95" s="288"/>
      <c r="AG95" s="288"/>
      <c r="AH95" s="288"/>
      <c r="AI95" s="290">
        <f t="shared" si="11"/>
        <v>0</v>
      </c>
      <c r="AJ95" s="288"/>
    </row>
    <row r="96" spans="1:36" hidden="1" x14ac:dyDescent="0.25">
      <c r="A96" s="468"/>
      <c r="B96" s="289" t="s">
        <v>101</v>
      </c>
      <c r="C96" s="288"/>
      <c r="D96" s="288"/>
      <c r="E96" s="288"/>
      <c r="F96" s="288"/>
      <c r="G96" s="288"/>
      <c r="H96" s="290">
        <f t="shared" si="8"/>
        <v>0</v>
      </c>
      <c r="I96" s="288"/>
      <c r="J96" s="470"/>
      <c r="K96" s="289" t="s">
        <v>101</v>
      </c>
      <c r="L96" s="288"/>
      <c r="M96" s="288"/>
      <c r="N96" s="288"/>
      <c r="O96" s="288"/>
      <c r="P96" s="288"/>
      <c r="Q96" s="290">
        <f t="shared" si="9"/>
        <v>0</v>
      </c>
      <c r="R96" s="288"/>
      <c r="S96" s="470"/>
      <c r="T96" s="289" t="s">
        <v>101</v>
      </c>
      <c r="U96" s="288"/>
      <c r="V96" s="288"/>
      <c r="W96" s="288"/>
      <c r="X96" s="288"/>
      <c r="Y96" s="288"/>
      <c r="Z96" s="290">
        <f t="shared" si="10"/>
        <v>0</v>
      </c>
      <c r="AA96" s="288"/>
      <c r="AB96" s="470"/>
      <c r="AC96" s="289" t="s">
        <v>101</v>
      </c>
      <c r="AD96" s="288"/>
      <c r="AE96" s="288"/>
      <c r="AF96" s="288"/>
      <c r="AG96" s="288"/>
      <c r="AH96" s="288"/>
      <c r="AI96" s="290">
        <f t="shared" si="11"/>
        <v>0</v>
      </c>
      <c r="AJ96" s="288"/>
    </row>
    <row r="97" spans="1:36" hidden="1" x14ac:dyDescent="0.25">
      <c r="A97" s="468"/>
      <c r="B97" s="289" t="s">
        <v>102</v>
      </c>
      <c r="C97" s="288"/>
      <c r="D97" s="288"/>
      <c r="E97" s="288"/>
      <c r="F97" s="288"/>
      <c r="G97" s="288"/>
      <c r="H97" s="290">
        <f t="shared" si="8"/>
        <v>0</v>
      </c>
      <c r="I97" s="288"/>
      <c r="J97" s="470"/>
      <c r="K97" s="289" t="s">
        <v>102</v>
      </c>
      <c r="L97" s="288"/>
      <c r="M97" s="288"/>
      <c r="N97" s="288"/>
      <c r="O97" s="288"/>
      <c r="P97" s="288"/>
      <c r="Q97" s="290">
        <f t="shared" si="9"/>
        <v>0</v>
      </c>
      <c r="R97" s="288"/>
      <c r="S97" s="470"/>
      <c r="T97" s="289" t="s">
        <v>102</v>
      </c>
      <c r="U97" s="288"/>
      <c r="V97" s="288"/>
      <c r="W97" s="288"/>
      <c r="X97" s="288"/>
      <c r="Y97" s="288"/>
      <c r="Z97" s="290">
        <f t="shared" si="10"/>
        <v>0</v>
      </c>
      <c r="AA97" s="288"/>
      <c r="AB97" s="470"/>
      <c r="AC97" s="289" t="s">
        <v>102</v>
      </c>
      <c r="AD97" s="288"/>
      <c r="AE97" s="288"/>
      <c r="AF97" s="288"/>
      <c r="AG97" s="288"/>
      <c r="AH97" s="288"/>
      <c r="AI97" s="290">
        <f t="shared" si="11"/>
        <v>0</v>
      </c>
      <c r="AJ97" s="288"/>
    </row>
    <row r="98" spans="1:36" hidden="1" x14ac:dyDescent="0.25">
      <c r="A98" s="468"/>
      <c r="B98" s="289" t="s">
        <v>103</v>
      </c>
      <c r="C98" s="288"/>
      <c r="D98" s="288"/>
      <c r="E98" s="288"/>
      <c r="F98" s="288"/>
      <c r="G98" s="288"/>
      <c r="H98" s="290">
        <f t="shared" si="8"/>
        <v>0</v>
      </c>
      <c r="I98" s="288"/>
      <c r="J98" s="470"/>
      <c r="K98" s="289" t="s">
        <v>103</v>
      </c>
      <c r="L98" s="288"/>
      <c r="M98" s="288"/>
      <c r="N98" s="288"/>
      <c r="O98" s="288"/>
      <c r="P98" s="288"/>
      <c r="Q98" s="290">
        <f t="shared" si="9"/>
        <v>0</v>
      </c>
      <c r="R98" s="288"/>
      <c r="S98" s="470"/>
      <c r="T98" s="289" t="s">
        <v>103</v>
      </c>
      <c r="U98" s="288"/>
      <c r="V98" s="288"/>
      <c r="W98" s="288"/>
      <c r="X98" s="288"/>
      <c r="Y98" s="288"/>
      <c r="Z98" s="290">
        <f t="shared" si="10"/>
        <v>0</v>
      </c>
      <c r="AA98" s="288"/>
      <c r="AB98" s="470"/>
      <c r="AC98" s="289" t="s">
        <v>103</v>
      </c>
      <c r="AD98" s="288"/>
      <c r="AE98" s="288"/>
      <c r="AF98" s="288"/>
      <c r="AG98" s="288"/>
      <c r="AH98" s="288"/>
      <c r="AI98" s="290">
        <f t="shared" si="11"/>
        <v>0</v>
      </c>
      <c r="AJ98" s="288"/>
    </row>
    <row r="99" spans="1:36" hidden="1" x14ac:dyDescent="0.25">
      <c r="A99" s="468"/>
      <c r="B99" s="289" t="s">
        <v>104</v>
      </c>
      <c r="C99" s="288"/>
      <c r="D99" s="288"/>
      <c r="E99" s="288"/>
      <c r="F99" s="288"/>
      <c r="G99" s="288"/>
      <c r="H99" s="290">
        <f t="shared" si="8"/>
        <v>0</v>
      </c>
      <c r="I99" s="288"/>
      <c r="J99" s="470"/>
      <c r="K99" s="289" t="s">
        <v>104</v>
      </c>
      <c r="L99" s="288"/>
      <c r="M99" s="288"/>
      <c r="N99" s="288"/>
      <c r="O99" s="288"/>
      <c r="P99" s="288"/>
      <c r="Q99" s="290">
        <f t="shared" si="9"/>
        <v>0</v>
      </c>
      <c r="R99" s="288"/>
      <c r="S99" s="470"/>
      <c r="T99" s="289" t="s">
        <v>104</v>
      </c>
      <c r="U99" s="288"/>
      <c r="V99" s="288"/>
      <c r="W99" s="288"/>
      <c r="X99" s="288"/>
      <c r="Y99" s="288"/>
      <c r="Z99" s="290">
        <f t="shared" si="10"/>
        <v>0</v>
      </c>
      <c r="AA99" s="288"/>
      <c r="AB99" s="470"/>
      <c r="AC99" s="289" t="s">
        <v>104</v>
      </c>
      <c r="AD99" s="288"/>
      <c r="AE99" s="288"/>
      <c r="AF99" s="288"/>
      <c r="AG99" s="288"/>
      <c r="AH99" s="288"/>
      <c r="AI99" s="290">
        <f t="shared" si="11"/>
        <v>0</v>
      </c>
      <c r="AJ99" s="288"/>
    </row>
    <row r="100" spans="1:36" hidden="1" x14ac:dyDescent="0.25">
      <c r="A100" s="468"/>
      <c r="B100" s="289" t="s">
        <v>105</v>
      </c>
      <c r="C100" s="288"/>
      <c r="D100" s="288"/>
      <c r="E100" s="288"/>
      <c r="F100" s="288"/>
      <c r="G100" s="288"/>
      <c r="H100" s="290">
        <f t="shared" si="8"/>
        <v>0</v>
      </c>
      <c r="I100" s="288"/>
      <c r="J100" s="470"/>
      <c r="K100" s="289" t="s">
        <v>105</v>
      </c>
      <c r="L100" s="288"/>
      <c r="M100" s="288"/>
      <c r="N100" s="288"/>
      <c r="O100" s="288"/>
      <c r="P100" s="288"/>
      <c r="Q100" s="290">
        <f t="shared" si="9"/>
        <v>0</v>
      </c>
      <c r="R100" s="288"/>
      <c r="S100" s="470"/>
      <c r="T100" s="289" t="s">
        <v>105</v>
      </c>
      <c r="U100" s="288"/>
      <c r="V100" s="288"/>
      <c r="W100" s="288"/>
      <c r="X100" s="288"/>
      <c r="Y100" s="288"/>
      <c r="Z100" s="290">
        <f t="shared" si="10"/>
        <v>0</v>
      </c>
      <c r="AA100" s="288"/>
      <c r="AB100" s="470"/>
      <c r="AC100" s="289" t="s">
        <v>105</v>
      </c>
      <c r="AD100" s="288"/>
      <c r="AE100" s="288"/>
      <c r="AF100" s="288"/>
      <c r="AG100" s="288"/>
      <c r="AH100" s="288"/>
      <c r="AI100" s="290">
        <f t="shared" si="11"/>
        <v>0</v>
      </c>
      <c r="AJ100" s="288"/>
    </row>
    <row r="101" spans="1:36" hidden="1" x14ac:dyDescent="0.25">
      <c r="A101" s="468"/>
      <c r="B101" s="289" t="s">
        <v>106</v>
      </c>
      <c r="C101" s="288"/>
      <c r="D101" s="288"/>
      <c r="E101" s="288"/>
      <c r="F101" s="288"/>
      <c r="G101" s="288"/>
      <c r="H101" s="290">
        <f t="shared" si="8"/>
        <v>0</v>
      </c>
      <c r="I101" s="288"/>
      <c r="J101" s="470"/>
      <c r="K101" s="289" t="s">
        <v>106</v>
      </c>
      <c r="L101" s="288"/>
      <c r="M101" s="288"/>
      <c r="N101" s="288"/>
      <c r="O101" s="288"/>
      <c r="P101" s="288"/>
      <c r="Q101" s="290">
        <f t="shared" si="9"/>
        <v>0</v>
      </c>
      <c r="R101" s="288"/>
      <c r="S101" s="470"/>
      <c r="T101" s="289" t="s">
        <v>106</v>
      </c>
      <c r="U101" s="288"/>
      <c r="V101" s="288"/>
      <c r="W101" s="288"/>
      <c r="X101" s="288"/>
      <c r="Y101" s="288"/>
      <c r="Z101" s="290">
        <f t="shared" si="10"/>
        <v>0</v>
      </c>
      <c r="AA101" s="288"/>
      <c r="AB101" s="470"/>
      <c r="AC101" s="289" t="s">
        <v>106</v>
      </c>
      <c r="AD101" s="288"/>
      <c r="AE101" s="288"/>
      <c r="AF101" s="288"/>
      <c r="AG101" s="288"/>
      <c r="AH101" s="288"/>
      <c r="AI101" s="290">
        <f t="shared" si="11"/>
        <v>0</v>
      </c>
      <c r="AJ101" s="288"/>
    </row>
    <row r="102" spans="1:36" hidden="1" x14ac:dyDescent="0.25">
      <c r="A102" s="468"/>
      <c r="B102" s="289" t="s">
        <v>107</v>
      </c>
      <c r="C102" s="288"/>
      <c r="D102" s="288"/>
      <c r="E102" s="288"/>
      <c r="F102" s="288"/>
      <c r="G102" s="288"/>
      <c r="H102" s="290">
        <f t="shared" si="8"/>
        <v>0</v>
      </c>
      <c r="I102" s="288"/>
      <c r="J102" s="470"/>
      <c r="K102" s="289" t="s">
        <v>107</v>
      </c>
      <c r="L102" s="288"/>
      <c r="M102" s="288"/>
      <c r="N102" s="288"/>
      <c r="O102" s="288"/>
      <c r="P102" s="288"/>
      <c r="Q102" s="290">
        <f t="shared" si="9"/>
        <v>0</v>
      </c>
      <c r="R102" s="288"/>
      <c r="S102" s="470"/>
      <c r="T102" s="289" t="s">
        <v>107</v>
      </c>
      <c r="U102" s="288"/>
      <c r="V102" s="288"/>
      <c r="W102" s="288"/>
      <c r="X102" s="288"/>
      <c r="Y102" s="288"/>
      <c r="Z102" s="290">
        <f t="shared" si="10"/>
        <v>0</v>
      </c>
      <c r="AA102" s="288"/>
      <c r="AB102" s="470"/>
      <c r="AC102" s="289" t="s">
        <v>107</v>
      </c>
      <c r="AD102" s="288"/>
      <c r="AE102" s="288"/>
      <c r="AF102" s="288"/>
      <c r="AG102" s="288"/>
      <c r="AH102" s="288"/>
      <c r="AI102" s="290">
        <f t="shared" si="11"/>
        <v>0</v>
      </c>
      <c r="AJ102" s="288"/>
    </row>
    <row r="103" spans="1:36" ht="31.5" hidden="1" x14ac:dyDescent="0.25">
      <c r="A103" s="469"/>
      <c r="B103" s="289" t="s">
        <v>134</v>
      </c>
      <c r="C103" s="288"/>
      <c r="D103" s="288"/>
      <c r="E103" s="288"/>
      <c r="F103" s="288"/>
      <c r="G103" s="288"/>
      <c r="H103" s="290">
        <f t="shared" si="8"/>
        <v>0</v>
      </c>
      <c r="I103" s="288"/>
      <c r="J103" s="203"/>
      <c r="K103" s="289" t="s">
        <v>134</v>
      </c>
      <c r="L103" s="288"/>
      <c r="M103" s="288"/>
      <c r="N103" s="288"/>
      <c r="O103" s="288"/>
      <c r="P103" s="288"/>
      <c r="Q103" s="290">
        <f t="shared" si="9"/>
        <v>0</v>
      </c>
      <c r="R103" s="288"/>
      <c r="S103" s="203"/>
      <c r="T103" s="289" t="s">
        <v>134</v>
      </c>
      <c r="U103" s="288"/>
      <c r="V103" s="288"/>
      <c r="W103" s="288"/>
      <c r="X103" s="288"/>
      <c r="Y103" s="288"/>
      <c r="Z103" s="290">
        <f t="shared" si="10"/>
        <v>0</v>
      </c>
      <c r="AA103" s="288"/>
      <c r="AB103" s="203"/>
      <c r="AC103" s="289" t="s">
        <v>134</v>
      </c>
      <c r="AD103" s="288"/>
      <c r="AE103" s="288"/>
      <c r="AF103" s="288"/>
      <c r="AG103" s="288"/>
      <c r="AH103" s="288"/>
      <c r="AI103" s="290">
        <f t="shared" si="11"/>
        <v>0</v>
      </c>
      <c r="AJ103" s="288"/>
    </row>
    <row r="104" spans="1:36" hidden="1" x14ac:dyDescent="0.25">
      <c r="A104" s="466" t="s">
        <v>60</v>
      </c>
      <c r="B104" s="289" t="s">
        <v>98</v>
      </c>
      <c r="C104" s="288"/>
      <c r="D104" s="288"/>
      <c r="E104" s="288"/>
      <c r="F104" s="288"/>
      <c r="G104" s="288"/>
      <c r="H104" s="290">
        <f t="shared" si="8"/>
        <v>0</v>
      </c>
      <c r="I104" s="288"/>
      <c r="J104" s="470"/>
      <c r="K104" s="289" t="s">
        <v>98</v>
      </c>
      <c r="L104" s="288"/>
      <c r="M104" s="288"/>
      <c r="N104" s="288"/>
      <c r="O104" s="288"/>
      <c r="P104" s="288"/>
      <c r="Q104" s="290">
        <f t="shared" si="9"/>
        <v>0</v>
      </c>
      <c r="R104" s="288"/>
      <c r="S104" s="470"/>
      <c r="T104" s="289" t="s">
        <v>98</v>
      </c>
      <c r="U104" s="288"/>
      <c r="V104" s="288"/>
      <c r="W104" s="288"/>
      <c r="X104" s="288"/>
      <c r="Y104" s="288"/>
      <c r="Z104" s="290">
        <f t="shared" si="10"/>
        <v>0</v>
      </c>
      <c r="AA104" s="288"/>
      <c r="AB104" s="470"/>
      <c r="AC104" s="289" t="s">
        <v>98</v>
      </c>
      <c r="AD104" s="288"/>
      <c r="AE104" s="288"/>
      <c r="AF104" s="288"/>
      <c r="AG104" s="288"/>
      <c r="AH104" s="288"/>
      <c r="AI104" s="290">
        <f t="shared" si="11"/>
        <v>0</v>
      </c>
      <c r="AJ104" s="288"/>
    </row>
    <row r="105" spans="1:36" hidden="1" x14ac:dyDescent="0.25">
      <c r="A105" s="466"/>
      <c r="B105" s="289" t="s">
        <v>99</v>
      </c>
      <c r="C105" s="288"/>
      <c r="D105" s="288"/>
      <c r="E105" s="288"/>
      <c r="F105" s="288"/>
      <c r="G105" s="288"/>
      <c r="H105" s="290">
        <f t="shared" si="8"/>
        <v>0</v>
      </c>
      <c r="I105" s="288"/>
      <c r="J105" s="470"/>
      <c r="K105" s="289" t="s">
        <v>99</v>
      </c>
      <c r="L105" s="288"/>
      <c r="M105" s="288"/>
      <c r="N105" s="288"/>
      <c r="O105" s="288"/>
      <c r="P105" s="288"/>
      <c r="Q105" s="290">
        <f t="shared" si="9"/>
        <v>0</v>
      </c>
      <c r="R105" s="288"/>
      <c r="S105" s="470"/>
      <c r="T105" s="289" t="s">
        <v>99</v>
      </c>
      <c r="U105" s="288"/>
      <c r="V105" s="288"/>
      <c r="W105" s="288"/>
      <c r="X105" s="288"/>
      <c r="Y105" s="288"/>
      <c r="Z105" s="290">
        <f t="shared" si="10"/>
        <v>0</v>
      </c>
      <c r="AA105" s="288"/>
      <c r="AB105" s="470"/>
      <c r="AC105" s="289" t="s">
        <v>99</v>
      </c>
      <c r="AD105" s="288"/>
      <c r="AE105" s="288"/>
      <c r="AF105" s="288"/>
      <c r="AG105" s="288"/>
      <c r="AH105" s="288"/>
      <c r="AI105" s="290">
        <f t="shared" si="11"/>
        <v>0</v>
      </c>
      <c r="AJ105" s="288"/>
    </row>
    <row r="106" spans="1:36" hidden="1" x14ac:dyDescent="0.25">
      <c r="A106" s="466"/>
      <c r="B106" s="289" t="s">
        <v>100</v>
      </c>
      <c r="C106" s="288"/>
      <c r="D106" s="288"/>
      <c r="E106" s="288"/>
      <c r="F106" s="288"/>
      <c r="G106" s="288"/>
      <c r="H106" s="290">
        <f t="shared" si="8"/>
        <v>0</v>
      </c>
      <c r="I106" s="288"/>
      <c r="J106" s="470"/>
      <c r="K106" s="289" t="s">
        <v>100</v>
      </c>
      <c r="L106" s="288"/>
      <c r="M106" s="288"/>
      <c r="N106" s="288"/>
      <c r="O106" s="288"/>
      <c r="P106" s="288"/>
      <c r="Q106" s="290">
        <f t="shared" si="9"/>
        <v>0</v>
      </c>
      <c r="R106" s="288"/>
      <c r="S106" s="470"/>
      <c r="T106" s="289" t="s">
        <v>100</v>
      </c>
      <c r="U106" s="288"/>
      <c r="V106" s="288"/>
      <c r="W106" s="288"/>
      <c r="X106" s="288"/>
      <c r="Y106" s="288"/>
      <c r="Z106" s="290">
        <f t="shared" si="10"/>
        <v>0</v>
      </c>
      <c r="AA106" s="288"/>
      <c r="AB106" s="470"/>
      <c r="AC106" s="289" t="s">
        <v>100</v>
      </c>
      <c r="AD106" s="288"/>
      <c r="AE106" s="288"/>
      <c r="AF106" s="288"/>
      <c r="AG106" s="288"/>
      <c r="AH106" s="288"/>
      <c r="AI106" s="290">
        <f t="shared" si="11"/>
        <v>0</v>
      </c>
      <c r="AJ106" s="288"/>
    </row>
    <row r="107" spans="1:36" hidden="1" x14ac:dyDescent="0.25">
      <c r="A107" s="466"/>
      <c r="B107" s="289" t="s">
        <v>101</v>
      </c>
      <c r="C107" s="288"/>
      <c r="D107" s="288"/>
      <c r="E107" s="288"/>
      <c r="F107" s="288"/>
      <c r="G107" s="288"/>
      <c r="H107" s="290">
        <f t="shared" si="8"/>
        <v>0</v>
      </c>
      <c r="I107" s="288"/>
      <c r="J107" s="470"/>
      <c r="K107" s="289" t="s">
        <v>101</v>
      </c>
      <c r="L107" s="288"/>
      <c r="M107" s="288"/>
      <c r="N107" s="288"/>
      <c r="O107" s="288"/>
      <c r="P107" s="288"/>
      <c r="Q107" s="290">
        <f t="shared" si="9"/>
        <v>0</v>
      </c>
      <c r="R107" s="288"/>
      <c r="S107" s="470"/>
      <c r="T107" s="289" t="s">
        <v>101</v>
      </c>
      <c r="U107" s="288"/>
      <c r="V107" s="288"/>
      <c r="W107" s="288"/>
      <c r="X107" s="288"/>
      <c r="Y107" s="288"/>
      <c r="Z107" s="290">
        <f t="shared" si="10"/>
        <v>0</v>
      </c>
      <c r="AA107" s="288"/>
      <c r="AB107" s="470"/>
      <c r="AC107" s="289" t="s">
        <v>101</v>
      </c>
      <c r="AD107" s="288"/>
      <c r="AE107" s="288"/>
      <c r="AF107" s="288"/>
      <c r="AG107" s="288"/>
      <c r="AH107" s="288"/>
      <c r="AI107" s="290">
        <f t="shared" si="11"/>
        <v>0</v>
      </c>
      <c r="AJ107" s="288"/>
    </row>
    <row r="108" spans="1:36" hidden="1" x14ac:dyDescent="0.25">
      <c r="A108" s="466"/>
      <c r="B108" s="289" t="s">
        <v>102</v>
      </c>
      <c r="C108" s="288"/>
      <c r="D108" s="288"/>
      <c r="E108" s="288"/>
      <c r="F108" s="288"/>
      <c r="G108" s="288"/>
      <c r="H108" s="290">
        <f t="shared" si="8"/>
        <v>0</v>
      </c>
      <c r="I108" s="288"/>
      <c r="J108" s="470"/>
      <c r="K108" s="289" t="s">
        <v>102</v>
      </c>
      <c r="L108" s="288"/>
      <c r="M108" s="288"/>
      <c r="N108" s="288"/>
      <c r="O108" s="288"/>
      <c r="P108" s="288"/>
      <c r="Q108" s="290">
        <f t="shared" si="9"/>
        <v>0</v>
      </c>
      <c r="R108" s="288"/>
      <c r="S108" s="470"/>
      <c r="T108" s="289" t="s">
        <v>102</v>
      </c>
      <c r="U108" s="288"/>
      <c r="V108" s="288"/>
      <c r="W108" s="288"/>
      <c r="X108" s="288"/>
      <c r="Y108" s="288"/>
      <c r="Z108" s="290">
        <f t="shared" si="10"/>
        <v>0</v>
      </c>
      <c r="AA108" s="288"/>
      <c r="AB108" s="470"/>
      <c r="AC108" s="289" t="s">
        <v>102</v>
      </c>
      <c r="AD108" s="288"/>
      <c r="AE108" s="288"/>
      <c r="AF108" s="288"/>
      <c r="AG108" s="288"/>
      <c r="AH108" s="288"/>
      <c r="AI108" s="290">
        <f t="shared" si="11"/>
        <v>0</v>
      </c>
      <c r="AJ108" s="288"/>
    </row>
    <row r="109" spans="1:36" hidden="1" x14ac:dyDescent="0.25">
      <c r="A109" s="466"/>
      <c r="B109" s="289" t="s">
        <v>103</v>
      </c>
      <c r="C109" s="288"/>
      <c r="D109" s="288"/>
      <c r="E109" s="288"/>
      <c r="F109" s="288"/>
      <c r="G109" s="288"/>
      <c r="H109" s="290">
        <f t="shared" si="8"/>
        <v>0</v>
      </c>
      <c r="I109" s="288"/>
      <c r="J109" s="470"/>
      <c r="K109" s="289" t="s">
        <v>103</v>
      </c>
      <c r="L109" s="288"/>
      <c r="M109" s="288"/>
      <c r="N109" s="288"/>
      <c r="O109" s="288"/>
      <c r="P109" s="288"/>
      <c r="Q109" s="290">
        <f t="shared" si="9"/>
        <v>0</v>
      </c>
      <c r="R109" s="288"/>
      <c r="S109" s="470"/>
      <c r="T109" s="289" t="s">
        <v>103</v>
      </c>
      <c r="U109" s="288"/>
      <c r="V109" s="288"/>
      <c r="W109" s="288"/>
      <c r="X109" s="288"/>
      <c r="Y109" s="288"/>
      <c r="Z109" s="290">
        <f t="shared" si="10"/>
        <v>0</v>
      </c>
      <c r="AA109" s="288"/>
      <c r="AB109" s="470"/>
      <c r="AC109" s="289" t="s">
        <v>103</v>
      </c>
      <c r="AD109" s="288"/>
      <c r="AE109" s="288"/>
      <c r="AF109" s="288"/>
      <c r="AG109" s="288"/>
      <c r="AH109" s="288"/>
      <c r="AI109" s="290">
        <f t="shared" si="11"/>
        <v>0</v>
      </c>
      <c r="AJ109" s="288"/>
    </row>
    <row r="110" spans="1:36" hidden="1" x14ac:dyDescent="0.25">
      <c r="A110" s="466"/>
      <c r="B110" s="289" t="s">
        <v>104</v>
      </c>
      <c r="C110" s="288"/>
      <c r="D110" s="288"/>
      <c r="E110" s="288"/>
      <c r="F110" s="288"/>
      <c r="G110" s="288"/>
      <c r="H110" s="290">
        <f t="shared" si="8"/>
        <v>0</v>
      </c>
      <c r="I110" s="288"/>
      <c r="J110" s="470"/>
      <c r="K110" s="289" t="s">
        <v>104</v>
      </c>
      <c r="L110" s="288"/>
      <c r="M110" s="288"/>
      <c r="N110" s="288"/>
      <c r="O110" s="288"/>
      <c r="P110" s="288"/>
      <c r="Q110" s="290">
        <f t="shared" si="9"/>
        <v>0</v>
      </c>
      <c r="R110" s="288"/>
      <c r="S110" s="470"/>
      <c r="T110" s="289" t="s">
        <v>104</v>
      </c>
      <c r="U110" s="288"/>
      <c r="V110" s="288"/>
      <c r="W110" s="288"/>
      <c r="X110" s="288"/>
      <c r="Y110" s="288"/>
      <c r="Z110" s="290">
        <f t="shared" si="10"/>
        <v>0</v>
      </c>
      <c r="AA110" s="288"/>
      <c r="AB110" s="470"/>
      <c r="AC110" s="289" t="s">
        <v>104</v>
      </c>
      <c r="AD110" s="288"/>
      <c r="AE110" s="288"/>
      <c r="AF110" s="288"/>
      <c r="AG110" s="288"/>
      <c r="AH110" s="288"/>
      <c r="AI110" s="290">
        <f t="shared" si="11"/>
        <v>0</v>
      </c>
      <c r="AJ110" s="288"/>
    </row>
    <row r="111" spans="1:36" hidden="1" x14ac:dyDescent="0.25">
      <c r="A111" s="466"/>
      <c r="B111" s="289" t="s">
        <v>105</v>
      </c>
      <c r="C111" s="288"/>
      <c r="D111" s="288"/>
      <c r="E111" s="288"/>
      <c r="F111" s="288"/>
      <c r="G111" s="288"/>
      <c r="H111" s="290">
        <f t="shared" si="8"/>
        <v>0</v>
      </c>
      <c r="I111" s="288"/>
      <c r="J111" s="470"/>
      <c r="K111" s="289" t="s">
        <v>105</v>
      </c>
      <c r="L111" s="288"/>
      <c r="M111" s="288"/>
      <c r="N111" s="288"/>
      <c r="O111" s="288"/>
      <c r="P111" s="288"/>
      <c r="Q111" s="290">
        <f t="shared" si="9"/>
        <v>0</v>
      </c>
      <c r="R111" s="288"/>
      <c r="S111" s="470"/>
      <c r="T111" s="289" t="s">
        <v>105</v>
      </c>
      <c r="U111" s="288"/>
      <c r="V111" s="288"/>
      <c r="W111" s="288"/>
      <c r="X111" s="288"/>
      <c r="Y111" s="288"/>
      <c r="Z111" s="290">
        <f t="shared" si="10"/>
        <v>0</v>
      </c>
      <c r="AA111" s="288"/>
      <c r="AB111" s="470"/>
      <c r="AC111" s="289" t="s">
        <v>105</v>
      </c>
      <c r="AD111" s="288"/>
      <c r="AE111" s="288"/>
      <c r="AF111" s="288"/>
      <c r="AG111" s="288"/>
      <c r="AH111" s="288"/>
      <c r="AI111" s="290">
        <f t="shared" si="11"/>
        <v>0</v>
      </c>
      <c r="AJ111" s="288"/>
    </row>
    <row r="112" spans="1:36" hidden="1" x14ac:dyDescent="0.25">
      <c r="A112" s="466"/>
      <c r="B112" s="289" t="s">
        <v>106</v>
      </c>
      <c r="C112" s="288"/>
      <c r="D112" s="288"/>
      <c r="E112" s="288"/>
      <c r="F112" s="288"/>
      <c r="G112" s="288"/>
      <c r="H112" s="290">
        <f t="shared" si="8"/>
        <v>0</v>
      </c>
      <c r="I112" s="288"/>
      <c r="J112" s="470"/>
      <c r="K112" s="289" t="s">
        <v>106</v>
      </c>
      <c r="L112" s="288"/>
      <c r="M112" s="288"/>
      <c r="N112" s="288"/>
      <c r="O112" s="288"/>
      <c r="P112" s="288"/>
      <c r="Q112" s="290">
        <f t="shared" si="9"/>
        <v>0</v>
      </c>
      <c r="R112" s="288"/>
      <c r="S112" s="470"/>
      <c r="T112" s="289" t="s">
        <v>106</v>
      </c>
      <c r="U112" s="288"/>
      <c r="V112" s="288"/>
      <c r="W112" s="288"/>
      <c r="X112" s="288"/>
      <c r="Y112" s="288"/>
      <c r="Z112" s="290">
        <f t="shared" si="10"/>
        <v>0</v>
      </c>
      <c r="AA112" s="288"/>
      <c r="AB112" s="470"/>
      <c r="AC112" s="289" t="s">
        <v>106</v>
      </c>
      <c r="AD112" s="288"/>
      <c r="AE112" s="288"/>
      <c r="AF112" s="288"/>
      <c r="AG112" s="288"/>
      <c r="AH112" s="288"/>
      <c r="AI112" s="290">
        <f t="shared" si="11"/>
        <v>0</v>
      </c>
      <c r="AJ112" s="288"/>
    </row>
    <row r="113" spans="1:36" hidden="1" x14ac:dyDescent="0.25">
      <c r="A113" s="466"/>
      <c r="B113" s="289" t="s">
        <v>107</v>
      </c>
      <c r="C113" s="288"/>
      <c r="D113" s="288"/>
      <c r="E113" s="288"/>
      <c r="F113" s="288"/>
      <c r="G113" s="288"/>
      <c r="H113" s="290">
        <f t="shared" ref="H113" si="12">IF((COUNTIF(C113:G113,"si"))=5,100%,IF((COUNTIF(C113:G113,"si"))=4,80%,IF((COUNTIF(C113:G113,"si"))=3,60%,IF((COUNTIF(C113:G113,"si"))=2,40%,IF((COUNTIF(C113:G113,"si"))=1,20%,0)))))</f>
        <v>0</v>
      </c>
      <c r="I113" s="288"/>
      <c r="J113" s="470"/>
      <c r="K113" s="289" t="s">
        <v>107</v>
      </c>
      <c r="L113" s="288"/>
      <c r="M113" s="288"/>
      <c r="N113" s="288"/>
      <c r="O113" s="288"/>
      <c r="P113" s="288"/>
      <c r="Q113" s="290">
        <f t="shared" si="9"/>
        <v>0</v>
      </c>
      <c r="R113" s="288"/>
      <c r="S113" s="470"/>
      <c r="T113" s="289" t="s">
        <v>107</v>
      </c>
      <c r="U113" s="288"/>
      <c r="V113" s="288"/>
      <c r="W113" s="288"/>
      <c r="X113" s="288"/>
      <c r="Y113" s="288"/>
      <c r="Z113" s="290">
        <f t="shared" si="10"/>
        <v>0</v>
      </c>
      <c r="AA113" s="288"/>
      <c r="AB113" s="470"/>
      <c r="AC113" s="289" t="s">
        <v>107</v>
      </c>
      <c r="AD113" s="288"/>
      <c r="AE113" s="288"/>
      <c r="AF113" s="288"/>
      <c r="AG113" s="288"/>
      <c r="AH113" s="288"/>
      <c r="AI113" s="290">
        <f t="shared" si="11"/>
        <v>0</v>
      </c>
      <c r="AJ113" s="288"/>
    </row>
    <row r="114" spans="1:36" ht="31.5" hidden="1" x14ac:dyDescent="0.25">
      <c r="A114" s="466"/>
      <c r="B114" s="289" t="s">
        <v>134</v>
      </c>
      <c r="C114" s="288"/>
      <c r="D114" s="288"/>
      <c r="E114" s="288"/>
      <c r="F114" s="288"/>
      <c r="G114" s="288"/>
      <c r="H114" s="290">
        <f t="shared" ref="H114" si="13">IF((COUNTIF(C114:G114,"si"))=5,100%,IF((COUNTIF(C114:G114,"si"))=4,80%,IF((COUNTIF(C114:G114,"si"))=3,60%,IF((COUNTIF(C114:G114,"si"))=2,40%,IF((COUNTIF(C114:G114,"si"))=1,20%,0)))))</f>
        <v>0</v>
      </c>
      <c r="I114" s="288"/>
      <c r="K114" s="289" t="s">
        <v>134</v>
      </c>
      <c r="L114" s="288"/>
      <c r="M114" s="288"/>
      <c r="N114" s="288"/>
      <c r="O114" s="288"/>
      <c r="P114" s="288"/>
      <c r="Q114" s="290">
        <f t="shared" si="9"/>
        <v>0</v>
      </c>
      <c r="R114" s="288"/>
      <c r="T114" s="289" t="s">
        <v>134</v>
      </c>
      <c r="U114" s="288"/>
      <c r="V114" s="288"/>
      <c r="W114" s="288"/>
      <c r="X114" s="288"/>
      <c r="Y114" s="288"/>
      <c r="Z114" s="290">
        <f t="shared" si="10"/>
        <v>0</v>
      </c>
      <c r="AA114" s="288"/>
      <c r="AC114" s="289" t="s">
        <v>134</v>
      </c>
      <c r="AD114" s="288"/>
      <c r="AE114" s="288"/>
      <c r="AF114" s="288"/>
      <c r="AG114" s="288"/>
      <c r="AH114" s="288"/>
      <c r="AI114" s="290">
        <f t="shared" si="11"/>
        <v>0</v>
      </c>
      <c r="AJ114" s="288"/>
    </row>
  </sheetData>
  <sheetProtection algorithmName="SHA-512" hashValue="IcTjcybfOwfGZyV0YfOoDjJDIjnlozv7EmEvXJLZPJ9+s4NsUPuu7dY9v5SCi4+gCuKvVlMzOmVmJXhvpz6eDg==" saltValue="yxUj5PLVbIL+/hMrE1RNHw==" spinCount="100000" sheet="1" objects="1" scenarios="1" formatCells="0" formatColumns="0" formatRows="0"/>
  <protectedRanges>
    <protectedRange algorithmName="SHA-512" hashValue="p8RDAgnkvqyWJF5wOhk0Xm7Gnh1KE/4RIbF9PADnxsh5GQ8Q8vb+98Yk8nWSY2cZV83VFYUXSipvJv6r4/yQ+w==" saltValue="7w2k4C5sk2pZV4mVZO41PQ==" spinCount="100000" sqref="A1:BA300" name="Rango1"/>
  </protectedRanges>
  <mergeCells count="53">
    <mergeCell ref="S16:S25"/>
    <mergeCell ref="AB16:AB25"/>
    <mergeCell ref="J16:J25"/>
    <mergeCell ref="S5:S14"/>
    <mergeCell ref="AB5:AB14"/>
    <mergeCell ref="J5:J14"/>
    <mergeCell ref="S38:S47"/>
    <mergeCell ref="AB38:AB47"/>
    <mergeCell ref="J38:J47"/>
    <mergeCell ref="S27:S36"/>
    <mergeCell ref="AB27:AB36"/>
    <mergeCell ref="J27:J36"/>
    <mergeCell ref="J49:J58"/>
    <mergeCell ref="S49:S58"/>
    <mergeCell ref="AB49:AB58"/>
    <mergeCell ref="J60:J69"/>
    <mergeCell ref="S60:S69"/>
    <mergeCell ref="AB60:AB69"/>
    <mergeCell ref="J71:J80"/>
    <mergeCell ref="S71:S80"/>
    <mergeCell ref="AB71:AB80"/>
    <mergeCell ref="J82:J91"/>
    <mergeCell ref="S82:S91"/>
    <mergeCell ref="AB82:AB91"/>
    <mergeCell ref="J93:J102"/>
    <mergeCell ref="S93:S102"/>
    <mergeCell ref="AB93:AB102"/>
    <mergeCell ref="J104:J113"/>
    <mergeCell ref="S104:S113"/>
    <mergeCell ref="AB104:AB113"/>
    <mergeCell ref="A104:A114"/>
    <mergeCell ref="A5:A15"/>
    <mergeCell ref="A93:A103"/>
    <mergeCell ref="A82:A92"/>
    <mergeCell ref="A71:A81"/>
    <mergeCell ref="A60:A70"/>
    <mergeCell ref="A49:A59"/>
    <mergeCell ref="A38:A48"/>
    <mergeCell ref="A27:A37"/>
    <mergeCell ref="A16:A26"/>
    <mergeCell ref="C1:I1"/>
    <mergeCell ref="C2:I2"/>
    <mergeCell ref="C3:I3"/>
    <mergeCell ref="A1:A4"/>
    <mergeCell ref="AD1:AJ1"/>
    <mergeCell ref="AD2:AJ2"/>
    <mergeCell ref="AD3:AJ3"/>
    <mergeCell ref="L1:R1"/>
    <mergeCell ref="L2:R2"/>
    <mergeCell ref="L3:R3"/>
    <mergeCell ref="U1:AA1"/>
    <mergeCell ref="U2:AA2"/>
    <mergeCell ref="U3:AA3"/>
  </mergeCells>
  <phoneticPr fontId="32" type="noConversion"/>
  <conditionalFormatting sqref="Q5:Q12 Z5:Z12 AI5:AI12 H5:H113">
    <cfRule type="cellIs" dxfId="80" priority="111" operator="equal">
      <formula>0%</formula>
    </cfRule>
    <cfRule type="cellIs" dxfId="79" priority="112" operator="between">
      <formula>60%</formula>
      <formula>80%</formula>
    </cfRule>
    <cfRule type="cellIs" dxfId="78" priority="113" operator="equal">
      <formula>100%</formula>
    </cfRule>
    <cfRule type="cellIs" dxfId="77" priority="114" operator="between">
      <formula>20%</formula>
      <formula>40%</formula>
    </cfRule>
  </conditionalFormatting>
  <conditionalFormatting sqref="C49:J113">
    <cfRule type="cellIs" dxfId="76" priority="108" operator="between">
      <formula>60%</formula>
      <formula>80%</formula>
    </cfRule>
    <cfRule type="cellIs" dxfId="75" priority="109" operator="equal">
      <formula>100%</formula>
    </cfRule>
    <cfRule type="cellIs" dxfId="74" priority="110" operator="between">
      <formula>20%</formula>
      <formula>40%</formula>
    </cfRule>
  </conditionalFormatting>
  <conditionalFormatting sqref="H49:H113">
    <cfRule type="cellIs" dxfId="73" priority="107" operator="equal">
      <formula>0%</formula>
    </cfRule>
  </conditionalFormatting>
  <conditionalFormatting sqref="S4:S48">
    <cfRule type="cellIs" dxfId="72" priority="104" operator="between">
      <formula>60%</formula>
      <formula>80%</formula>
    </cfRule>
    <cfRule type="cellIs" dxfId="71" priority="105" operator="equal">
      <formula>100%</formula>
    </cfRule>
    <cfRule type="cellIs" dxfId="70" priority="106" operator="between">
      <formula>20%</formula>
      <formula>40%</formula>
    </cfRule>
  </conditionalFormatting>
  <conditionalFormatting sqref="S49:S113">
    <cfRule type="cellIs" dxfId="69" priority="101" operator="between">
      <formula>60%</formula>
      <formula>80%</formula>
    </cfRule>
    <cfRule type="cellIs" dxfId="68" priority="102" operator="equal">
      <formula>100%</formula>
    </cfRule>
    <cfRule type="cellIs" dxfId="67" priority="103" operator="between">
      <formula>20%</formula>
      <formula>40%</formula>
    </cfRule>
  </conditionalFormatting>
  <conditionalFormatting sqref="AB4:AB48">
    <cfRule type="cellIs" dxfId="66" priority="98" operator="between">
      <formula>60%</formula>
      <formula>80%</formula>
    </cfRule>
    <cfRule type="cellIs" dxfId="65" priority="99" operator="equal">
      <formula>100%</formula>
    </cfRule>
    <cfRule type="cellIs" dxfId="64" priority="100" operator="between">
      <formula>20%</formula>
      <formula>40%</formula>
    </cfRule>
  </conditionalFormatting>
  <conditionalFormatting sqref="AB49:AB113">
    <cfRule type="cellIs" dxfId="63" priority="95" operator="between">
      <formula>60%</formula>
      <formula>80%</formula>
    </cfRule>
    <cfRule type="cellIs" dxfId="62" priority="96" operator="equal">
      <formula>100%</formula>
    </cfRule>
    <cfRule type="cellIs" dxfId="61" priority="97" operator="between">
      <formula>20%</formula>
      <formula>40%</formula>
    </cfRule>
  </conditionalFormatting>
  <conditionalFormatting sqref="H114">
    <cfRule type="cellIs" dxfId="60" priority="91" operator="equal">
      <formula>0%</formula>
    </cfRule>
    <cfRule type="cellIs" dxfId="59" priority="92" operator="between">
      <formula>60%</formula>
      <formula>80%</formula>
    </cfRule>
    <cfRule type="cellIs" dxfId="58" priority="93" operator="equal">
      <formula>100%</formula>
    </cfRule>
    <cfRule type="cellIs" dxfId="57" priority="94" operator="between">
      <formula>20%</formula>
      <formula>40%</formula>
    </cfRule>
  </conditionalFormatting>
  <conditionalFormatting sqref="C114:I114">
    <cfRule type="cellIs" dxfId="56" priority="88" operator="between">
      <formula>60%</formula>
      <formula>80%</formula>
    </cfRule>
    <cfRule type="cellIs" dxfId="55" priority="89" operator="equal">
      <formula>100%</formula>
    </cfRule>
    <cfRule type="cellIs" dxfId="54" priority="90" operator="between">
      <formula>20%</formula>
      <formula>40%</formula>
    </cfRule>
  </conditionalFormatting>
  <conditionalFormatting sqref="H114">
    <cfRule type="cellIs" dxfId="53" priority="87" operator="equal">
      <formula>0%</formula>
    </cfRule>
  </conditionalFormatting>
  <conditionalFormatting sqref="Q13:Q113">
    <cfRule type="cellIs" dxfId="52" priority="47" operator="equal">
      <formula>0%</formula>
    </cfRule>
    <cfRule type="cellIs" dxfId="51" priority="48" operator="between">
      <formula>60%</formula>
      <formula>80%</formula>
    </cfRule>
    <cfRule type="cellIs" dxfId="50" priority="49" operator="equal">
      <formula>100%</formula>
    </cfRule>
    <cfRule type="cellIs" dxfId="49" priority="50" operator="between">
      <formula>20%</formula>
      <formula>40%</formula>
    </cfRule>
  </conditionalFormatting>
  <conditionalFormatting sqref="L49:R113">
    <cfRule type="cellIs" dxfId="48" priority="44" operator="between">
      <formula>60%</formula>
      <formula>80%</formula>
    </cfRule>
    <cfRule type="cellIs" dxfId="47" priority="45" operator="equal">
      <formula>100%</formula>
    </cfRule>
    <cfRule type="cellIs" dxfId="46" priority="46" operator="between">
      <formula>20%</formula>
      <formula>40%</formula>
    </cfRule>
  </conditionalFormatting>
  <conditionalFormatting sqref="Q49:Q113">
    <cfRule type="cellIs" dxfId="45" priority="43" operator="equal">
      <formula>0%</formula>
    </cfRule>
  </conditionalFormatting>
  <conditionalFormatting sqref="Q114">
    <cfRule type="cellIs" dxfId="44" priority="39" operator="equal">
      <formula>0%</formula>
    </cfRule>
    <cfRule type="cellIs" dxfId="43" priority="40" operator="between">
      <formula>60%</formula>
      <formula>80%</formula>
    </cfRule>
    <cfRule type="cellIs" dxfId="42" priority="41" operator="equal">
      <formula>100%</formula>
    </cfRule>
    <cfRule type="cellIs" dxfId="41" priority="42" operator="between">
      <formula>20%</formula>
      <formula>40%</formula>
    </cfRule>
  </conditionalFormatting>
  <conditionalFormatting sqref="L114:R114">
    <cfRule type="cellIs" dxfId="40" priority="36" operator="between">
      <formula>60%</formula>
      <formula>80%</formula>
    </cfRule>
    <cfRule type="cellIs" dxfId="39" priority="37" operator="equal">
      <formula>100%</formula>
    </cfRule>
    <cfRule type="cellIs" dxfId="38" priority="38" operator="between">
      <formula>20%</formula>
      <formula>40%</formula>
    </cfRule>
  </conditionalFormatting>
  <conditionalFormatting sqref="Q114">
    <cfRule type="cellIs" dxfId="37" priority="35" operator="equal">
      <formula>0%</formula>
    </cfRule>
  </conditionalFormatting>
  <conditionalFormatting sqref="Z13:Z113">
    <cfRule type="cellIs" dxfId="36" priority="31" operator="equal">
      <formula>0%</formula>
    </cfRule>
    <cfRule type="cellIs" dxfId="35" priority="32" operator="between">
      <formula>60%</formula>
      <formula>80%</formula>
    </cfRule>
    <cfRule type="cellIs" dxfId="34" priority="33" operator="equal">
      <formula>100%</formula>
    </cfRule>
    <cfRule type="cellIs" dxfId="33" priority="34" operator="between">
      <formula>20%</formula>
      <formula>40%</formula>
    </cfRule>
  </conditionalFormatting>
  <conditionalFormatting sqref="U49:AA113">
    <cfRule type="cellIs" dxfId="32" priority="28" operator="between">
      <formula>60%</formula>
      <formula>80%</formula>
    </cfRule>
    <cfRule type="cellIs" dxfId="31" priority="29" operator="equal">
      <formula>100%</formula>
    </cfRule>
    <cfRule type="cellIs" dxfId="30" priority="30" operator="between">
      <formula>20%</formula>
      <formula>40%</formula>
    </cfRule>
  </conditionalFormatting>
  <conditionalFormatting sqref="Z49:Z113">
    <cfRule type="cellIs" dxfId="29" priority="27" operator="equal">
      <formula>0%</formula>
    </cfRule>
  </conditionalFormatting>
  <conditionalFormatting sqref="Z114">
    <cfRule type="cellIs" dxfId="28" priority="23" operator="equal">
      <formula>0%</formula>
    </cfRule>
    <cfRule type="cellIs" dxfId="27" priority="24" operator="between">
      <formula>60%</formula>
      <formula>80%</formula>
    </cfRule>
    <cfRule type="cellIs" dxfId="26" priority="25" operator="equal">
      <formula>100%</formula>
    </cfRule>
    <cfRule type="cellIs" dxfId="25" priority="26" operator="between">
      <formula>20%</formula>
      <formula>40%</formula>
    </cfRule>
  </conditionalFormatting>
  <conditionalFormatting sqref="U114:AA114">
    <cfRule type="cellIs" dxfId="24" priority="20" operator="between">
      <formula>60%</formula>
      <formula>80%</formula>
    </cfRule>
    <cfRule type="cellIs" dxfId="23" priority="21" operator="equal">
      <formula>100%</formula>
    </cfRule>
    <cfRule type="cellIs" dxfId="22" priority="22" operator="between">
      <formula>20%</formula>
      <formula>40%</formula>
    </cfRule>
  </conditionalFormatting>
  <conditionalFormatting sqref="Z114">
    <cfRule type="cellIs" dxfId="21" priority="19" operator="equal">
      <formula>0%</formula>
    </cfRule>
  </conditionalFormatting>
  <conditionalFormatting sqref="AI13:AI113">
    <cfRule type="cellIs" dxfId="20" priority="15" operator="equal">
      <formula>0%</formula>
    </cfRule>
    <cfRule type="cellIs" dxfId="19" priority="16" operator="between">
      <formula>60%</formula>
      <formula>80%</formula>
    </cfRule>
    <cfRule type="cellIs" dxfId="18" priority="17" operator="equal">
      <formula>100%</formula>
    </cfRule>
    <cfRule type="cellIs" dxfId="17" priority="18" operator="between">
      <formula>20%</formula>
      <formula>40%</formula>
    </cfRule>
  </conditionalFormatting>
  <conditionalFormatting sqref="AD49:AJ50 AI72:AJ73 AD53:AJ58 AI51:AI52 AD62:AJ71 AI59:AJ59 AI60:AI61 AD84:AJ113 AI83:AJ83 AD74:AJ82">
    <cfRule type="cellIs" dxfId="16" priority="12" operator="between">
      <formula>60%</formula>
      <formula>80%</formula>
    </cfRule>
    <cfRule type="cellIs" dxfId="15" priority="13" operator="equal">
      <formula>100%</formula>
    </cfRule>
    <cfRule type="cellIs" dxfId="14" priority="14" operator="between">
      <formula>20%</formula>
      <formula>40%</formula>
    </cfRule>
  </conditionalFormatting>
  <conditionalFormatting sqref="AI49:AI113">
    <cfRule type="cellIs" dxfId="13" priority="11" operator="equal">
      <formula>0%</formula>
    </cfRule>
  </conditionalFormatting>
  <conditionalFormatting sqref="AI114">
    <cfRule type="cellIs" dxfId="12" priority="7" operator="equal">
      <formula>0%</formula>
    </cfRule>
    <cfRule type="cellIs" dxfId="11" priority="8" operator="between">
      <formula>60%</formula>
      <formula>80%</formula>
    </cfRule>
    <cfRule type="cellIs" dxfId="10" priority="9" operator="equal">
      <formula>100%</formula>
    </cfRule>
    <cfRule type="cellIs" dxfId="9" priority="10" operator="between">
      <formula>20%</formula>
      <formula>40%</formula>
    </cfRule>
  </conditionalFormatting>
  <conditionalFormatting sqref="AD114:AJ114">
    <cfRule type="cellIs" dxfId="8" priority="4" operator="between">
      <formula>60%</formula>
      <formula>80%</formula>
    </cfRule>
    <cfRule type="cellIs" dxfId="7" priority="5" operator="equal">
      <formula>100%</formula>
    </cfRule>
    <cfRule type="cellIs" dxfId="6" priority="6" operator="between">
      <formula>20%</formula>
      <formula>40%</formula>
    </cfRule>
  </conditionalFormatting>
  <conditionalFormatting sqref="AI114">
    <cfRule type="cellIs" dxfId="5" priority="3" operator="equal">
      <formula>0%</formula>
    </cfRule>
  </conditionalFormatting>
  <conditionalFormatting sqref="AL5">
    <cfRule type="containsErrors" dxfId="4" priority="1">
      <formula>ISERROR(AL5)</formula>
    </cfRule>
    <cfRule type="containsText" dxfId="3" priority="2" operator="containsText" text="FALSO">
      <formula>NOT(ISERROR(SEARCH("FALSO",AL5)))</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DATOS!$B$81:$B$83</xm:f>
          </x14:formula1>
          <xm:sqref>C5:G114 L5:P114 U5:Y114 AD5:AH114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C153"/>
  <sheetViews>
    <sheetView zoomScale="70" zoomScaleNormal="70" workbookViewId="0">
      <pane xSplit="1" ySplit="3" topLeftCell="B4" activePane="bottomRight" state="frozen"/>
      <selection pane="topRight" activeCell="B1" sqref="B1"/>
      <selection pane="bottomLeft" activeCell="A4" sqref="A4"/>
      <selection pane="bottomRight" activeCell="D8" sqref="D8"/>
    </sheetView>
  </sheetViews>
  <sheetFormatPr baseColWidth="10" defaultColWidth="11.42578125" defaultRowHeight="15.75" x14ac:dyDescent="0.25"/>
  <cols>
    <col min="1" max="1" width="23.140625" style="134" customWidth="1"/>
    <col min="2" max="21" width="27.5703125" style="134" customWidth="1"/>
    <col min="22" max="26" width="11.42578125" style="134"/>
    <col min="27" max="30" width="0" style="134" hidden="1" customWidth="1"/>
    <col min="31" max="16384" width="11.42578125" style="134"/>
  </cols>
  <sheetData>
    <row r="1" spans="1:29" x14ac:dyDescent="0.25">
      <c r="A1" s="481" t="s">
        <v>657</v>
      </c>
      <c r="B1" s="481"/>
      <c r="C1" s="481"/>
      <c r="D1" s="481"/>
      <c r="E1" s="481"/>
      <c r="F1" s="481"/>
      <c r="G1" s="481"/>
      <c r="H1" s="481"/>
      <c r="I1" s="481"/>
      <c r="J1" s="481"/>
      <c r="K1" s="481"/>
      <c r="L1" s="481"/>
      <c r="M1" s="481"/>
      <c r="N1" s="481"/>
      <c r="O1" s="481"/>
      <c r="P1" s="481"/>
      <c r="Q1" s="481"/>
      <c r="R1" s="481"/>
      <c r="S1" s="481"/>
      <c r="T1" s="481"/>
      <c r="U1" s="481"/>
    </row>
    <row r="2" spans="1:29" ht="16.5" thickBot="1" x14ac:dyDescent="0.3">
      <c r="A2" s="481"/>
      <c r="B2" s="481"/>
      <c r="C2" s="481"/>
      <c r="D2" s="481"/>
      <c r="E2" s="481"/>
      <c r="F2" s="481"/>
      <c r="G2" s="481"/>
      <c r="H2" s="481"/>
      <c r="I2" s="481"/>
      <c r="J2" s="481"/>
      <c r="K2" s="481"/>
      <c r="L2" s="481"/>
      <c r="M2" s="481"/>
      <c r="N2" s="481"/>
      <c r="O2" s="481"/>
      <c r="P2" s="481"/>
      <c r="Q2" s="481"/>
      <c r="R2" s="481"/>
      <c r="S2" s="481"/>
      <c r="T2" s="481"/>
      <c r="U2" s="481"/>
    </row>
    <row r="3" spans="1:29" ht="40.5" customHeight="1" thickBot="1" x14ac:dyDescent="0.3">
      <c r="A3" s="154" t="s">
        <v>643</v>
      </c>
      <c r="B3" s="478" t="s">
        <v>644</v>
      </c>
      <c r="C3" s="479"/>
      <c r="D3" s="479"/>
      <c r="E3" s="479"/>
      <c r="F3" s="480"/>
      <c r="G3" s="478" t="s">
        <v>645</v>
      </c>
      <c r="H3" s="479"/>
      <c r="I3" s="479"/>
      <c r="J3" s="479"/>
      <c r="K3" s="482"/>
      <c r="L3" s="478" t="s">
        <v>646</v>
      </c>
      <c r="M3" s="479"/>
      <c r="N3" s="479"/>
      <c r="O3" s="479"/>
      <c r="P3" s="480"/>
      <c r="Q3" s="483" t="s">
        <v>647</v>
      </c>
      <c r="R3" s="479"/>
      <c r="S3" s="479"/>
      <c r="T3" s="479"/>
      <c r="U3" s="480"/>
      <c r="AA3" s="291" t="s">
        <v>658</v>
      </c>
      <c r="AB3" s="291" t="s">
        <v>588</v>
      </c>
      <c r="AC3" s="291" t="s">
        <v>659</v>
      </c>
    </row>
    <row r="4" spans="1:29" ht="39" customHeight="1" x14ac:dyDescent="0.25">
      <c r="A4" s="474" t="s">
        <v>71</v>
      </c>
      <c r="B4" s="292" t="s">
        <v>62</v>
      </c>
      <c r="C4" s="471"/>
      <c r="D4" s="473"/>
      <c r="E4" s="473"/>
      <c r="F4" s="472"/>
      <c r="G4" s="292" t="s">
        <v>62</v>
      </c>
      <c r="H4" s="471"/>
      <c r="I4" s="473"/>
      <c r="J4" s="473"/>
      <c r="K4" s="473"/>
      <c r="L4" s="292" t="s">
        <v>62</v>
      </c>
      <c r="M4" s="471"/>
      <c r="N4" s="473"/>
      <c r="O4" s="473"/>
      <c r="P4" s="472"/>
      <c r="Q4" s="293" t="s">
        <v>62</v>
      </c>
      <c r="R4" s="471"/>
      <c r="S4" s="473"/>
      <c r="T4" s="473"/>
      <c r="U4" s="472"/>
      <c r="AA4" s="291" t="s">
        <v>660</v>
      </c>
      <c r="AB4" s="291" t="s">
        <v>589</v>
      </c>
      <c r="AC4" s="291" t="s">
        <v>661</v>
      </c>
    </row>
    <row r="5" spans="1:29" ht="105" customHeight="1" x14ac:dyDescent="0.25">
      <c r="A5" s="475"/>
      <c r="B5" s="292" t="s">
        <v>662</v>
      </c>
      <c r="C5" s="471"/>
      <c r="D5" s="473"/>
      <c r="E5" s="473"/>
      <c r="F5" s="472"/>
      <c r="G5" s="292" t="s">
        <v>662</v>
      </c>
      <c r="H5" s="471"/>
      <c r="I5" s="473"/>
      <c r="J5" s="473"/>
      <c r="K5" s="473"/>
      <c r="L5" s="292" t="s">
        <v>662</v>
      </c>
      <c r="M5" s="471"/>
      <c r="N5" s="473"/>
      <c r="O5" s="473"/>
      <c r="P5" s="472"/>
      <c r="Q5" s="293" t="s">
        <v>662</v>
      </c>
      <c r="R5" s="471"/>
      <c r="S5" s="473"/>
      <c r="T5" s="473"/>
      <c r="U5" s="472"/>
      <c r="AA5" s="142"/>
      <c r="AB5" s="291" t="s">
        <v>663</v>
      </c>
      <c r="AC5" s="142"/>
    </row>
    <row r="6" spans="1:29" ht="21" customHeight="1" x14ac:dyDescent="0.25">
      <c r="A6" s="475"/>
      <c r="B6" s="477"/>
      <c r="C6" s="473"/>
      <c r="D6" s="473"/>
      <c r="E6" s="473"/>
      <c r="F6" s="472"/>
      <c r="G6" s="477"/>
      <c r="H6" s="473"/>
      <c r="I6" s="473"/>
      <c r="J6" s="473"/>
      <c r="K6" s="472"/>
      <c r="L6" s="477"/>
      <c r="M6" s="473"/>
      <c r="N6" s="473"/>
      <c r="O6" s="473"/>
      <c r="P6" s="472"/>
      <c r="Q6" s="477"/>
      <c r="R6" s="473"/>
      <c r="S6" s="473"/>
      <c r="T6" s="473"/>
      <c r="U6" s="472"/>
    </row>
    <row r="7" spans="1:29" x14ac:dyDescent="0.25">
      <c r="A7" s="475"/>
      <c r="B7" s="292" t="s">
        <v>664</v>
      </c>
      <c r="C7" s="288" t="s">
        <v>665</v>
      </c>
      <c r="D7" s="288" t="s">
        <v>666</v>
      </c>
      <c r="E7" s="471" t="s">
        <v>667</v>
      </c>
      <c r="F7" s="472"/>
      <c r="G7" s="292" t="s">
        <v>664</v>
      </c>
      <c r="H7" s="288" t="s">
        <v>665</v>
      </c>
      <c r="I7" s="288" t="s">
        <v>666</v>
      </c>
      <c r="J7" s="471" t="s">
        <v>667</v>
      </c>
      <c r="K7" s="473"/>
      <c r="L7" s="292" t="s">
        <v>664</v>
      </c>
      <c r="M7" s="288" t="s">
        <v>665</v>
      </c>
      <c r="N7" s="288" t="s">
        <v>666</v>
      </c>
      <c r="O7" s="471" t="s">
        <v>667</v>
      </c>
      <c r="P7" s="472"/>
      <c r="Q7" s="293" t="s">
        <v>664</v>
      </c>
      <c r="R7" s="288" t="s">
        <v>665</v>
      </c>
      <c r="S7" s="288" t="s">
        <v>666</v>
      </c>
      <c r="T7" s="471" t="s">
        <v>667</v>
      </c>
      <c r="U7" s="472"/>
    </row>
    <row r="8" spans="1:29" ht="63" customHeight="1" x14ac:dyDescent="0.25">
      <c r="A8" s="475"/>
      <c r="B8" s="294">
        <v>1</v>
      </c>
      <c r="C8" s="286"/>
      <c r="D8" s="286"/>
      <c r="E8" s="295" t="s">
        <v>668</v>
      </c>
      <c r="F8" s="296"/>
      <c r="G8" s="294">
        <v>1</v>
      </c>
      <c r="H8" s="286"/>
      <c r="I8" s="286"/>
      <c r="J8" s="295" t="s">
        <v>668</v>
      </c>
      <c r="K8" s="297"/>
      <c r="L8" s="294">
        <v>1</v>
      </c>
      <c r="M8" s="286"/>
      <c r="N8" s="286"/>
      <c r="O8" s="295" t="s">
        <v>668</v>
      </c>
      <c r="P8" s="296"/>
      <c r="Q8" s="298">
        <v>1</v>
      </c>
      <c r="R8" s="286"/>
      <c r="S8" s="286"/>
      <c r="T8" s="295" t="s">
        <v>668</v>
      </c>
      <c r="U8" s="296"/>
    </row>
    <row r="9" spans="1:29" ht="39" customHeight="1" x14ac:dyDescent="0.25">
      <c r="A9" s="475"/>
      <c r="B9" s="294">
        <v>2</v>
      </c>
      <c r="C9" s="286"/>
      <c r="D9" s="286"/>
      <c r="E9" s="295" t="s">
        <v>669</v>
      </c>
      <c r="F9" s="296"/>
      <c r="G9" s="294">
        <v>2</v>
      </c>
      <c r="H9" s="286"/>
      <c r="I9" s="286"/>
      <c r="J9" s="295" t="s">
        <v>669</v>
      </c>
      <c r="K9" s="297"/>
      <c r="L9" s="294">
        <v>2</v>
      </c>
      <c r="M9" s="286"/>
      <c r="N9" s="286"/>
      <c r="O9" s="295" t="s">
        <v>669</v>
      </c>
      <c r="P9" s="296"/>
      <c r="Q9" s="298">
        <v>2</v>
      </c>
      <c r="R9" s="286"/>
      <c r="S9" s="286"/>
      <c r="T9" s="295" t="s">
        <v>669</v>
      </c>
      <c r="U9" s="296"/>
    </row>
    <row r="10" spans="1:29" ht="39" customHeight="1" x14ac:dyDescent="0.25">
      <c r="A10" s="475"/>
      <c r="B10" s="294">
        <v>3</v>
      </c>
      <c r="C10" s="286"/>
      <c r="D10" s="286"/>
      <c r="E10" s="295" t="s">
        <v>670</v>
      </c>
      <c r="F10" s="296"/>
      <c r="G10" s="294">
        <v>3</v>
      </c>
      <c r="H10" s="286"/>
      <c r="I10" s="286"/>
      <c r="J10" s="295" t="s">
        <v>670</v>
      </c>
      <c r="K10" s="297"/>
      <c r="L10" s="294">
        <v>3</v>
      </c>
      <c r="M10" s="286"/>
      <c r="N10" s="286"/>
      <c r="O10" s="295" t="s">
        <v>670</v>
      </c>
      <c r="P10" s="296"/>
      <c r="Q10" s="298">
        <v>3</v>
      </c>
      <c r="R10" s="286"/>
      <c r="S10" s="286"/>
      <c r="T10" s="295" t="s">
        <v>670</v>
      </c>
      <c r="U10" s="296"/>
    </row>
    <row r="11" spans="1:29" ht="39" customHeight="1" x14ac:dyDescent="0.25">
      <c r="A11" s="475"/>
      <c r="B11" s="294">
        <v>4</v>
      </c>
      <c r="C11" s="286"/>
      <c r="D11" s="286"/>
      <c r="E11" s="135" t="s">
        <v>671</v>
      </c>
      <c r="F11" s="296"/>
      <c r="G11" s="294">
        <v>4</v>
      </c>
      <c r="H11" s="286"/>
      <c r="I11" s="286"/>
      <c r="J11" s="135" t="s">
        <v>671</v>
      </c>
      <c r="K11" s="297"/>
      <c r="L11" s="294">
        <v>4</v>
      </c>
      <c r="M11" s="286"/>
      <c r="N11" s="286"/>
      <c r="O11" s="135" t="s">
        <v>671</v>
      </c>
      <c r="P11" s="296"/>
      <c r="Q11" s="298">
        <v>4</v>
      </c>
      <c r="R11" s="286"/>
      <c r="S11" s="286"/>
      <c r="T11" s="135" t="s">
        <v>671</v>
      </c>
      <c r="U11" s="296"/>
    </row>
    <row r="12" spans="1:29" ht="39" customHeight="1" x14ac:dyDescent="0.25">
      <c r="A12" s="475"/>
      <c r="B12" s="294">
        <v>5</v>
      </c>
      <c r="C12" s="286"/>
      <c r="D12" s="286"/>
      <c r="E12" s="295" t="s">
        <v>672</v>
      </c>
      <c r="F12" s="296"/>
      <c r="G12" s="294">
        <v>5</v>
      </c>
      <c r="H12" s="286"/>
      <c r="I12" s="286"/>
      <c r="J12" s="295" t="s">
        <v>672</v>
      </c>
      <c r="K12" s="297"/>
      <c r="L12" s="294">
        <v>5</v>
      </c>
      <c r="M12" s="286"/>
      <c r="N12" s="286"/>
      <c r="O12" s="295" t="s">
        <v>672</v>
      </c>
      <c r="P12" s="296"/>
      <c r="Q12" s="298">
        <v>5</v>
      </c>
      <c r="R12" s="286"/>
      <c r="S12" s="286"/>
      <c r="T12" s="295" t="s">
        <v>672</v>
      </c>
      <c r="U12" s="296"/>
    </row>
    <row r="13" spans="1:29" ht="39" customHeight="1" x14ac:dyDescent="0.25">
      <c r="A13" s="475"/>
      <c r="B13" s="294">
        <v>6</v>
      </c>
      <c r="C13" s="286"/>
      <c r="D13" s="286"/>
      <c r="E13" s="295" t="s">
        <v>673</v>
      </c>
      <c r="F13" s="296"/>
      <c r="G13" s="294">
        <v>6</v>
      </c>
      <c r="H13" s="286"/>
      <c r="I13" s="286"/>
      <c r="J13" s="295" t="s">
        <v>673</v>
      </c>
      <c r="K13" s="297"/>
      <c r="L13" s="294">
        <v>6</v>
      </c>
      <c r="M13" s="286"/>
      <c r="N13" s="286"/>
      <c r="O13" s="295" t="s">
        <v>673</v>
      </c>
      <c r="P13" s="296"/>
      <c r="Q13" s="298">
        <v>6</v>
      </c>
      <c r="R13" s="286"/>
      <c r="S13" s="286"/>
      <c r="T13" s="295" t="s">
        <v>673</v>
      </c>
      <c r="U13" s="296"/>
    </row>
    <row r="14" spans="1:29" ht="39" customHeight="1" x14ac:dyDescent="0.25">
      <c r="A14" s="475"/>
      <c r="B14" s="294">
        <v>7</v>
      </c>
      <c r="C14" s="286"/>
      <c r="D14" s="286"/>
      <c r="E14" s="295" t="s">
        <v>674</v>
      </c>
      <c r="F14" s="296"/>
      <c r="G14" s="294">
        <v>7</v>
      </c>
      <c r="H14" s="286"/>
      <c r="I14" s="286"/>
      <c r="J14" s="295" t="s">
        <v>674</v>
      </c>
      <c r="K14" s="297"/>
      <c r="L14" s="294">
        <v>7</v>
      </c>
      <c r="M14" s="286"/>
      <c r="N14" s="286"/>
      <c r="O14" s="295" t="s">
        <v>674</v>
      </c>
      <c r="P14" s="296"/>
      <c r="Q14" s="298">
        <v>7</v>
      </c>
      <c r="R14" s="286"/>
      <c r="S14" s="286"/>
      <c r="T14" s="295" t="s">
        <v>674</v>
      </c>
      <c r="U14" s="296"/>
    </row>
    <row r="15" spans="1:29" ht="39" customHeight="1" x14ac:dyDescent="0.25">
      <c r="A15" s="475"/>
      <c r="B15" s="294">
        <v>8</v>
      </c>
      <c r="C15" s="286"/>
      <c r="D15" s="286"/>
      <c r="E15" s="295" t="s">
        <v>675</v>
      </c>
      <c r="F15" s="296"/>
      <c r="G15" s="294">
        <v>8</v>
      </c>
      <c r="H15" s="286"/>
      <c r="I15" s="286"/>
      <c r="J15" s="295" t="s">
        <v>675</v>
      </c>
      <c r="K15" s="297"/>
      <c r="L15" s="294">
        <v>8</v>
      </c>
      <c r="M15" s="286"/>
      <c r="N15" s="286"/>
      <c r="O15" s="295" t="s">
        <v>675</v>
      </c>
      <c r="P15" s="296"/>
      <c r="Q15" s="298">
        <v>8</v>
      </c>
      <c r="R15" s="286"/>
      <c r="S15" s="286"/>
      <c r="T15" s="295" t="s">
        <v>675</v>
      </c>
      <c r="U15" s="296"/>
    </row>
    <row r="16" spans="1:29" ht="39" customHeight="1" x14ac:dyDescent="0.25">
      <c r="A16" s="475"/>
      <c r="B16" s="294">
        <v>9</v>
      </c>
      <c r="C16" s="286"/>
      <c r="D16" s="286"/>
      <c r="E16" s="295" t="s">
        <v>676</v>
      </c>
      <c r="F16" s="296"/>
      <c r="G16" s="294">
        <v>9</v>
      </c>
      <c r="H16" s="286"/>
      <c r="I16" s="286"/>
      <c r="J16" s="295" t="s">
        <v>676</v>
      </c>
      <c r="K16" s="297"/>
      <c r="L16" s="294">
        <v>9</v>
      </c>
      <c r="M16" s="286"/>
      <c r="N16" s="286"/>
      <c r="O16" s="295" t="s">
        <v>676</v>
      </c>
      <c r="P16" s="296"/>
      <c r="Q16" s="298">
        <v>9</v>
      </c>
      <c r="R16" s="286"/>
      <c r="S16" s="286"/>
      <c r="T16" s="295" t="s">
        <v>676</v>
      </c>
      <c r="U16" s="296"/>
    </row>
    <row r="17" spans="1:21" ht="39" customHeight="1" x14ac:dyDescent="0.25">
      <c r="A17" s="475"/>
      <c r="B17" s="294">
        <v>10</v>
      </c>
      <c r="C17" s="286"/>
      <c r="D17" s="286"/>
      <c r="E17" s="295" t="s">
        <v>677</v>
      </c>
      <c r="F17" s="296"/>
      <c r="G17" s="294">
        <v>10</v>
      </c>
      <c r="H17" s="286"/>
      <c r="I17" s="286"/>
      <c r="J17" s="295" t="s">
        <v>677</v>
      </c>
      <c r="K17" s="297"/>
      <c r="L17" s="294">
        <v>10</v>
      </c>
      <c r="M17" s="286"/>
      <c r="N17" s="286"/>
      <c r="O17" s="295" t="s">
        <v>677</v>
      </c>
      <c r="P17" s="296"/>
      <c r="Q17" s="298">
        <v>10</v>
      </c>
      <c r="R17" s="286"/>
      <c r="S17" s="286"/>
      <c r="T17" s="295" t="s">
        <v>677</v>
      </c>
      <c r="U17" s="296"/>
    </row>
    <row r="18" spans="1:21" ht="39" customHeight="1" thickBot="1" x14ac:dyDescent="0.3">
      <c r="A18" s="476"/>
      <c r="B18" s="136" t="s">
        <v>678</v>
      </c>
      <c r="C18" s="137"/>
      <c r="D18" s="137"/>
      <c r="E18" s="138" t="s">
        <v>679</v>
      </c>
      <c r="F18" s="139"/>
      <c r="G18" s="136" t="s">
        <v>678</v>
      </c>
      <c r="H18" s="137"/>
      <c r="I18" s="137"/>
      <c r="J18" s="138" t="s">
        <v>679</v>
      </c>
      <c r="K18" s="140"/>
      <c r="L18" s="136" t="s">
        <v>678</v>
      </c>
      <c r="M18" s="137"/>
      <c r="N18" s="137"/>
      <c r="O18" s="138" t="s">
        <v>679</v>
      </c>
      <c r="P18" s="139"/>
      <c r="Q18" s="141" t="s">
        <v>678</v>
      </c>
      <c r="R18" s="137"/>
      <c r="S18" s="137"/>
      <c r="T18" s="138" t="s">
        <v>679</v>
      </c>
      <c r="U18" s="139"/>
    </row>
    <row r="19" spans="1:21" ht="15.75" customHeight="1" x14ac:dyDescent="0.25">
      <c r="A19" s="474" t="s">
        <v>74</v>
      </c>
      <c r="B19" s="292" t="s">
        <v>62</v>
      </c>
      <c r="C19" s="471"/>
      <c r="D19" s="473"/>
      <c r="E19" s="473"/>
      <c r="F19" s="472"/>
      <c r="G19" s="292" t="s">
        <v>62</v>
      </c>
      <c r="H19" s="471"/>
      <c r="I19" s="473"/>
      <c r="J19" s="473"/>
      <c r="K19" s="473"/>
      <c r="L19" s="292" t="s">
        <v>62</v>
      </c>
      <c r="M19" s="471"/>
      <c r="N19" s="473"/>
      <c r="O19" s="473"/>
      <c r="P19" s="472"/>
      <c r="Q19" s="293" t="s">
        <v>62</v>
      </c>
      <c r="R19" s="471"/>
      <c r="S19" s="473"/>
      <c r="T19" s="473"/>
      <c r="U19" s="472"/>
    </row>
    <row r="20" spans="1:21" ht="78.75" x14ac:dyDescent="0.25">
      <c r="A20" s="475"/>
      <c r="B20" s="292" t="s">
        <v>662</v>
      </c>
      <c r="C20" s="471"/>
      <c r="D20" s="473"/>
      <c r="E20" s="473"/>
      <c r="F20" s="472"/>
      <c r="G20" s="292" t="s">
        <v>662</v>
      </c>
      <c r="H20" s="471"/>
      <c r="I20" s="473"/>
      <c r="J20" s="473"/>
      <c r="K20" s="473"/>
      <c r="L20" s="292" t="s">
        <v>662</v>
      </c>
      <c r="M20" s="471"/>
      <c r="N20" s="473"/>
      <c r="O20" s="473"/>
      <c r="P20" s="472"/>
      <c r="Q20" s="293" t="s">
        <v>662</v>
      </c>
      <c r="R20" s="471"/>
      <c r="S20" s="473"/>
      <c r="T20" s="473"/>
      <c r="U20" s="472"/>
    </row>
    <row r="21" spans="1:21" ht="15.75" customHeight="1" x14ac:dyDescent="0.25">
      <c r="A21" s="475"/>
      <c r="B21" s="477"/>
      <c r="C21" s="473"/>
      <c r="D21" s="473"/>
      <c r="E21" s="473"/>
      <c r="F21" s="472"/>
      <c r="G21" s="477"/>
      <c r="H21" s="473"/>
      <c r="I21" s="473"/>
      <c r="J21" s="473"/>
      <c r="K21" s="472"/>
      <c r="L21" s="477"/>
      <c r="M21" s="473"/>
      <c r="N21" s="473"/>
      <c r="O21" s="473"/>
      <c r="P21" s="472"/>
      <c r="Q21" s="477"/>
      <c r="R21" s="473"/>
      <c r="S21" s="473"/>
      <c r="T21" s="473"/>
      <c r="U21" s="472"/>
    </row>
    <row r="22" spans="1:21" ht="15.75" customHeight="1" x14ac:dyDescent="0.25">
      <c r="A22" s="475"/>
      <c r="B22" s="292" t="s">
        <v>664</v>
      </c>
      <c r="C22" s="288" t="s">
        <v>665</v>
      </c>
      <c r="D22" s="288" t="s">
        <v>666</v>
      </c>
      <c r="E22" s="471" t="s">
        <v>667</v>
      </c>
      <c r="F22" s="472"/>
      <c r="G22" s="292" t="s">
        <v>664</v>
      </c>
      <c r="H22" s="288" t="s">
        <v>665</v>
      </c>
      <c r="I22" s="288" t="s">
        <v>666</v>
      </c>
      <c r="J22" s="471" t="s">
        <v>667</v>
      </c>
      <c r="K22" s="473"/>
      <c r="L22" s="292" t="s">
        <v>664</v>
      </c>
      <c r="M22" s="288" t="s">
        <v>665</v>
      </c>
      <c r="N22" s="288" t="s">
        <v>666</v>
      </c>
      <c r="O22" s="471" t="s">
        <v>667</v>
      </c>
      <c r="P22" s="472"/>
      <c r="Q22" s="293" t="s">
        <v>664</v>
      </c>
      <c r="R22" s="288" t="s">
        <v>665</v>
      </c>
      <c r="S22" s="288" t="s">
        <v>666</v>
      </c>
      <c r="T22" s="471" t="s">
        <v>667</v>
      </c>
      <c r="U22" s="472"/>
    </row>
    <row r="23" spans="1:21" ht="31.5" customHeight="1" x14ac:dyDescent="0.25">
      <c r="A23" s="475"/>
      <c r="B23" s="294">
        <v>1</v>
      </c>
      <c r="C23" s="286"/>
      <c r="D23" s="286"/>
      <c r="E23" s="295" t="s">
        <v>668</v>
      </c>
      <c r="F23" s="296"/>
      <c r="G23" s="294">
        <v>1</v>
      </c>
      <c r="H23" s="286"/>
      <c r="I23" s="286"/>
      <c r="J23" s="295" t="s">
        <v>668</v>
      </c>
      <c r="K23" s="297"/>
      <c r="L23" s="294">
        <v>1</v>
      </c>
      <c r="M23" s="286"/>
      <c r="N23" s="286"/>
      <c r="O23" s="295" t="s">
        <v>668</v>
      </c>
      <c r="P23" s="296"/>
      <c r="Q23" s="298">
        <v>1</v>
      </c>
      <c r="R23" s="286"/>
      <c r="S23" s="286"/>
      <c r="T23" s="295" t="s">
        <v>668</v>
      </c>
      <c r="U23" s="296"/>
    </row>
    <row r="24" spans="1:21" ht="15.75" customHeight="1" x14ac:dyDescent="0.25">
      <c r="A24" s="475"/>
      <c r="B24" s="294">
        <v>2</v>
      </c>
      <c r="C24" s="286"/>
      <c r="D24" s="286"/>
      <c r="E24" s="295" t="s">
        <v>669</v>
      </c>
      <c r="F24" s="296"/>
      <c r="G24" s="294">
        <v>2</v>
      </c>
      <c r="H24" s="286"/>
      <c r="I24" s="286"/>
      <c r="J24" s="295" t="s">
        <v>669</v>
      </c>
      <c r="K24" s="297"/>
      <c r="L24" s="294">
        <v>2</v>
      </c>
      <c r="M24" s="286"/>
      <c r="N24" s="286"/>
      <c r="O24" s="295" t="s">
        <v>669</v>
      </c>
      <c r="P24" s="296"/>
      <c r="Q24" s="298">
        <v>2</v>
      </c>
      <c r="R24" s="286"/>
      <c r="S24" s="286"/>
      <c r="T24" s="295" t="s">
        <v>669</v>
      </c>
      <c r="U24" s="296"/>
    </row>
    <row r="25" spans="1:21" ht="15.75" customHeight="1" x14ac:dyDescent="0.25">
      <c r="A25" s="475"/>
      <c r="B25" s="294">
        <v>3</v>
      </c>
      <c r="C25" s="286"/>
      <c r="D25" s="286"/>
      <c r="E25" s="295" t="s">
        <v>670</v>
      </c>
      <c r="F25" s="296"/>
      <c r="G25" s="294">
        <v>3</v>
      </c>
      <c r="H25" s="286"/>
      <c r="I25" s="286"/>
      <c r="J25" s="295" t="s">
        <v>670</v>
      </c>
      <c r="K25" s="297"/>
      <c r="L25" s="294">
        <v>3</v>
      </c>
      <c r="M25" s="286"/>
      <c r="N25" s="286"/>
      <c r="O25" s="295" t="s">
        <v>670</v>
      </c>
      <c r="P25" s="296"/>
      <c r="Q25" s="298">
        <v>3</v>
      </c>
      <c r="R25" s="286"/>
      <c r="S25" s="286"/>
      <c r="T25" s="295" t="s">
        <v>670</v>
      </c>
      <c r="U25" s="296"/>
    </row>
    <row r="26" spans="1:21" ht="31.5" x14ac:dyDescent="0.25">
      <c r="A26" s="475"/>
      <c r="B26" s="294">
        <v>4</v>
      </c>
      <c r="C26" s="286"/>
      <c r="D26" s="286"/>
      <c r="E26" s="135" t="s">
        <v>671</v>
      </c>
      <c r="F26" s="296"/>
      <c r="G26" s="294">
        <v>4</v>
      </c>
      <c r="H26" s="286"/>
      <c r="I26" s="286"/>
      <c r="J26" s="135" t="s">
        <v>671</v>
      </c>
      <c r="K26" s="297"/>
      <c r="L26" s="294">
        <v>4</v>
      </c>
      <c r="M26" s="286"/>
      <c r="N26" s="286"/>
      <c r="O26" s="135" t="s">
        <v>671</v>
      </c>
      <c r="P26" s="296"/>
      <c r="Q26" s="298">
        <v>4</v>
      </c>
      <c r="R26" s="286"/>
      <c r="S26" s="286"/>
      <c r="T26" s="135" t="s">
        <v>671</v>
      </c>
      <c r="U26" s="296"/>
    </row>
    <row r="27" spans="1:21" ht="15.75" customHeight="1" x14ac:dyDescent="0.25">
      <c r="A27" s="475"/>
      <c r="B27" s="294">
        <v>5</v>
      </c>
      <c r="C27" s="286"/>
      <c r="D27" s="286"/>
      <c r="E27" s="295" t="s">
        <v>672</v>
      </c>
      <c r="F27" s="296"/>
      <c r="G27" s="294">
        <v>5</v>
      </c>
      <c r="H27" s="286"/>
      <c r="I27" s="286"/>
      <c r="J27" s="295" t="s">
        <v>672</v>
      </c>
      <c r="K27" s="297"/>
      <c r="L27" s="294">
        <v>5</v>
      </c>
      <c r="M27" s="286"/>
      <c r="N27" s="286"/>
      <c r="O27" s="295" t="s">
        <v>672</v>
      </c>
      <c r="P27" s="296"/>
      <c r="Q27" s="298">
        <v>5</v>
      </c>
      <c r="R27" s="286"/>
      <c r="S27" s="286"/>
      <c r="T27" s="295" t="s">
        <v>672</v>
      </c>
      <c r="U27" s="296"/>
    </row>
    <row r="28" spans="1:21" ht="31.5" x14ac:dyDescent="0.25">
      <c r="A28" s="475"/>
      <c r="B28" s="294">
        <v>6</v>
      </c>
      <c r="C28" s="286"/>
      <c r="D28" s="286"/>
      <c r="E28" s="295" t="s">
        <v>673</v>
      </c>
      <c r="F28" s="296"/>
      <c r="G28" s="294">
        <v>6</v>
      </c>
      <c r="H28" s="286"/>
      <c r="I28" s="286"/>
      <c r="J28" s="295" t="s">
        <v>673</v>
      </c>
      <c r="K28" s="297"/>
      <c r="L28" s="294">
        <v>6</v>
      </c>
      <c r="M28" s="286"/>
      <c r="N28" s="286"/>
      <c r="O28" s="295" t="s">
        <v>673</v>
      </c>
      <c r="P28" s="296"/>
      <c r="Q28" s="298">
        <v>6</v>
      </c>
      <c r="R28" s="286"/>
      <c r="S28" s="286"/>
      <c r="T28" s="295" t="s">
        <v>673</v>
      </c>
      <c r="U28" s="296"/>
    </row>
    <row r="29" spans="1:21" ht="15.75" customHeight="1" x14ac:dyDescent="0.25">
      <c r="A29" s="475"/>
      <c r="B29" s="294">
        <v>7</v>
      </c>
      <c r="C29" s="286"/>
      <c r="D29" s="286"/>
      <c r="E29" s="295" t="s">
        <v>674</v>
      </c>
      <c r="F29" s="296"/>
      <c r="G29" s="294">
        <v>7</v>
      </c>
      <c r="H29" s="286"/>
      <c r="I29" s="286"/>
      <c r="J29" s="295" t="s">
        <v>674</v>
      </c>
      <c r="K29" s="297"/>
      <c r="L29" s="294">
        <v>7</v>
      </c>
      <c r="M29" s="286"/>
      <c r="N29" s="286"/>
      <c r="O29" s="295" t="s">
        <v>674</v>
      </c>
      <c r="P29" s="296"/>
      <c r="Q29" s="298">
        <v>7</v>
      </c>
      <c r="R29" s="286"/>
      <c r="S29" s="286"/>
      <c r="T29" s="295" t="s">
        <v>674</v>
      </c>
      <c r="U29" s="296"/>
    </row>
    <row r="30" spans="1:21" ht="31.5" x14ac:dyDescent="0.25">
      <c r="A30" s="475"/>
      <c r="B30" s="294">
        <v>8</v>
      </c>
      <c r="C30" s="286"/>
      <c r="D30" s="286"/>
      <c r="E30" s="295" t="s">
        <v>675</v>
      </c>
      <c r="F30" s="296"/>
      <c r="G30" s="294">
        <v>8</v>
      </c>
      <c r="H30" s="286"/>
      <c r="I30" s="286"/>
      <c r="J30" s="295" t="s">
        <v>675</v>
      </c>
      <c r="K30" s="297"/>
      <c r="L30" s="294">
        <v>8</v>
      </c>
      <c r="M30" s="286"/>
      <c r="N30" s="286"/>
      <c r="O30" s="295" t="s">
        <v>675</v>
      </c>
      <c r="P30" s="296"/>
      <c r="Q30" s="298">
        <v>8</v>
      </c>
      <c r="R30" s="286"/>
      <c r="S30" s="286"/>
      <c r="T30" s="295" t="s">
        <v>675</v>
      </c>
      <c r="U30" s="296"/>
    </row>
    <row r="31" spans="1:21" ht="31.5" x14ac:dyDescent="0.25">
      <c r="A31" s="475"/>
      <c r="B31" s="294">
        <v>9</v>
      </c>
      <c r="C31" s="286"/>
      <c r="D31" s="286"/>
      <c r="E31" s="295" t="s">
        <v>676</v>
      </c>
      <c r="F31" s="296"/>
      <c r="G31" s="294">
        <v>9</v>
      </c>
      <c r="H31" s="286"/>
      <c r="I31" s="286"/>
      <c r="J31" s="295" t="s">
        <v>676</v>
      </c>
      <c r="K31" s="297"/>
      <c r="L31" s="294">
        <v>9</v>
      </c>
      <c r="M31" s="286"/>
      <c r="N31" s="286"/>
      <c r="O31" s="295" t="s">
        <v>676</v>
      </c>
      <c r="P31" s="296"/>
      <c r="Q31" s="298">
        <v>9</v>
      </c>
      <c r="R31" s="286"/>
      <c r="S31" s="286"/>
      <c r="T31" s="295" t="s">
        <v>676</v>
      </c>
      <c r="U31" s="296"/>
    </row>
    <row r="32" spans="1:21" ht="31.5" x14ac:dyDescent="0.25">
      <c r="A32" s="475"/>
      <c r="B32" s="294">
        <v>10</v>
      </c>
      <c r="C32" s="286"/>
      <c r="D32" s="286"/>
      <c r="E32" s="295" t="s">
        <v>677</v>
      </c>
      <c r="F32" s="296"/>
      <c r="G32" s="294">
        <v>10</v>
      </c>
      <c r="H32" s="286"/>
      <c r="I32" s="286"/>
      <c r="J32" s="295" t="s">
        <v>677</v>
      </c>
      <c r="K32" s="297"/>
      <c r="L32" s="294">
        <v>10</v>
      </c>
      <c r="M32" s="286"/>
      <c r="N32" s="286"/>
      <c r="O32" s="295" t="s">
        <v>677</v>
      </c>
      <c r="P32" s="296"/>
      <c r="Q32" s="298">
        <v>10</v>
      </c>
      <c r="R32" s="286"/>
      <c r="S32" s="286"/>
      <c r="T32" s="295" t="s">
        <v>677</v>
      </c>
      <c r="U32" s="296"/>
    </row>
    <row r="33" spans="1:21" ht="30.75" thickBot="1" x14ac:dyDescent="0.3">
      <c r="A33" s="476"/>
      <c r="B33" s="136" t="s">
        <v>678</v>
      </c>
      <c r="C33" s="137"/>
      <c r="D33" s="137"/>
      <c r="E33" s="138" t="s">
        <v>679</v>
      </c>
      <c r="F33" s="139"/>
      <c r="G33" s="136" t="s">
        <v>678</v>
      </c>
      <c r="H33" s="137"/>
      <c r="I33" s="137"/>
      <c r="J33" s="138" t="s">
        <v>679</v>
      </c>
      <c r="K33" s="140"/>
      <c r="L33" s="136" t="s">
        <v>678</v>
      </c>
      <c r="M33" s="137"/>
      <c r="N33" s="137"/>
      <c r="O33" s="138" t="s">
        <v>679</v>
      </c>
      <c r="P33" s="139"/>
      <c r="Q33" s="141" t="s">
        <v>678</v>
      </c>
      <c r="R33" s="137"/>
      <c r="S33" s="137"/>
      <c r="T33" s="138" t="s">
        <v>679</v>
      </c>
      <c r="U33" s="139"/>
    </row>
    <row r="34" spans="1:21" ht="15.75" customHeight="1" x14ac:dyDescent="0.25">
      <c r="A34" s="474" t="s">
        <v>75</v>
      </c>
      <c r="B34" s="292" t="s">
        <v>62</v>
      </c>
      <c r="C34" s="471"/>
      <c r="D34" s="473"/>
      <c r="E34" s="473"/>
      <c r="F34" s="472"/>
      <c r="G34" s="292" t="s">
        <v>62</v>
      </c>
      <c r="H34" s="471"/>
      <c r="I34" s="473"/>
      <c r="J34" s="473"/>
      <c r="K34" s="473"/>
      <c r="L34" s="292" t="s">
        <v>62</v>
      </c>
      <c r="M34" s="471"/>
      <c r="N34" s="473"/>
      <c r="O34" s="473"/>
      <c r="P34" s="472"/>
      <c r="Q34" s="293" t="s">
        <v>62</v>
      </c>
      <c r="R34" s="471"/>
      <c r="S34" s="473"/>
      <c r="T34" s="473"/>
      <c r="U34" s="472"/>
    </row>
    <row r="35" spans="1:21" ht="78.75" x14ac:dyDescent="0.25">
      <c r="A35" s="475"/>
      <c r="B35" s="292" t="s">
        <v>662</v>
      </c>
      <c r="C35" s="471"/>
      <c r="D35" s="473"/>
      <c r="E35" s="473"/>
      <c r="F35" s="472"/>
      <c r="G35" s="292" t="s">
        <v>662</v>
      </c>
      <c r="H35" s="471"/>
      <c r="I35" s="473"/>
      <c r="J35" s="473"/>
      <c r="K35" s="473"/>
      <c r="L35" s="292" t="s">
        <v>662</v>
      </c>
      <c r="M35" s="471"/>
      <c r="N35" s="473"/>
      <c r="O35" s="473"/>
      <c r="P35" s="472"/>
      <c r="Q35" s="293" t="s">
        <v>662</v>
      </c>
      <c r="R35" s="471"/>
      <c r="S35" s="473"/>
      <c r="T35" s="473"/>
      <c r="U35" s="472"/>
    </row>
    <row r="36" spans="1:21" ht="15.75" customHeight="1" x14ac:dyDescent="0.25">
      <c r="A36" s="475"/>
      <c r="B36" s="477"/>
      <c r="C36" s="473"/>
      <c r="D36" s="473"/>
      <c r="E36" s="473"/>
      <c r="F36" s="472"/>
      <c r="G36" s="477"/>
      <c r="H36" s="473"/>
      <c r="I36" s="473"/>
      <c r="J36" s="473"/>
      <c r="K36" s="472"/>
      <c r="L36" s="477"/>
      <c r="M36" s="473"/>
      <c r="N36" s="473"/>
      <c r="O36" s="473"/>
      <c r="P36" s="472"/>
      <c r="Q36" s="477"/>
      <c r="R36" s="473"/>
      <c r="S36" s="473"/>
      <c r="T36" s="473"/>
      <c r="U36" s="472"/>
    </row>
    <row r="37" spans="1:21" ht="15.75" customHeight="1" x14ac:dyDescent="0.25">
      <c r="A37" s="475"/>
      <c r="B37" s="292" t="s">
        <v>664</v>
      </c>
      <c r="C37" s="288" t="s">
        <v>665</v>
      </c>
      <c r="D37" s="288" t="s">
        <v>666</v>
      </c>
      <c r="E37" s="471" t="s">
        <v>667</v>
      </c>
      <c r="F37" s="472"/>
      <c r="G37" s="292" t="s">
        <v>664</v>
      </c>
      <c r="H37" s="288" t="s">
        <v>665</v>
      </c>
      <c r="I37" s="288" t="s">
        <v>666</v>
      </c>
      <c r="J37" s="471" t="s">
        <v>667</v>
      </c>
      <c r="K37" s="473"/>
      <c r="L37" s="292" t="s">
        <v>664</v>
      </c>
      <c r="M37" s="288" t="s">
        <v>665</v>
      </c>
      <c r="N37" s="288" t="s">
        <v>666</v>
      </c>
      <c r="O37" s="471" t="s">
        <v>667</v>
      </c>
      <c r="P37" s="472"/>
      <c r="Q37" s="293" t="s">
        <v>664</v>
      </c>
      <c r="R37" s="288" t="s">
        <v>665</v>
      </c>
      <c r="S37" s="288" t="s">
        <v>666</v>
      </c>
      <c r="T37" s="471" t="s">
        <v>667</v>
      </c>
      <c r="U37" s="472"/>
    </row>
    <row r="38" spans="1:21" ht="31.5" x14ac:dyDescent="0.25">
      <c r="A38" s="475"/>
      <c r="B38" s="294">
        <v>1</v>
      </c>
      <c r="C38" s="286"/>
      <c r="D38" s="286"/>
      <c r="E38" s="295" t="s">
        <v>668</v>
      </c>
      <c r="F38" s="296"/>
      <c r="G38" s="294">
        <v>1</v>
      </c>
      <c r="H38" s="286"/>
      <c r="I38" s="286"/>
      <c r="J38" s="295" t="s">
        <v>668</v>
      </c>
      <c r="K38" s="297"/>
      <c r="L38" s="294">
        <v>1</v>
      </c>
      <c r="M38" s="286"/>
      <c r="N38" s="286"/>
      <c r="O38" s="295" t="s">
        <v>668</v>
      </c>
      <c r="P38" s="296"/>
      <c r="Q38" s="298">
        <v>1</v>
      </c>
      <c r="R38" s="286"/>
      <c r="S38" s="286"/>
      <c r="T38" s="295" t="s">
        <v>668</v>
      </c>
      <c r="U38" s="296"/>
    </row>
    <row r="39" spans="1:21" ht="15.75" customHeight="1" x14ac:dyDescent="0.25">
      <c r="A39" s="475"/>
      <c r="B39" s="294">
        <v>2</v>
      </c>
      <c r="C39" s="286"/>
      <c r="D39" s="286"/>
      <c r="E39" s="295" t="s">
        <v>669</v>
      </c>
      <c r="F39" s="296"/>
      <c r="G39" s="294">
        <v>2</v>
      </c>
      <c r="H39" s="286"/>
      <c r="I39" s="286"/>
      <c r="J39" s="295" t="s">
        <v>669</v>
      </c>
      <c r="K39" s="297"/>
      <c r="L39" s="294">
        <v>2</v>
      </c>
      <c r="M39" s="286"/>
      <c r="N39" s="286"/>
      <c r="O39" s="295" t="s">
        <v>669</v>
      </c>
      <c r="P39" s="296"/>
      <c r="Q39" s="298">
        <v>2</v>
      </c>
      <c r="R39" s="286"/>
      <c r="S39" s="286"/>
      <c r="T39" s="295" t="s">
        <v>669</v>
      </c>
      <c r="U39" s="296"/>
    </row>
    <row r="40" spans="1:21" ht="15.75" customHeight="1" x14ac:dyDescent="0.25">
      <c r="A40" s="475"/>
      <c r="B40" s="294">
        <v>3</v>
      </c>
      <c r="C40" s="286"/>
      <c r="D40" s="286"/>
      <c r="E40" s="295" t="s">
        <v>670</v>
      </c>
      <c r="F40" s="296"/>
      <c r="G40" s="294">
        <v>3</v>
      </c>
      <c r="H40" s="286"/>
      <c r="I40" s="286"/>
      <c r="J40" s="295" t="s">
        <v>670</v>
      </c>
      <c r="K40" s="297"/>
      <c r="L40" s="294">
        <v>3</v>
      </c>
      <c r="M40" s="286"/>
      <c r="N40" s="286"/>
      <c r="O40" s="295" t="s">
        <v>670</v>
      </c>
      <c r="P40" s="296"/>
      <c r="Q40" s="298">
        <v>3</v>
      </c>
      <c r="R40" s="286"/>
      <c r="S40" s="286"/>
      <c r="T40" s="295" t="s">
        <v>670</v>
      </c>
      <c r="U40" s="296"/>
    </row>
    <row r="41" spans="1:21" ht="31.5" x14ac:dyDescent="0.25">
      <c r="A41" s="475"/>
      <c r="B41" s="294">
        <v>4</v>
      </c>
      <c r="C41" s="286"/>
      <c r="D41" s="286"/>
      <c r="E41" s="135" t="s">
        <v>671</v>
      </c>
      <c r="F41" s="296"/>
      <c r="G41" s="294">
        <v>4</v>
      </c>
      <c r="H41" s="286"/>
      <c r="I41" s="286"/>
      <c r="J41" s="135" t="s">
        <v>671</v>
      </c>
      <c r="K41" s="297"/>
      <c r="L41" s="294">
        <v>4</v>
      </c>
      <c r="M41" s="286"/>
      <c r="N41" s="286"/>
      <c r="O41" s="135" t="s">
        <v>671</v>
      </c>
      <c r="P41" s="296"/>
      <c r="Q41" s="298">
        <v>4</v>
      </c>
      <c r="R41" s="286"/>
      <c r="S41" s="286"/>
      <c r="T41" s="135" t="s">
        <v>671</v>
      </c>
      <c r="U41" s="296"/>
    </row>
    <row r="42" spans="1:21" ht="15.75" customHeight="1" x14ac:dyDescent="0.25">
      <c r="A42" s="475"/>
      <c r="B42" s="294">
        <v>5</v>
      </c>
      <c r="C42" s="286"/>
      <c r="D42" s="286"/>
      <c r="E42" s="295" t="s">
        <v>672</v>
      </c>
      <c r="F42" s="296"/>
      <c r="G42" s="294">
        <v>5</v>
      </c>
      <c r="H42" s="286"/>
      <c r="I42" s="286"/>
      <c r="J42" s="295" t="s">
        <v>672</v>
      </c>
      <c r="K42" s="297"/>
      <c r="L42" s="294">
        <v>5</v>
      </c>
      <c r="M42" s="286"/>
      <c r="N42" s="286"/>
      <c r="O42" s="295" t="s">
        <v>672</v>
      </c>
      <c r="P42" s="296"/>
      <c r="Q42" s="298">
        <v>5</v>
      </c>
      <c r="R42" s="286"/>
      <c r="S42" s="286"/>
      <c r="T42" s="295" t="s">
        <v>672</v>
      </c>
      <c r="U42" s="296"/>
    </row>
    <row r="43" spans="1:21" ht="31.5" x14ac:dyDescent="0.25">
      <c r="A43" s="475"/>
      <c r="B43" s="294">
        <v>6</v>
      </c>
      <c r="C43" s="286"/>
      <c r="D43" s="286"/>
      <c r="E43" s="295" t="s">
        <v>673</v>
      </c>
      <c r="F43" s="296"/>
      <c r="G43" s="294">
        <v>6</v>
      </c>
      <c r="H43" s="286"/>
      <c r="I43" s="286"/>
      <c r="J43" s="295" t="s">
        <v>673</v>
      </c>
      <c r="K43" s="297"/>
      <c r="L43" s="294">
        <v>6</v>
      </c>
      <c r="M43" s="286"/>
      <c r="N43" s="286"/>
      <c r="O43" s="295" t="s">
        <v>673</v>
      </c>
      <c r="P43" s="296"/>
      <c r="Q43" s="298">
        <v>6</v>
      </c>
      <c r="R43" s="286"/>
      <c r="S43" s="286"/>
      <c r="T43" s="295" t="s">
        <v>673</v>
      </c>
      <c r="U43" s="296"/>
    </row>
    <row r="44" spans="1:21" ht="15.75" customHeight="1" x14ac:dyDescent="0.25">
      <c r="A44" s="475"/>
      <c r="B44" s="294">
        <v>7</v>
      </c>
      <c r="C44" s="286"/>
      <c r="D44" s="286"/>
      <c r="E44" s="295" t="s">
        <v>674</v>
      </c>
      <c r="F44" s="296"/>
      <c r="G44" s="294">
        <v>7</v>
      </c>
      <c r="H44" s="286"/>
      <c r="I44" s="286"/>
      <c r="J44" s="295" t="s">
        <v>674</v>
      </c>
      <c r="K44" s="297"/>
      <c r="L44" s="294">
        <v>7</v>
      </c>
      <c r="M44" s="286"/>
      <c r="N44" s="286"/>
      <c r="O44" s="295" t="s">
        <v>674</v>
      </c>
      <c r="P44" s="296"/>
      <c r="Q44" s="298">
        <v>7</v>
      </c>
      <c r="R44" s="286"/>
      <c r="S44" s="286"/>
      <c r="T44" s="295" t="s">
        <v>674</v>
      </c>
      <c r="U44" s="296"/>
    </row>
    <row r="45" spans="1:21" ht="31.5" x14ac:dyDescent="0.25">
      <c r="A45" s="475"/>
      <c r="B45" s="294">
        <v>8</v>
      </c>
      <c r="C45" s="286"/>
      <c r="D45" s="286"/>
      <c r="E45" s="295" t="s">
        <v>675</v>
      </c>
      <c r="F45" s="296"/>
      <c r="G45" s="294">
        <v>8</v>
      </c>
      <c r="H45" s="286"/>
      <c r="I45" s="286"/>
      <c r="J45" s="295" t="s">
        <v>675</v>
      </c>
      <c r="K45" s="297"/>
      <c r="L45" s="294">
        <v>8</v>
      </c>
      <c r="M45" s="286"/>
      <c r="N45" s="286"/>
      <c r="O45" s="295" t="s">
        <v>675</v>
      </c>
      <c r="P45" s="296"/>
      <c r="Q45" s="298">
        <v>8</v>
      </c>
      <c r="R45" s="286"/>
      <c r="S45" s="286"/>
      <c r="T45" s="295" t="s">
        <v>675</v>
      </c>
      <c r="U45" s="296"/>
    </row>
    <row r="46" spans="1:21" ht="31.5" x14ac:dyDescent="0.25">
      <c r="A46" s="475"/>
      <c r="B46" s="294">
        <v>9</v>
      </c>
      <c r="C46" s="286"/>
      <c r="D46" s="286"/>
      <c r="E46" s="295" t="s">
        <v>676</v>
      </c>
      <c r="F46" s="296"/>
      <c r="G46" s="294">
        <v>9</v>
      </c>
      <c r="H46" s="286"/>
      <c r="I46" s="286"/>
      <c r="J46" s="295" t="s">
        <v>676</v>
      </c>
      <c r="K46" s="297"/>
      <c r="L46" s="294">
        <v>9</v>
      </c>
      <c r="M46" s="286"/>
      <c r="N46" s="286"/>
      <c r="O46" s="295" t="s">
        <v>676</v>
      </c>
      <c r="P46" s="296"/>
      <c r="Q46" s="298">
        <v>9</v>
      </c>
      <c r="R46" s="286"/>
      <c r="S46" s="286"/>
      <c r="T46" s="295" t="s">
        <v>676</v>
      </c>
      <c r="U46" s="296"/>
    </row>
    <row r="47" spans="1:21" ht="31.5" x14ac:dyDescent="0.25">
      <c r="A47" s="475"/>
      <c r="B47" s="294">
        <v>10</v>
      </c>
      <c r="C47" s="286"/>
      <c r="D47" s="286"/>
      <c r="E47" s="295" t="s">
        <v>677</v>
      </c>
      <c r="F47" s="296"/>
      <c r="G47" s="294">
        <v>10</v>
      </c>
      <c r="H47" s="286"/>
      <c r="I47" s="286"/>
      <c r="J47" s="295" t="s">
        <v>677</v>
      </c>
      <c r="K47" s="297"/>
      <c r="L47" s="294">
        <v>10</v>
      </c>
      <c r="M47" s="286"/>
      <c r="N47" s="286"/>
      <c r="O47" s="295" t="s">
        <v>677</v>
      </c>
      <c r="P47" s="296"/>
      <c r="Q47" s="298">
        <v>10</v>
      </c>
      <c r="R47" s="286"/>
      <c r="S47" s="286"/>
      <c r="T47" s="295" t="s">
        <v>677</v>
      </c>
      <c r="U47" s="296"/>
    </row>
    <row r="48" spans="1:21" ht="30.75" thickBot="1" x14ac:dyDescent="0.3">
      <c r="A48" s="476"/>
      <c r="B48" s="136" t="s">
        <v>678</v>
      </c>
      <c r="C48" s="137"/>
      <c r="D48" s="137"/>
      <c r="E48" s="138" t="s">
        <v>679</v>
      </c>
      <c r="F48" s="139"/>
      <c r="G48" s="136" t="s">
        <v>678</v>
      </c>
      <c r="H48" s="137"/>
      <c r="I48" s="137"/>
      <c r="J48" s="138" t="s">
        <v>679</v>
      </c>
      <c r="K48" s="140"/>
      <c r="L48" s="136" t="s">
        <v>678</v>
      </c>
      <c r="M48" s="137"/>
      <c r="N48" s="137"/>
      <c r="O48" s="138" t="s">
        <v>679</v>
      </c>
      <c r="P48" s="139"/>
      <c r="Q48" s="141" t="s">
        <v>678</v>
      </c>
      <c r="R48" s="137"/>
      <c r="S48" s="137"/>
      <c r="T48" s="138" t="s">
        <v>679</v>
      </c>
      <c r="U48" s="139"/>
    </row>
    <row r="49" spans="1:21" ht="15.75" customHeight="1" x14ac:dyDescent="0.25">
      <c r="A49" s="474" t="s">
        <v>76</v>
      </c>
      <c r="B49" s="292" t="s">
        <v>62</v>
      </c>
      <c r="C49" s="471"/>
      <c r="D49" s="473"/>
      <c r="E49" s="473"/>
      <c r="F49" s="472"/>
      <c r="G49" s="292" t="s">
        <v>62</v>
      </c>
      <c r="H49" s="471"/>
      <c r="I49" s="473"/>
      <c r="J49" s="473"/>
      <c r="K49" s="473"/>
      <c r="L49" s="292" t="s">
        <v>62</v>
      </c>
      <c r="M49" s="471"/>
      <c r="N49" s="473"/>
      <c r="O49" s="473"/>
      <c r="P49" s="472"/>
      <c r="Q49" s="293" t="s">
        <v>62</v>
      </c>
      <c r="R49" s="471"/>
      <c r="S49" s="473"/>
      <c r="T49" s="473"/>
      <c r="U49" s="472"/>
    </row>
    <row r="50" spans="1:21" ht="78.75" x14ac:dyDescent="0.25">
      <c r="A50" s="475"/>
      <c r="B50" s="292" t="s">
        <v>662</v>
      </c>
      <c r="C50" s="471"/>
      <c r="D50" s="473"/>
      <c r="E50" s="473"/>
      <c r="F50" s="472"/>
      <c r="G50" s="292" t="s">
        <v>662</v>
      </c>
      <c r="H50" s="471"/>
      <c r="I50" s="473"/>
      <c r="J50" s="473"/>
      <c r="K50" s="473"/>
      <c r="L50" s="292" t="s">
        <v>662</v>
      </c>
      <c r="M50" s="471"/>
      <c r="N50" s="473"/>
      <c r="O50" s="473"/>
      <c r="P50" s="472"/>
      <c r="Q50" s="293" t="s">
        <v>662</v>
      </c>
      <c r="R50" s="471"/>
      <c r="S50" s="473"/>
      <c r="T50" s="473"/>
      <c r="U50" s="472"/>
    </row>
    <row r="51" spans="1:21" ht="15.75" customHeight="1" x14ac:dyDescent="0.25">
      <c r="A51" s="475"/>
      <c r="B51" s="477"/>
      <c r="C51" s="473"/>
      <c r="D51" s="473"/>
      <c r="E51" s="473"/>
      <c r="F51" s="472"/>
      <c r="G51" s="477"/>
      <c r="H51" s="473"/>
      <c r="I51" s="473"/>
      <c r="J51" s="473"/>
      <c r="K51" s="472"/>
      <c r="L51" s="477"/>
      <c r="M51" s="473"/>
      <c r="N51" s="473"/>
      <c r="O51" s="473"/>
      <c r="P51" s="472"/>
      <c r="Q51" s="477"/>
      <c r="R51" s="473"/>
      <c r="S51" s="473"/>
      <c r="T51" s="473"/>
      <c r="U51" s="472"/>
    </row>
    <row r="52" spans="1:21" ht="15.75" customHeight="1" x14ac:dyDescent="0.25">
      <c r="A52" s="475"/>
      <c r="B52" s="292" t="s">
        <v>664</v>
      </c>
      <c r="C52" s="288" t="s">
        <v>665</v>
      </c>
      <c r="D52" s="288" t="s">
        <v>666</v>
      </c>
      <c r="E52" s="471" t="s">
        <v>667</v>
      </c>
      <c r="F52" s="472"/>
      <c r="G52" s="292" t="s">
        <v>664</v>
      </c>
      <c r="H52" s="288" t="s">
        <v>665</v>
      </c>
      <c r="I52" s="288" t="s">
        <v>666</v>
      </c>
      <c r="J52" s="471" t="s">
        <v>667</v>
      </c>
      <c r="K52" s="473"/>
      <c r="L52" s="292" t="s">
        <v>664</v>
      </c>
      <c r="M52" s="288" t="s">
        <v>665</v>
      </c>
      <c r="N52" s="288" t="s">
        <v>666</v>
      </c>
      <c r="O52" s="471" t="s">
        <v>667</v>
      </c>
      <c r="P52" s="472"/>
      <c r="Q52" s="293" t="s">
        <v>664</v>
      </c>
      <c r="R52" s="288" t="s">
        <v>665</v>
      </c>
      <c r="S52" s="288" t="s">
        <v>666</v>
      </c>
      <c r="T52" s="471" t="s">
        <v>667</v>
      </c>
      <c r="U52" s="472"/>
    </row>
    <row r="53" spans="1:21" ht="31.5" x14ac:dyDescent="0.25">
      <c r="A53" s="475"/>
      <c r="B53" s="294">
        <v>1</v>
      </c>
      <c r="C53" s="286"/>
      <c r="D53" s="286"/>
      <c r="E53" s="295" t="s">
        <v>668</v>
      </c>
      <c r="F53" s="296"/>
      <c r="G53" s="294">
        <v>1</v>
      </c>
      <c r="H53" s="286"/>
      <c r="I53" s="286"/>
      <c r="J53" s="295" t="s">
        <v>668</v>
      </c>
      <c r="K53" s="297"/>
      <c r="L53" s="294">
        <v>1</v>
      </c>
      <c r="M53" s="286"/>
      <c r="N53" s="286"/>
      <c r="O53" s="295" t="s">
        <v>668</v>
      </c>
      <c r="P53" s="296"/>
      <c r="Q53" s="298">
        <v>1</v>
      </c>
      <c r="R53" s="286"/>
      <c r="S53" s="286"/>
      <c r="T53" s="295" t="s">
        <v>668</v>
      </c>
      <c r="U53" s="296"/>
    </row>
    <row r="54" spans="1:21" ht="15.75" customHeight="1" x14ac:dyDescent="0.25">
      <c r="A54" s="475"/>
      <c r="B54" s="294">
        <v>2</v>
      </c>
      <c r="C54" s="286"/>
      <c r="D54" s="286"/>
      <c r="E54" s="295" t="s">
        <v>669</v>
      </c>
      <c r="F54" s="296"/>
      <c r="G54" s="294">
        <v>2</v>
      </c>
      <c r="H54" s="286"/>
      <c r="I54" s="286"/>
      <c r="J54" s="295" t="s">
        <v>669</v>
      </c>
      <c r="K54" s="297"/>
      <c r="L54" s="294">
        <v>2</v>
      </c>
      <c r="M54" s="286"/>
      <c r="N54" s="286"/>
      <c r="O54" s="295" t="s">
        <v>669</v>
      </c>
      <c r="P54" s="296"/>
      <c r="Q54" s="298">
        <v>2</v>
      </c>
      <c r="R54" s="286"/>
      <c r="S54" s="286"/>
      <c r="T54" s="295" t="s">
        <v>669</v>
      </c>
      <c r="U54" s="296"/>
    </row>
    <row r="55" spans="1:21" ht="15.75" customHeight="1" x14ac:dyDescent="0.25">
      <c r="A55" s="475"/>
      <c r="B55" s="294">
        <v>3</v>
      </c>
      <c r="C55" s="286"/>
      <c r="D55" s="286"/>
      <c r="E55" s="295" t="s">
        <v>670</v>
      </c>
      <c r="F55" s="296"/>
      <c r="G55" s="294">
        <v>3</v>
      </c>
      <c r="H55" s="286"/>
      <c r="I55" s="286"/>
      <c r="J55" s="295" t="s">
        <v>670</v>
      </c>
      <c r="K55" s="297"/>
      <c r="L55" s="294">
        <v>3</v>
      </c>
      <c r="M55" s="286"/>
      <c r="N55" s="286"/>
      <c r="O55" s="295" t="s">
        <v>670</v>
      </c>
      <c r="P55" s="296"/>
      <c r="Q55" s="298">
        <v>3</v>
      </c>
      <c r="R55" s="286"/>
      <c r="S55" s="286"/>
      <c r="T55" s="295" t="s">
        <v>670</v>
      </c>
      <c r="U55" s="296"/>
    </row>
    <row r="56" spans="1:21" ht="31.5" x14ac:dyDescent="0.25">
      <c r="A56" s="475"/>
      <c r="B56" s="294">
        <v>4</v>
      </c>
      <c r="C56" s="286"/>
      <c r="D56" s="286"/>
      <c r="E56" s="135" t="s">
        <v>671</v>
      </c>
      <c r="F56" s="296"/>
      <c r="G56" s="294">
        <v>4</v>
      </c>
      <c r="H56" s="286"/>
      <c r="I56" s="286"/>
      <c r="J56" s="135" t="s">
        <v>671</v>
      </c>
      <c r="K56" s="297"/>
      <c r="L56" s="294">
        <v>4</v>
      </c>
      <c r="M56" s="286"/>
      <c r="N56" s="286"/>
      <c r="O56" s="135" t="s">
        <v>671</v>
      </c>
      <c r="P56" s="296"/>
      <c r="Q56" s="298">
        <v>4</v>
      </c>
      <c r="R56" s="286"/>
      <c r="S56" s="286"/>
      <c r="T56" s="135" t="s">
        <v>671</v>
      </c>
      <c r="U56" s="296"/>
    </row>
    <row r="57" spans="1:21" ht="15.75" customHeight="1" x14ac:dyDescent="0.25">
      <c r="A57" s="475"/>
      <c r="B57" s="294">
        <v>5</v>
      </c>
      <c r="C57" s="286"/>
      <c r="D57" s="286"/>
      <c r="E57" s="295" t="s">
        <v>672</v>
      </c>
      <c r="F57" s="296"/>
      <c r="G57" s="294">
        <v>5</v>
      </c>
      <c r="H57" s="286"/>
      <c r="I57" s="286"/>
      <c r="J57" s="295" t="s">
        <v>672</v>
      </c>
      <c r="K57" s="297"/>
      <c r="L57" s="294">
        <v>5</v>
      </c>
      <c r="M57" s="286"/>
      <c r="N57" s="286"/>
      <c r="O57" s="295" t="s">
        <v>672</v>
      </c>
      <c r="P57" s="296"/>
      <c r="Q57" s="298">
        <v>5</v>
      </c>
      <c r="R57" s="286"/>
      <c r="S57" s="286"/>
      <c r="T57" s="295" t="s">
        <v>672</v>
      </c>
      <c r="U57" s="296"/>
    </row>
    <row r="58" spans="1:21" ht="31.5" x14ac:dyDescent="0.25">
      <c r="A58" s="475"/>
      <c r="B58" s="294">
        <v>6</v>
      </c>
      <c r="C58" s="286"/>
      <c r="D58" s="286"/>
      <c r="E58" s="295" t="s">
        <v>673</v>
      </c>
      <c r="F58" s="296"/>
      <c r="G58" s="294">
        <v>6</v>
      </c>
      <c r="H58" s="286"/>
      <c r="I58" s="286"/>
      <c r="J58" s="295" t="s">
        <v>673</v>
      </c>
      <c r="K58" s="297"/>
      <c r="L58" s="294">
        <v>6</v>
      </c>
      <c r="M58" s="286"/>
      <c r="N58" s="286"/>
      <c r="O58" s="295" t="s">
        <v>673</v>
      </c>
      <c r="P58" s="296"/>
      <c r="Q58" s="298">
        <v>6</v>
      </c>
      <c r="R58" s="286"/>
      <c r="S58" s="286"/>
      <c r="T58" s="295" t="s">
        <v>673</v>
      </c>
      <c r="U58" s="296"/>
    </row>
    <row r="59" spans="1:21" ht="15.75" customHeight="1" x14ac:dyDescent="0.25">
      <c r="A59" s="475"/>
      <c r="B59" s="294">
        <v>7</v>
      </c>
      <c r="C59" s="286"/>
      <c r="D59" s="286"/>
      <c r="E59" s="295" t="s">
        <v>674</v>
      </c>
      <c r="F59" s="296"/>
      <c r="G59" s="294">
        <v>7</v>
      </c>
      <c r="H59" s="286"/>
      <c r="I59" s="286"/>
      <c r="J59" s="295" t="s">
        <v>674</v>
      </c>
      <c r="K59" s="297"/>
      <c r="L59" s="294">
        <v>7</v>
      </c>
      <c r="M59" s="286"/>
      <c r="N59" s="286"/>
      <c r="O59" s="295" t="s">
        <v>674</v>
      </c>
      <c r="P59" s="296"/>
      <c r="Q59" s="298">
        <v>7</v>
      </c>
      <c r="R59" s="286"/>
      <c r="S59" s="286"/>
      <c r="T59" s="295" t="s">
        <v>674</v>
      </c>
      <c r="U59" s="296"/>
    </row>
    <row r="60" spans="1:21" ht="31.5" x14ac:dyDescent="0.25">
      <c r="A60" s="475"/>
      <c r="B60" s="294">
        <v>8</v>
      </c>
      <c r="C60" s="286"/>
      <c r="D60" s="286"/>
      <c r="E60" s="295" t="s">
        <v>675</v>
      </c>
      <c r="F60" s="296"/>
      <c r="G60" s="294">
        <v>8</v>
      </c>
      <c r="H60" s="286"/>
      <c r="I60" s="286"/>
      <c r="J60" s="295" t="s">
        <v>675</v>
      </c>
      <c r="K60" s="297"/>
      <c r="L60" s="294">
        <v>8</v>
      </c>
      <c r="M60" s="286"/>
      <c r="N60" s="286"/>
      <c r="O60" s="295" t="s">
        <v>675</v>
      </c>
      <c r="P60" s="296"/>
      <c r="Q60" s="298">
        <v>8</v>
      </c>
      <c r="R60" s="286"/>
      <c r="S60" s="286"/>
      <c r="T60" s="295" t="s">
        <v>675</v>
      </c>
      <c r="U60" s="296"/>
    </row>
    <row r="61" spans="1:21" ht="31.5" x14ac:dyDescent="0.25">
      <c r="A61" s="475"/>
      <c r="B61" s="294">
        <v>9</v>
      </c>
      <c r="C61" s="286"/>
      <c r="D61" s="286"/>
      <c r="E61" s="295" t="s">
        <v>676</v>
      </c>
      <c r="F61" s="296"/>
      <c r="G61" s="294">
        <v>9</v>
      </c>
      <c r="H61" s="286"/>
      <c r="I61" s="286"/>
      <c r="J61" s="295" t="s">
        <v>676</v>
      </c>
      <c r="K61" s="297"/>
      <c r="L61" s="294">
        <v>9</v>
      </c>
      <c r="M61" s="286"/>
      <c r="N61" s="286"/>
      <c r="O61" s="295" t="s">
        <v>676</v>
      </c>
      <c r="P61" s="296"/>
      <c r="Q61" s="298">
        <v>9</v>
      </c>
      <c r="R61" s="286"/>
      <c r="S61" s="286"/>
      <c r="T61" s="295" t="s">
        <v>676</v>
      </c>
      <c r="U61" s="296"/>
    </row>
    <row r="62" spans="1:21" ht="31.5" x14ac:dyDescent="0.25">
      <c r="A62" s="475"/>
      <c r="B62" s="294">
        <v>10</v>
      </c>
      <c r="C62" s="286"/>
      <c r="D62" s="286"/>
      <c r="E62" s="295" t="s">
        <v>677</v>
      </c>
      <c r="F62" s="296"/>
      <c r="G62" s="294">
        <v>10</v>
      </c>
      <c r="H62" s="286"/>
      <c r="I62" s="286"/>
      <c r="J62" s="295" t="s">
        <v>677</v>
      </c>
      <c r="K62" s="297"/>
      <c r="L62" s="294">
        <v>10</v>
      </c>
      <c r="M62" s="286"/>
      <c r="N62" s="286"/>
      <c r="O62" s="295" t="s">
        <v>677</v>
      </c>
      <c r="P62" s="296"/>
      <c r="Q62" s="298">
        <v>10</v>
      </c>
      <c r="R62" s="286"/>
      <c r="S62" s="286"/>
      <c r="T62" s="295" t="s">
        <v>677</v>
      </c>
      <c r="U62" s="296"/>
    </row>
    <row r="63" spans="1:21" ht="30.75" thickBot="1" x14ac:dyDescent="0.3">
      <c r="A63" s="476"/>
      <c r="B63" s="136" t="s">
        <v>678</v>
      </c>
      <c r="C63" s="137"/>
      <c r="D63" s="137"/>
      <c r="E63" s="138" t="s">
        <v>679</v>
      </c>
      <c r="F63" s="139"/>
      <c r="G63" s="136" t="s">
        <v>678</v>
      </c>
      <c r="H63" s="137"/>
      <c r="I63" s="137"/>
      <c r="J63" s="138" t="s">
        <v>679</v>
      </c>
      <c r="K63" s="140"/>
      <c r="L63" s="136" t="s">
        <v>678</v>
      </c>
      <c r="M63" s="137"/>
      <c r="N63" s="137"/>
      <c r="O63" s="138" t="s">
        <v>679</v>
      </c>
      <c r="P63" s="139"/>
      <c r="Q63" s="141" t="s">
        <v>678</v>
      </c>
      <c r="R63" s="137"/>
      <c r="S63" s="137"/>
      <c r="T63" s="138" t="s">
        <v>679</v>
      </c>
      <c r="U63" s="139"/>
    </row>
    <row r="64" spans="1:21" ht="15.75" customHeight="1" x14ac:dyDescent="0.25">
      <c r="A64" s="474" t="s">
        <v>77</v>
      </c>
      <c r="B64" s="292" t="s">
        <v>62</v>
      </c>
      <c r="C64" s="471"/>
      <c r="D64" s="473"/>
      <c r="E64" s="473"/>
      <c r="F64" s="472"/>
      <c r="G64" s="292" t="s">
        <v>62</v>
      </c>
      <c r="H64" s="471"/>
      <c r="I64" s="473"/>
      <c r="J64" s="473"/>
      <c r="K64" s="473"/>
      <c r="L64" s="292" t="s">
        <v>62</v>
      </c>
      <c r="M64" s="471"/>
      <c r="N64" s="473"/>
      <c r="O64" s="473"/>
      <c r="P64" s="472"/>
      <c r="Q64" s="293" t="s">
        <v>62</v>
      </c>
      <c r="R64" s="471"/>
      <c r="S64" s="473"/>
      <c r="T64" s="473"/>
      <c r="U64" s="472"/>
    </row>
    <row r="65" spans="1:21" ht="78.75" x14ac:dyDescent="0.25">
      <c r="A65" s="475"/>
      <c r="B65" s="292" t="s">
        <v>662</v>
      </c>
      <c r="C65" s="471"/>
      <c r="D65" s="473"/>
      <c r="E65" s="473"/>
      <c r="F65" s="472"/>
      <c r="G65" s="292" t="s">
        <v>662</v>
      </c>
      <c r="H65" s="471"/>
      <c r="I65" s="473"/>
      <c r="J65" s="473"/>
      <c r="K65" s="473"/>
      <c r="L65" s="292" t="s">
        <v>662</v>
      </c>
      <c r="M65" s="471"/>
      <c r="N65" s="473"/>
      <c r="O65" s="473"/>
      <c r="P65" s="472"/>
      <c r="Q65" s="293" t="s">
        <v>662</v>
      </c>
      <c r="R65" s="471"/>
      <c r="S65" s="473"/>
      <c r="T65" s="473"/>
      <c r="U65" s="472"/>
    </row>
    <row r="66" spans="1:21" ht="15.75" customHeight="1" x14ac:dyDescent="0.25">
      <c r="A66" s="475"/>
      <c r="B66" s="477"/>
      <c r="C66" s="473"/>
      <c r="D66" s="473"/>
      <c r="E66" s="473"/>
      <c r="F66" s="472"/>
      <c r="G66" s="477"/>
      <c r="H66" s="473"/>
      <c r="I66" s="473"/>
      <c r="J66" s="473"/>
      <c r="K66" s="472"/>
      <c r="L66" s="477"/>
      <c r="M66" s="473"/>
      <c r="N66" s="473"/>
      <c r="O66" s="473"/>
      <c r="P66" s="472"/>
      <c r="Q66" s="477"/>
      <c r="R66" s="473"/>
      <c r="S66" s="473"/>
      <c r="T66" s="473"/>
      <c r="U66" s="472"/>
    </row>
    <row r="67" spans="1:21" ht="15.75" customHeight="1" x14ac:dyDescent="0.25">
      <c r="A67" s="475"/>
      <c r="B67" s="292" t="s">
        <v>664</v>
      </c>
      <c r="C67" s="288" t="s">
        <v>665</v>
      </c>
      <c r="D67" s="288" t="s">
        <v>666</v>
      </c>
      <c r="E67" s="471" t="s">
        <v>667</v>
      </c>
      <c r="F67" s="472"/>
      <c r="G67" s="292" t="s">
        <v>664</v>
      </c>
      <c r="H67" s="288" t="s">
        <v>665</v>
      </c>
      <c r="I67" s="288" t="s">
        <v>666</v>
      </c>
      <c r="J67" s="471" t="s">
        <v>667</v>
      </c>
      <c r="K67" s="473"/>
      <c r="L67" s="292" t="s">
        <v>664</v>
      </c>
      <c r="M67" s="288" t="s">
        <v>665</v>
      </c>
      <c r="N67" s="288" t="s">
        <v>666</v>
      </c>
      <c r="O67" s="471" t="s">
        <v>667</v>
      </c>
      <c r="P67" s="472"/>
      <c r="Q67" s="293" t="s">
        <v>664</v>
      </c>
      <c r="R67" s="288" t="s">
        <v>665</v>
      </c>
      <c r="S67" s="288" t="s">
        <v>666</v>
      </c>
      <c r="T67" s="471" t="s">
        <v>667</v>
      </c>
      <c r="U67" s="472"/>
    </row>
    <row r="68" spans="1:21" ht="31.5" x14ac:dyDescent="0.25">
      <c r="A68" s="475"/>
      <c r="B68" s="294">
        <v>1</v>
      </c>
      <c r="C68" s="286"/>
      <c r="D68" s="286"/>
      <c r="E68" s="295" t="s">
        <v>668</v>
      </c>
      <c r="F68" s="296"/>
      <c r="G68" s="294">
        <v>1</v>
      </c>
      <c r="H68" s="286"/>
      <c r="I68" s="286"/>
      <c r="J68" s="295" t="s">
        <v>668</v>
      </c>
      <c r="K68" s="297"/>
      <c r="L68" s="294">
        <v>1</v>
      </c>
      <c r="M68" s="286"/>
      <c r="N68" s="286"/>
      <c r="O68" s="295" t="s">
        <v>668</v>
      </c>
      <c r="P68" s="296"/>
      <c r="Q68" s="298">
        <v>1</v>
      </c>
      <c r="R68" s="286"/>
      <c r="S68" s="286"/>
      <c r="T68" s="295" t="s">
        <v>668</v>
      </c>
      <c r="U68" s="296"/>
    </row>
    <row r="69" spans="1:21" ht="15.75" customHeight="1" x14ac:dyDescent="0.25">
      <c r="A69" s="475"/>
      <c r="B69" s="294">
        <v>2</v>
      </c>
      <c r="C69" s="286"/>
      <c r="D69" s="286"/>
      <c r="E69" s="295" t="s">
        <v>669</v>
      </c>
      <c r="F69" s="296"/>
      <c r="G69" s="294">
        <v>2</v>
      </c>
      <c r="H69" s="286"/>
      <c r="I69" s="286"/>
      <c r="J69" s="295" t="s">
        <v>669</v>
      </c>
      <c r="K69" s="297"/>
      <c r="L69" s="294">
        <v>2</v>
      </c>
      <c r="M69" s="286"/>
      <c r="N69" s="286"/>
      <c r="O69" s="295" t="s">
        <v>669</v>
      </c>
      <c r="P69" s="296"/>
      <c r="Q69" s="298">
        <v>2</v>
      </c>
      <c r="R69" s="286"/>
      <c r="S69" s="286"/>
      <c r="T69" s="295" t="s">
        <v>669</v>
      </c>
      <c r="U69" s="296"/>
    </row>
    <row r="70" spans="1:21" ht="15.75" customHeight="1" x14ac:dyDescent="0.25">
      <c r="A70" s="475"/>
      <c r="B70" s="294">
        <v>3</v>
      </c>
      <c r="C70" s="286"/>
      <c r="D70" s="286"/>
      <c r="E70" s="295" t="s">
        <v>670</v>
      </c>
      <c r="F70" s="296"/>
      <c r="G70" s="294">
        <v>3</v>
      </c>
      <c r="H70" s="286"/>
      <c r="I70" s="286"/>
      <c r="J70" s="295" t="s">
        <v>670</v>
      </c>
      <c r="K70" s="297"/>
      <c r="L70" s="294">
        <v>3</v>
      </c>
      <c r="M70" s="286"/>
      <c r="N70" s="286"/>
      <c r="O70" s="295" t="s">
        <v>670</v>
      </c>
      <c r="P70" s="296"/>
      <c r="Q70" s="298">
        <v>3</v>
      </c>
      <c r="R70" s="286"/>
      <c r="S70" s="286"/>
      <c r="T70" s="295" t="s">
        <v>670</v>
      </c>
      <c r="U70" s="296"/>
    </row>
    <row r="71" spans="1:21" ht="31.5" x14ac:dyDescent="0.25">
      <c r="A71" s="475"/>
      <c r="B71" s="294">
        <v>4</v>
      </c>
      <c r="C71" s="286"/>
      <c r="D71" s="286"/>
      <c r="E71" s="135" t="s">
        <v>671</v>
      </c>
      <c r="F71" s="296"/>
      <c r="G71" s="294">
        <v>4</v>
      </c>
      <c r="H71" s="286"/>
      <c r="I71" s="286"/>
      <c r="J71" s="135" t="s">
        <v>671</v>
      </c>
      <c r="K71" s="297"/>
      <c r="L71" s="294">
        <v>4</v>
      </c>
      <c r="M71" s="286"/>
      <c r="N71" s="286"/>
      <c r="O71" s="135" t="s">
        <v>671</v>
      </c>
      <c r="P71" s="296"/>
      <c r="Q71" s="298">
        <v>4</v>
      </c>
      <c r="R71" s="286"/>
      <c r="S71" s="286"/>
      <c r="T71" s="135" t="s">
        <v>671</v>
      </c>
      <c r="U71" s="296"/>
    </row>
    <row r="72" spans="1:21" ht="15.75" customHeight="1" x14ac:dyDescent="0.25">
      <c r="A72" s="475"/>
      <c r="B72" s="294">
        <v>5</v>
      </c>
      <c r="C72" s="286"/>
      <c r="D72" s="286"/>
      <c r="E72" s="295" t="s">
        <v>672</v>
      </c>
      <c r="F72" s="296"/>
      <c r="G72" s="294">
        <v>5</v>
      </c>
      <c r="H72" s="286"/>
      <c r="I72" s="286"/>
      <c r="J72" s="295" t="s">
        <v>672</v>
      </c>
      <c r="K72" s="297"/>
      <c r="L72" s="294">
        <v>5</v>
      </c>
      <c r="M72" s="286"/>
      <c r="N72" s="286"/>
      <c r="O72" s="295" t="s">
        <v>672</v>
      </c>
      <c r="P72" s="296"/>
      <c r="Q72" s="298">
        <v>5</v>
      </c>
      <c r="R72" s="286"/>
      <c r="S72" s="286"/>
      <c r="T72" s="295" t="s">
        <v>672</v>
      </c>
      <c r="U72" s="296"/>
    </row>
    <row r="73" spans="1:21" ht="31.5" x14ac:dyDescent="0.25">
      <c r="A73" s="475"/>
      <c r="B73" s="294">
        <v>6</v>
      </c>
      <c r="C73" s="286"/>
      <c r="D73" s="286"/>
      <c r="E73" s="295" t="s">
        <v>673</v>
      </c>
      <c r="F73" s="296"/>
      <c r="G73" s="294">
        <v>6</v>
      </c>
      <c r="H73" s="286"/>
      <c r="I73" s="286"/>
      <c r="J73" s="295" t="s">
        <v>673</v>
      </c>
      <c r="K73" s="297"/>
      <c r="L73" s="294">
        <v>6</v>
      </c>
      <c r="M73" s="286"/>
      <c r="N73" s="286"/>
      <c r="O73" s="295" t="s">
        <v>673</v>
      </c>
      <c r="P73" s="296"/>
      <c r="Q73" s="298">
        <v>6</v>
      </c>
      <c r="R73" s="286"/>
      <c r="S73" s="286"/>
      <c r="T73" s="295" t="s">
        <v>673</v>
      </c>
      <c r="U73" s="296"/>
    </row>
    <row r="74" spans="1:21" ht="15.75" customHeight="1" x14ac:dyDescent="0.25">
      <c r="A74" s="475"/>
      <c r="B74" s="294">
        <v>7</v>
      </c>
      <c r="C74" s="286"/>
      <c r="D74" s="286"/>
      <c r="E74" s="295" t="s">
        <v>674</v>
      </c>
      <c r="F74" s="296"/>
      <c r="G74" s="294">
        <v>7</v>
      </c>
      <c r="H74" s="286"/>
      <c r="I74" s="286"/>
      <c r="J74" s="295" t="s">
        <v>674</v>
      </c>
      <c r="K74" s="297"/>
      <c r="L74" s="294">
        <v>7</v>
      </c>
      <c r="M74" s="286"/>
      <c r="N74" s="286"/>
      <c r="O74" s="295" t="s">
        <v>674</v>
      </c>
      <c r="P74" s="296"/>
      <c r="Q74" s="298">
        <v>7</v>
      </c>
      <c r="R74" s="286"/>
      <c r="S74" s="286"/>
      <c r="T74" s="295" t="s">
        <v>674</v>
      </c>
      <c r="U74" s="296"/>
    </row>
    <row r="75" spans="1:21" ht="31.5" x14ac:dyDescent="0.25">
      <c r="A75" s="475"/>
      <c r="B75" s="294">
        <v>8</v>
      </c>
      <c r="C75" s="286"/>
      <c r="D75" s="286"/>
      <c r="E75" s="295" t="s">
        <v>675</v>
      </c>
      <c r="F75" s="296"/>
      <c r="G75" s="294">
        <v>8</v>
      </c>
      <c r="H75" s="286"/>
      <c r="I75" s="286"/>
      <c r="J75" s="295" t="s">
        <v>675</v>
      </c>
      <c r="K75" s="297"/>
      <c r="L75" s="294">
        <v>8</v>
      </c>
      <c r="M75" s="286"/>
      <c r="N75" s="286"/>
      <c r="O75" s="295" t="s">
        <v>675</v>
      </c>
      <c r="P75" s="296"/>
      <c r="Q75" s="298">
        <v>8</v>
      </c>
      <c r="R75" s="286"/>
      <c r="S75" s="286"/>
      <c r="T75" s="295" t="s">
        <v>675</v>
      </c>
      <c r="U75" s="296"/>
    </row>
    <row r="76" spans="1:21" ht="31.5" x14ac:dyDescent="0.25">
      <c r="A76" s="475"/>
      <c r="B76" s="294">
        <v>9</v>
      </c>
      <c r="C76" s="286"/>
      <c r="D76" s="286"/>
      <c r="E76" s="295" t="s">
        <v>676</v>
      </c>
      <c r="F76" s="296"/>
      <c r="G76" s="294">
        <v>9</v>
      </c>
      <c r="H76" s="286"/>
      <c r="I76" s="286"/>
      <c r="J76" s="295" t="s">
        <v>676</v>
      </c>
      <c r="K76" s="297"/>
      <c r="L76" s="294">
        <v>9</v>
      </c>
      <c r="M76" s="286"/>
      <c r="N76" s="286"/>
      <c r="O76" s="295" t="s">
        <v>676</v>
      </c>
      <c r="P76" s="296"/>
      <c r="Q76" s="298">
        <v>9</v>
      </c>
      <c r="R76" s="286"/>
      <c r="S76" s="286"/>
      <c r="T76" s="295" t="s">
        <v>676</v>
      </c>
      <c r="U76" s="296"/>
    </row>
    <row r="77" spans="1:21" ht="31.5" x14ac:dyDescent="0.25">
      <c r="A77" s="475"/>
      <c r="B77" s="294">
        <v>10</v>
      </c>
      <c r="C77" s="286"/>
      <c r="D77" s="286"/>
      <c r="E77" s="295" t="s">
        <v>677</v>
      </c>
      <c r="F77" s="296"/>
      <c r="G77" s="294">
        <v>10</v>
      </c>
      <c r="H77" s="286"/>
      <c r="I77" s="286"/>
      <c r="J77" s="295" t="s">
        <v>677</v>
      </c>
      <c r="K77" s="297"/>
      <c r="L77" s="294">
        <v>10</v>
      </c>
      <c r="M77" s="286"/>
      <c r="N77" s="286"/>
      <c r="O77" s="295" t="s">
        <v>677</v>
      </c>
      <c r="P77" s="296"/>
      <c r="Q77" s="298">
        <v>10</v>
      </c>
      <c r="R77" s="286"/>
      <c r="S77" s="286"/>
      <c r="T77" s="295" t="s">
        <v>677</v>
      </c>
      <c r="U77" s="296"/>
    </row>
    <row r="78" spans="1:21" ht="30.75" thickBot="1" x14ac:dyDescent="0.3">
      <c r="A78" s="476"/>
      <c r="B78" s="136" t="s">
        <v>678</v>
      </c>
      <c r="C78" s="137"/>
      <c r="D78" s="137"/>
      <c r="E78" s="138" t="s">
        <v>679</v>
      </c>
      <c r="F78" s="139"/>
      <c r="G78" s="136" t="s">
        <v>678</v>
      </c>
      <c r="H78" s="137"/>
      <c r="I78" s="137"/>
      <c r="J78" s="138" t="s">
        <v>679</v>
      </c>
      <c r="K78" s="140"/>
      <c r="L78" s="136" t="s">
        <v>678</v>
      </c>
      <c r="M78" s="137"/>
      <c r="N78" s="137"/>
      <c r="O78" s="138" t="s">
        <v>679</v>
      </c>
      <c r="P78" s="139"/>
      <c r="Q78" s="141" t="s">
        <v>678</v>
      </c>
      <c r="R78" s="137"/>
      <c r="S78" s="137"/>
      <c r="T78" s="138" t="s">
        <v>679</v>
      </c>
      <c r="U78" s="139"/>
    </row>
    <row r="79" spans="1:21" ht="15.75" customHeight="1" x14ac:dyDescent="0.25">
      <c r="A79" s="474" t="s">
        <v>78</v>
      </c>
      <c r="B79" s="292" t="s">
        <v>62</v>
      </c>
      <c r="C79" s="471"/>
      <c r="D79" s="473"/>
      <c r="E79" s="473"/>
      <c r="F79" s="472"/>
      <c r="G79" s="292" t="s">
        <v>62</v>
      </c>
      <c r="H79" s="471"/>
      <c r="I79" s="473"/>
      <c r="J79" s="473"/>
      <c r="K79" s="473"/>
      <c r="L79" s="292" t="s">
        <v>62</v>
      </c>
      <c r="M79" s="471"/>
      <c r="N79" s="473"/>
      <c r="O79" s="473"/>
      <c r="P79" s="472"/>
      <c r="Q79" s="293" t="s">
        <v>62</v>
      </c>
      <c r="R79" s="471"/>
      <c r="S79" s="473"/>
      <c r="T79" s="473"/>
      <c r="U79" s="472"/>
    </row>
    <row r="80" spans="1:21" ht="78.75" x14ac:dyDescent="0.25">
      <c r="A80" s="475"/>
      <c r="B80" s="292" t="s">
        <v>662</v>
      </c>
      <c r="C80" s="471"/>
      <c r="D80" s="473"/>
      <c r="E80" s="473"/>
      <c r="F80" s="472"/>
      <c r="G80" s="292" t="s">
        <v>662</v>
      </c>
      <c r="H80" s="471"/>
      <c r="I80" s="473"/>
      <c r="J80" s="473"/>
      <c r="K80" s="473"/>
      <c r="L80" s="292" t="s">
        <v>662</v>
      </c>
      <c r="M80" s="471"/>
      <c r="N80" s="473"/>
      <c r="O80" s="473"/>
      <c r="P80" s="472"/>
      <c r="Q80" s="293" t="s">
        <v>662</v>
      </c>
      <c r="R80" s="471"/>
      <c r="S80" s="473"/>
      <c r="T80" s="473"/>
      <c r="U80" s="472"/>
    </row>
    <row r="81" spans="1:21" ht="15.75" customHeight="1" x14ac:dyDescent="0.25">
      <c r="A81" s="475"/>
      <c r="B81" s="477"/>
      <c r="C81" s="473"/>
      <c r="D81" s="473"/>
      <c r="E81" s="473"/>
      <c r="F81" s="472"/>
      <c r="G81" s="477"/>
      <c r="H81" s="473"/>
      <c r="I81" s="473"/>
      <c r="J81" s="473"/>
      <c r="K81" s="472"/>
      <c r="L81" s="477"/>
      <c r="M81" s="473"/>
      <c r="N81" s="473"/>
      <c r="O81" s="473"/>
      <c r="P81" s="472"/>
      <c r="Q81" s="477"/>
      <c r="R81" s="473"/>
      <c r="S81" s="473"/>
      <c r="T81" s="473"/>
      <c r="U81" s="472"/>
    </row>
    <row r="82" spans="1:21" ht="15.75" customHeight="1" x14ac:dyDescent="0.25">
      <c r="A82" s="475"/>
      <c r="B82" s="292" t="s">
        <v>664</v>
      </c>
      <c r="C82" s="288" t="s">
        <v>665</v>
      </c>
      <c r="D82" s="288" t="s">
        <v>666</v>
      </c>
      <c r="E82" s="471" t="s">
        <v>667</v>
      </c>
      <c r="F82" s="472"/>
      <c r="G82" s="292" t="s">
        <v>664</v>
      </c>
      <c r="H82" s="288" t="s">
        <v>665</v>
      </c>
      <c r="I82" s="288" t="s">
        <v>666</v>
      </c>
      <c r="J82" s="471" t="s">
        <v>667</v>
      </c>
      <c r="K82" s="473"/>
      <c r="L82" s="292" t="s">
        <v>664</v>
      </c>
      <c r="M82" s="288" t="s">
        <v>665</v>
      </c>
      <c r="N82" s="288" t="s">
        <v>666</v>
      </c>
      <c r="O82" s="471" t="s">
        <v>667</v>
      </c>
      <c r="P82" s="472"/>
      <c r="Q82" s="293" t="s">
        <v>664</v>
      </c>
      <c r="R82" s="288" t="s">
        <v>665</v>
      </c>
      <c r="S82" s="288" t="s">
        <v>666</v>
      </c>
      <c r="T82" s="471" t="s">
        <v>667</v>
      </c>
      <c r="U82" s="472"/>
    </row>
    <row r="83" spans="1:21" ht="31.5" x14ac:dyDescent="0.25">
      <c r="A83" s="475"/>
      <c r="B83" s="294">
        <v>1</v>
      </c>
      <c r="C83" s="286"/>
      <c r="D83" s="286"/>
      <c r="E83" s="295" t="s">
        <v>668</v>
      </c>
      <c r="F83" s="296"/>
      <c r="G83" s="294">
        <v>1</v>
      </c>
      <c r="H83" s="286"/>
      <c r="I83" s="286"/>
      <c r="J83" s="295" t="s">
        <v>668</v>
      </c>
      <c r="K83" s="297"/>
      <c r="L83" s="294">
        <v>1</v>
      </c>
      <c r="M83" s="286"/>
      <c r="N83" s="286"/>
      <c r="O83" s="295" t="s">
        <v>668</v>
      </c>
      <c r="P83" s="296"/>
      <c r="Q83" s="298">
        <v>1</v>
      </c>
      <c r="R83" s="286"/>
      <c r="S83" s="286"/>
      <c r="T83" s="295" t="s">
        <v>668</v>
      </c>
      <c r="U83" s="296"/>
    </row>
    <row r="84" spans="1:21" ht="15.75" customHeight="1" x14ac:dyDescent="0.25">
      <c r="A84" s="475"/>
      <c r="B84" s="294">
        <v>2</v>
      </c>
      <c r="C84" s="286"/>
      <c r="D84" s="286"/>
      <c r="E84" s="295" t="s">
        <v>669</v>
      </c>
      <c r="F84" s="296"/>
      <c r="G84" s="294">
        <v>2</v>
      </c>
      <c r="H84" s="286"/>
      <c r="I84" s="286"/>
      <c r="J84" s="295" t="s">
        <v>669</v>
      </c>
      <c r="K84" s="297"/>
      <c r="L84" s="294">
        <v>2</v>
      </c>
      <c r="M84" s="286"/>
      <c r="N84" s="286"/>
      <c r="O84" s="295" t="s">
        <v>669</v>
      </c>
      <c r="P84" s="296"/>
      <c r="Q84" s="298">
        <v>2</v>
      </c>
      <c r="R84" s="286"/>
      <c r="S84" s="286"/>
      <c r="T84" s="295" t="s">
        <v>669</v>
      </c>
      <c r="U84" s="296"/>
    </row>
    <row r="85" spans="1:21" ht="15.75" customHeight="1" x14ac:dyDescent="0.25">
      <c r="A85" s="475"/>
      <c r="B85" s="294">
        <v>3</v>
      </c>
      <c r="C85" s="286"/>
      <c r="D85" s="286"/>
      <c r="E85" s="295" t="s">
        <v>670</v>
      </c>
      <c r="F85" s="296"/>
      <c r="G85" s="294">
        <v>3</v>
      </c>
      <c r="H85" s="286"/>
      <c r="I85" s="286"/>
      <c r="J85" s="295" t="s">
        <v>670</v>
      </c>
      <c r="K85" s="297"/>
      <c r="L85" s="294">
        <v>3</v>
      </c>
      <c r="M85" s="286"/>
      <c r="N85" s="286"/>
      <c r="O85" s="295" t="s">
        <v>670</v>
      </c>
      <c r="P85" s="296"/>
      <c r="Q85" s="298">
        <v>3</v>
      </c>
      <c r="R85" s="286"/>
      <c r="S85" s="286"/>
      <c r="T85" s="295" t="s">
        <v>670</v>
      </c>
      <c r="U85" s="296"/>
    </row>
    <row r="86" spans="1:21" ht="31.5" x14ac:dyDescent="0.25">
      <c r="A86" s="475"/>
      <c r="B86" s="294">
        <v>4</v>
      </c>
      <c r="C86" s="286"/>
      <c r="D86" s="286"/>
      <c r="E86" s="135" t="s">
        <v>671</v>
      </c>
      <c r="F86" s="296"/>
      <c r="G86" s="294">
        <v>4</v>
      </c>
      <c r="H86" s="286"/>
      <c r="I86" s="286"/>
      <c r="J86" s="135" t="s">
        <v>671</v>
      </c>
      <c r="K86" s="297"/>
      <c r="L86" s="294">
        <v>4</v>
      </c>
      <c r="M86" s="286"/>
      <c r="N86" s="286"/>
      <c r="O86" s="135" t="s">
        <v>671</v>
      </c>
      <c r="P86" s="296"/>
      <c r="Q86" s="298">
        <v>4</v>
      </c>
      <c r="R86" s="286"/>
      <c r="S86" s="286"/>
      <c r="T86" s="135" t="s">
        <v>671</v>
      </c>
      <c r="U86" s="296"/>
    </row>
    <row r="87" spans="1:21" ht="15.75" customHeight="1" x14ac:dyDescent="0.25">
      <c r="A87" s="475"/>
      <c r="B87" s="294">
        <v>5</v>
      </c>
      <c r="C87" s="286"/>
      <c r="D87" s="286"/>
      <c r="E87" s="295" t="s">
        <v>672</v>
      </c>
      <c r="F87" s="296"/>
      <c r="G87" s="294">
        <v>5</v>
      </c>
      <c r="H87" s="286"/>
      <c r="I87" s="286"/>
      <c r="J87" s="295" t="s">
        <v>672</v>
      </c>
      <c r="K87" s="297"/>
      <c r="L87" s="294">
        <v>5</v>
      </c>
      <c r="M87" s="286"/>
      <c r="N87" s="286"/>
      <c r="O87" s="295" t="s">
        <v>672</v>
      </c>
      <c r="P87" s="296"/>
      <c r="Q87" s="298">
        <v>5</v>
      </c>
      <c r="R87" s="286"/>
      <c r="S87" s="286"/>
      <c r="T87" s="295" t="s">
        <v>672</v>
      </c>
      <c r="U87" s="296"/>
    </row>
    <row r="88" spans="1:21" ht="31.5" x14ac:dyDescent="0.25">
      <c r="A88" s="475"/>
      <c r="B88" s="294">
        <v>6</v>
      </c>
      <c r="C88" s="286"/>
      <c r="D88" s="286"/>
      <c r="E88" s="295" t="s">
        <v>673</v>
      </c>
      <c r="F88" s="296"/>
      <c r="G88" s="294">
        <v>6</v>
      </c>
      <c r="H88" s="286"/>
      <c r="I88" s="286"/>
      <c r="J88" s="295" t="s">
        <v>673</v>
      </c>
      <c r="K88" s="297"/>
      <c r="L88" s="294">
        <v>6</v>
      </c>
      <c r="M88" s="286"/>
      <c r="N88" s="286"/>
      <c r="O88" s="295" t="s">
        <v>673</v>
      </c>
      <c r="P88" s="296"/>
      <c r="Q88" s="298">
        <v>6</v>
      </c>
      <c r="R88" s="286"/>
      <c r="S88" s="286"/>
      <c r="T88" s="295" t="s">
        <v>673</v>
      </c>
      <c r="U88" s="296"/>
    </row>
    <row r="89" spans="1:21" ht="15.75" customHeight="1" x14ac:dyDescent="0.25">
      <c r="A89" s="475"/>
      <c r="B89" s="294">
        <v>7</v>
      </c>
      <c r="C89" s="286"/>
      <c r="D89" s="286"/>
      <c r="E89" s="295" t="s">
        <v>674</v>
      </c>
      <c r="F89" s="296"/>
      <c r="G89" s="294">
        <v>7</v>
      </c>
      <c r="H89" s="286"/>
      <c r="I89" s="286"/>
      <c r="J89" s="295" t="s">
        <v>674</v>
      </c>
      <c r="K89" s="297"/>
      <c r="L89" s="294">
        <v>7</v>
      </c>
      <c r="M89" s="286"/>
      <c r="N89" s="286"/>
      <c r="O89" s="295" t="s">
        <v>674</v>
      </c>
      <c r="P89" s="296"/>
      <c r="Q89" s="298">
        <v>7</v>
      </c>
      <c r="R89" s="286"/>
      <c r="S89" s="286"/>
      <c r="T89" s="295" t="s">
        <v>674</v>
      </c>
      <c r="U89" s="296"/>
    </row>
    <row r="90" spans="1:21" ht="31.5" x14ac:dyDescent="0.25">
      <c r="A90" s="475"/>
      <c r="B90" s="294">
        <v>8</v>
      </c>
      <c r="C90" s="286"/>
      <c r="D90" s="286"/>
      <c r="E90" s="295" t="s">
        <v>675</v>
      </c>
      <c r="F90" s="296"/>
      <c r="G90" s="294">
        <v>8</v>
      </c>
      <c r="H90" s="286"/>
      <c r="I90" s="286"/>
      <c r="J90" s="295" t="s">
        <v>675</v>
      </c>
      <c r="K90" s="297"/>
      <c r="L90" s="294">
        <v>8</v>
      </c>
      <c r="M90" s="286"/>
      <c r="N90" s="286"/>
      <c r="O90" s="295" t="s">
        <v>675</v>
      </c>
      <c r="P90" s="296"/>
      <c r="Q90" s="298">
        <v>8</v>
      </c>
      <c r="R90" s="286"/>
      <c r="S90" s="286"/>
      <c r="T90" s="295" t="s">
        <v>675</v>
      </c>
      <c r="U90" s="296"/>
    </row>
    <row r="91" spans="1:21" ht="31.5" x14ac:dyDescent="0.25">
      <c r="A91" s="475"/>
      <c r="B91" s="294">
        <v>9</v>
      </c>
      <c r="C91" s="286"/>
      <c r="D91" s="286"/>
      <c r="E91" s="295" t="s">
        <v>676</v>
      </c>
      <c r="F91" s="296"/>
      <c r="G91" s="294">
        <v>9</v>
      </c>
      <c r="H91" s="286"/>
      <c r="I91" s="286"/>
      <c r="J91" s="295" t="s">
        <v>676</v>
      </c>
      <c r="K91" s="297"/>
      <c r="L91" s="294">
        <v>9</v>
      </c>
      <c r="M91" s="286"/>
      <c r="N91" s="286"/>
      <c r="O91" s="295" t="s">
        <v>676</v>
      </c>
      <c r="P91" s="296"/>
      <c r="Q91" s="298">
        <v>9</v>
      </c>
      <c r="R91" s="286"/>
      <c r="S91" s="286"/>
      <c r="T91" s="295" t="s">
        <v>676</v>
      </c>
      <c r="U91" s="296"/>
    </row>
    <row r="92" spans="1:21" ht="31.5" x14ac:dyDescent="0.25">
      <c r="A92" s="475"/>
      <c r="B92" s="294">
        <v>10</v>
      </c>
      <c r="C92" s="286"/>
      <c r="D92" s="286"/>
      <c r="E92" s="295" t="s">
        <v>677</v>
      </c>
      <c r="F92" s="296"/>
      <c r="G92" s="294">
        <v>10</v>
      </c>
      <c r="H92" s="286"/>
      <c r="I92" s="286"/>
      <c r="J92" s="295" t="s">
        <v>677</v>
      </c>
      <c r="K92" s="297"/>
      <c r="L92" s="294">
        <v>10</v>
      </c>
      <c r="M92" s="286"/>
      <c r="N92" s="286"/>
      <c r="O92" s="295" t="s">
        <v>677</v>
      </c>
      <c r="P92" s="296"/>
      <c r="Q92" s="298">
        <v>10</v>
      </c>
      <c r="R92" s="286"/>
      <c r="S92" s="286"/>
      <c r="T92" s="295" t="s">
        <v>677</v>
      </c>
      <c r="U92" s="296"/>
    </row>
    <row r="93" spans="1:21" ht="30.75" thickBot="1" x14ac:dyDescent="0.3">
      <c r="A93" s="476"/>
      <c r="B93" s="136" t="s">
        <v>678</v>
      </c>
      <c r="C93" s="137"/>
      <c r="D93" s="137"/>
      <c r="E93" s="138" t="s">
        <v>679</v>
      </c>
      <c r="F93" s="139"/>
      <c r="G93" s="136" t="s">
        <v>678</v>
      </c>
      <c r="H93" s="137"/>
      <c r="I93" s="137"/>
      <c r="J93" s="138" t="s">
        <v>679</v>
      </c>
      <c r="K93" s="140"/>
      <c r="L93" s="136" t="s">
        <v>678</v>
      </c>
      <c r="M93" s="137"/>
      <c r="N93" s="137"/>
      <c r="O93" s="138" t="s">
        <v>679</v>
      </c>
      <c r="P93" s="139"/>
      <c r="Q93" s="141" t="s">
        <v>678</v>
      </c>
      <c r="R93" s="137"/>
      <c r="S93" s="137"/>
      <c r="T93" s="138" t="s">
        <v>679</v>
      </c>
      <c r="U93" s="139"/>
    </row>
    <row r="94" spans="1:21" ht="15.75" customHeight="1" x14ac:dyDescent="0.25">
      <c r="A94" s="474" t="s">
        <v>79</v>
      </c>
      <c r="B94" s="292" t="s">
        <v>62</v>
      </c>
      <c r="C94" s="471"/>
      <c r="D94" s="473"/>
      <c r="E94" s="473"/>
      <c r="F94" s="472"/>
      <c r="G94" s="292" t="s">
        <v>62</v>
      </c>
      <c r="H94" s="471"/>
      <c r="I94" s="473"/>
      <c r="J94" s="473"/>
      <c r="K94" s="473"/>
      <c r="L94" s="292" t="s">
        <v>62</v>
      </c>
      <c r="M94" s="471"/>
      <c r="N94" s="473"/>
      <c r="O94" s="473"/>
      <c r="P94" s="472"/>
      <c r="Q94" s="293" t="s">
        <v>62</v>
      </c>
      <c r="R94" s="471"/>
      <c r="S94" s="473"/>
      <c r="T94" s="473"/>
      <c r="U94" s="472"/>
    </row>
    <row r="95" spans="1:21" ht="78.75" x14ac:dyDescent="0.25">
      <c r="A95" s="475"/>
      <c r="B95" s="292" t="s">
        <v>662</v>
      </c>
      <c r="C95" s="471"/>
      <c r="D95" s="473"/>
      <c r="E95" s="473"/>
      <c r="F95" s="472"/>
      <c r="G95" s="292" t="s">
        <v>662</v>
      </c>
      <c r="H95" s="471"/>
      <c r="I95" s="473"/>
      <c r="J95" s="473"/>
      <c r="K95" s="473"/>
      <c r="L95" s="292" t="s">
        <v>662</v>
      </c>
      <c r="M95" s="471"/>
      <c r="N95" s="473"/>
      <c r="O95" s="473"/>
      <c r="P95" s="472"/>
      <c r="Q95" s="293" t="s">
        <v>662</v>
      </c>
      <c r="R95" s="471"/>
      <c r="S95" s="473"/>
      <c r="T95" s="473"/>
      <c r="U95" s="472"/>
    </row>
    <row r="96" spans="1:21" ht="15.75" customHeight="1" x14ac:dyDescent="0.25">
      <c r="A96" s="475"/>
      <c r="B96" s="477"/>
      <c r="C96" s="473"/>
      <c r="D96" s="473"/>
      <c r="E96" s="473"/>
      <c r="F96" s="472"/>
      <c r="G96" s="477"/>
      <c r="H96" s="473"/>
      <c r="I96" s="473"/>
      <c r="J96" s="473"/>
      <c r="K96" s="472"/>
      <c r="L96" s="477"/>
      <c r="M96" s="473"/>
      <c r="N96" s="473"/>
      <c r="O96" s="473"/>
      <c r="P96" s="472"/>
      <c r="Q96" s="477"/>
      <c r="R96" s="473"/>
      <c r="S96" s="473"/>
      <c r="T96" s="473"/>
      <c r="U96" s="472"/>
    </row>
    <row r="97" spans="1:21" ht="15.75" customHeight="1" x14ac:dyDescent="0.25">
      <c r="A97" s="475"/>
      <c r="B97" s="292" t="s">
        <v>664</v>
      </c>
      <c r="C97" s="288" t="s">
        <v>665</v>
      </c>
      <c r="D97" s="288" t="s">
        <v>666</v>
      </c>
      <c r="E97" s="471" t="s">
        <v>667</v>
      </c>
      <c r="F97" s="472"/>
      <c r="G97" s="292" t="s">
        <v>664</v>
      </c>
      <c r="H97" s="288" t="s">
        <v>665</v>
      </c>
      <c r="I97" s="288" t="s">
        <v>666</v>
      </c>
      <c r="J97" s="471" t="s">
        <v>667</v>
      </c>
      <c r="K97" s="473"/>
      <c r="L97" s="292" t="s">
        <v>664</v>
      </c>
      <c r="M97" s="288" t="s">
        <v>665</v>
      </c>
      <c r="N97" s="288" t="s">
        <v>666</v>
      </c>
      <c r="O97" s="471" t="s">
        <v>667</v>
      </c>
      <c r="P97" s="472"/>
      <c r="Q97" s="293" t="s">
        <v>664</v>
      </c>
      <c r="R97" s="288" t="s">
        <v>665</v>
      </c>
      <c r="S97" s="288" t="s">
        <v>666</v>
      </c>
      <c r="T97" s="471" t="s">
        <v>667</v>
      </c>
      <c r="U97" s="472"/>
    </row>
    <row r="98" spans="1:21" ht="31.5" x14ac:dyDescent="0.25">
      <c r="A98" s="475"/>
      <c r="B98" s="294">
        <v>1</v>
      </c>
      <c r="C98" s="286"/>
      <c r="D98" s="286"/>
      <c r="E98" s="295" t="s">
        <v>668</v>
      </c>
      <c r="F98" s="296"/>
      <c r="G98" s="294">
        <v>1</v>
      </c>
      <c r="H98" s="286"/>
      <c r="I98" s="286"/>
      <c r="J98" s="295" t="s">
        <v>668</v>
      </c>
      <c r="K98" s="297"/>
      <c r="L98" s="294">
        <v>1</v>
      </c>
      <c r="M98" s="286"/>
      <c r="N98" s="286"/>
      <c r="O98" s="295" t="s">
        <v>668</v>
      </c>
      <c r="P98" s="296"/>
      <c r="Q98" s="298">
        <v>1</v>
      </c>
      <c r="R98" s="286"/>
      <c r="S98" s="286"/>
      <c r="T98" s="295" t="s">
        <v>668</v>
      </c>
      <c r="U98" s="296"/>
    </row>
    <row r="99" spans="1:21" ht="15.75" customHeight="1" x14ac:dyDescent="0.25">
      <c r="A99" s="475"/>
      <c r="B99" s="294">
        <v>2</v>
      </c>
      <c r="C99" s="286"/>
      <c r="D99" s="286"/>
      <c r="E99" s="295" t="s">
        <v>669</v>
      </c>
      <c r="F99" s="296"/>
      <c r="G99" s="294">
        <v>2</v>
      </c>
      <c r="H99" s="286"/>
      <c r="I99" s="286"/>
      <c r="J99" s="295" t="s">
        <v>669</v>
      </c>
      <c r="K99" s="297"/>
      <c r="L99" s="294">
        <v>2</v>
      </c>
      <c r="M99" s="286"/>
      <c r="N99" s="286"/>
      <c r="O99" s="295" t="s">
        <v>669</v>
      </c>
      <c r="P99" s="296"/>
      <c r="Q99" s="298">
        <v>2</v>
      </c>
      <c r="R99" s="286"/>
      <c r="S99" s="286"/>
      <c r="T99" s="295" t="s">
        <v>669</v>
      </c>
      <c r="U99" s="296"/>
    </row>
    <row r="100" spans="1:21" ht="15.75" customHeight="1" x14ac:dyDescent="0.25">
      <c r="A100" s="475"/>
      <c r="B100" s="294">
        <v>3</v>
      </c>
      <c r="C100" s="286"/>
      <c r="D100" s="286"/>
      <c r="E100" s="295" t="s">
        <v>670</v>
      </c>
      <c r="F100" s="296"/>
      <c r="G100" s="294">
        <v>3</v>
      </c>
      <c r="H100" s="286"/>
      <c r="I100" s="286"/>
      <c r="J100" s="295" t="s">
        <v>670</v>
      </c>
      <c r="K100" s="297"/>
      <c r="L100" s="294">
        <v>3</v>
      </c>
      <c r="M100" s="286"/>
      <c r="N100" s="286"/>
      <c r="O100" s="295" t="s">
        <v>670</v>
      </c>
      <c r="P100" s="296"/>
      <c r="Q100" s="298">
        <v>3</v>
      </c>
      <c r="R100" s="286"/>
      <c r="S100" s="286"/>
      <c r="T100" s="295" t="s">
        <v>670</v>
      </c>
      <c r="U100" s="296"/>
    </row>
    <row r="101" spans="1:21" ht="31.5" x14ac:dyDescent="0.25">
      <c r="A101" s="475"/>
      <c r="B101" s="294">
        <v>4</v>
      </c>
      <c r="C101" s="286"/>
      <c r="D101" s="286"/>
      <c r="E101" s="135" t="s">
        <v>671</v>
      </c>
      <c r="F101" s="296"/>
      <c r="G101" s="294">
        <v>4</v>
      </c>
      <c r="H101" s="286"/>
      <c r="I101" s="286"/>
      <c r="J101" s="135" t="s">
        <v>671</v>
      </c>
      <c r="K101" s="297"/>
      <c r="L101" s="294">
        <v>4</v>
      </c>
      <c r="M101" s="286"/>
      <c r="N101" s="286"/>
      <c r="O101" s="135" t="s">
        <v>671</v>
      </c>
      <c r="P101" s="296"/>
      <c r="Q101" s="298">
        <v>4</v>
      </c>
      <c r="R101" s="286"/>
      <c r="S101" s="286"/>
      <c r="T101" s="135" t="s">
        <v>671</v>
      </c>
      <c r="U101" s="296"/>
    </row>
    <row r="102" spans="1:21" ht="15.75" customHeight="1" x14ac:dyDescent="0.25">
      <c r="A102" s="475"/>
      <c r="B102" s="294">
        <v>5</v>
      </c>
      <c r="C102" s="286"/>
      <c r="D102" s="286"/>
      <c r="E102" s="295" t="s">
        <v>672</v>
      </c>
      <c r="F102" s="296"/>
      <c r="G102" s="294">
        <v>5</v>
      </c>
      <c r="H102" s="286"/>
      <c r="I102" s="286"/>
      <c r="J102" s="295" t="s">
        <v>672</v>
      </c>
      <c r="K102" s="297"/>
      <c r="L102" s="294">
        <v>5</v>
      </c>
      <c r="M102" s="286"/>
      <c r="N102" s="286"/>
      <c r="O102" s="295" t="s">
        <v>672</v>
      </c>
      <c r="P102" s="296"/>
      <c r="Q102" s="298">
        <v>5</v>
      </c>
      <c r="R102" s="286"/>
      <c r="S102" s="286"/>
      <c r="T102" s="295" t="s">
        <v>672</v>
      </c>
      <c r="U102" s="296"/>
    </row>
    <row r="103" spans="1:21" ht="31.5" x14ac:dyDescent="0.25">
      <c r="A103" s="475"/>
      <c r="B103" s="294">
        <v>6</v>
      </c>
      <c r="C103" s="286"/>
      <c r="D103" s="286"/>
      <c r="E103" s="295" t="s">
        <v>673</v>
      </c>
      <c r="F103" s="296"/>
      <c r="G103" s="294">
        <v>6</v>
      </c>
      <c r="H103" s="286"/>
      <c r="I103" s="286"/>
      <c r="J103" s="295" t="s">
        <v>673</v>
      </c>
      <c r="K103" s="297"/>
      <c r="L103" s="294">
        <v>6</v>
      </c>
      <c r="M103" s="286"/>
      <c r="N103" s="286"/>
      <c r="O103" s="295" t="s">
        <v>673</v>
      </c>
      <c r="P103" s="296"/>
      <c r="Q103" s="298">
        <v>6</v>
      </c>
      <c r="R103" s="286"/>
      <c r="S103" s="286"/>
      <c r="T103" s="295" t="s">
        <v>673</v>
      </c>
      <c r="U103" s="296"/>
    </row>
    <row r="104" spans="1:21" ht="15.75" customHeight="1" x14ac:dyDescent="0.25">
      <c r="A104" s="475"/>
      <c r="B104" s="294">
        <v>7</v>
      </c>
      <c r="C104" s="286"/>
      <c r="D104" s="286"/>
      <c r="E104" s="295" t="s">
        <v>674</v>
      </c>
      <c r="F104" s="296"/>
      <c r="G104" s="294">
        <v>7</v>
      </c>
      <c r="H104" s="286"/>
      <c r="I104" s="286"/>
      <c r="J104" s="295" t="s">
        <v>674</v>
      </c>
      <c r="K104" s="297"/>
      <c r="L104" s="294">
        <v>7</v>
      </c>
      <c r="M104" s="286"/>
      <c r="N104" s="286"/>
      <c r="O104" s="295" t="s">
        <v>674</v>
      </c>
      <c r="P104" s="296"/>
      <c r="Q104" s="298">
        <v>7</v>
      </c>
      <c r="R104" s="286"/>
      <c r="S104" s="286"/>
      <c r="T104" s="295" t="s">
        <v>674</v>
      </c>
      <c r="U104" s="296"/>
    </row>
    <row r="105" spans="1:21" ht="31.5" x14ac:dyDescent="0.25">
      <c r="A105" s="475"/>
      <c r="B105" s="294">
        <v>8</v>
      </c>
      <c r="C105" s="286"/>
      <c r="D105" s="286"/>
      <c r="E105" s="295" t="s">
        <v>675</v>
      </c>
      <c r="F105" s="296"/>
      <c r="G105" s="294">
        <v>8</v>
      </c>
      <c r="H105" s="286"/>
      <c r="I105" s="286"/>
      <c r="J105" s="295" t="s">
        <v>675</v>
      </c>
      <c r="K105" s="297"/>
      <c r="L105" s="294">
        <v>8</v>
      </c>
      <c r="M105" s="286"/>
      <c r="N105" s="286"/>
      <c r="O105" s="295" t="s">
        <v>675</v>
      </c>
      <c r="P105" s="296"/>
      <c r="Q105" s="298">
        <v>8</v>
      </c>
      <c r="R105" s="286"/>
      <c r="S105" s="286"/>
      <c r="T105" s="295" t="s">
        <v>675</v>
      </c>
      <c r="U105" s="296"/>
    </row>
    <row r="106" spans="1:21" ht="31.5" x14ac:dyDescent="0.25">
      <c r="A106" s="475"/>
      <c r="B106" s="294">
        <v>9</v>
      </c>
      <c r="C106" s="286"/>
      <c r="D106" s="286"/>
      <c r="E106" s="295" t="s">
        <v>676</v>
      </c>
      <c r="F106" s="296"/>
      <c r="G106" s="294">
        <v>9</v>
      </c>
      <c r="H106" s="286"/>
      <c r="I106" s="286"/>
      <c r="J106" s="295" t="s">
        <v>676</v>
      </c>
      <c r="K106" s="297"/>
      <c r="L106" s="294">
        <v>9</v>
      </c>
      <c r="M106" s="286"/>
      <c r="N106" s="286"/>
      <c r="O106" s="295" t="s">
        <v>676</v>
      </c>
      <c r="P106" s="296"/>
      <c r="Q106" s="298">
        <v>9</v>
      </c>
      <c r="R106" s="286"/>
      <c r="S106" s="286"/>
      <c r="T106" s="295" t="s">
        <v>676</v>
      </c>
      <c r="U106" s="296"/>
    </row>
    <row r="107" spans="1:21" ht="31.5" x14ac:dyDescent="0.25">
      <c r="A107" s="475"/>
      <c r="B107" s="294">
        <v>10</v>
      </c>
      <c r="C107" s="286"/>
      <c r="D107" s="286"/>
      <c r="E107" s="295" t="s">
        <v>677</v>
      </c>
      <c r="F107" s="296"/>
      <c r="G107" s="294">
        <v>10</v>
      </c>
      <c r="H107" s="286"/>
      <c r="I107" s="286"/>
      <c r="J107" s="295" t="s">
        <v>677</v>
      </c>
      <c r="K107" s="297"/>
      <c r="L107" s="294">
        <v>10</v>
      </c>
      <c r="M107" s="286"/>
      <c r="N107" s="286"/>
      <c r="O107" s="295" t="s">
        <v>677</v>
      </c>
      <c r="P107" s="296"/>
      <c r="Q107" s="298">
        <v>10</v>
      </c>
      <c r="R107" s="286"/>
      <c r="S107" s="286"/>
      <c r="T107" s="295" t="s">
        <v>677</v>
      </c>
      <c r="U107" s="296"/>
    </row>
    <row r="108" spans="1:21" ht="30.75" thickBot="1" x14ac:dyDescent="0.3">
      <c r="A108" s="476"/>
      <c r="B108" s="136" t="s">
        <v>678</v>
      </c>
      <c r="C108" s="137"/>
      <c r="D108" s="137"/>
      <c r="E108" s="138" t="s">
        <v>679</v>
      </c>
      <c r="F108" s="139"/>
      <c r="G108" s="136" t="s">
        <v>678</v>
      </c>
      <c r="H108" s="137"/>
      <c r="I108" s="137"/>
      <c r="J108" s="138" t="s">
        <v>679</v>
      </c>
      <c r="K108" s="140"/>
      <c r="L108" s="136" t="s">
        <v>678</v>
      </c>
      <c r="M108" s="137"/>
      <c r="N108" s="137"/>
      <c r="O108" s="138" t="s">
        <v>679</v>
      </c>
      <c r="P108" s="139"/>
      <c r="Q108" s="141" t="s">
        <v>678</v>
      </c>
      <c r="R108" s="137"/>
      <c r="S108" s="137"/>
      <c r="T108" s="138" t="s">
        <v>679</v>
      </c>
      <c r="U108" s="139"/>
    </row>
    <row r="109" spans="1:21" ht="15.75" customHeight="1" x14ac:dyDescent="0.25">
      <c r="A109" s="474" t="s">
        <v>80</v>
      </c>
      <c r="B109" s="292" t="s">
        <v>62</v>
      </c>
      <c r="C109" s="471"/>
      <c r="D109" s="473"/>
      <c r="E109" s="473"/>
      <c r="F109" s="472"/>
      <c r="G109" s="292" t="s">
        <v>62</v>
      </c>
      <c r="H109" s="471"/>
      <c r="I109" s="473"/>
      <c r="J109" s="473"/>
      <c r="K109" s="473"/>
      <c r="L109" s="292" t="s">
        <v>62</v>
      </c>
      <c r="M109" s="471"/>
      <c r="N109" s="473"/>
      <c r="O109" s="473"/>
      <c r="P109" s="472"/>
      <c r="Q109" s="293" t="s">
        <v>62</v>
      </c>
      <c r="R109" s="471"/>
      <c r="S109" s="473"/>
      <c r="T109" s="473"/>
      <c r="U109" s="472"/>
    </row>
    <row r="110" spans="1:21" ht="78.75" x14ac:dyDescent="0.25">
      <c r="A110" s="475"/>
      <c r="B110" s="292" t="s">
        <v>662</v>
      </c>
      <c r="C110" s="471"/>
      <c r="D110" s="473"/>
      <c r="E110" s="473"/>
      <c r="F110" s="472"/>
      <c r="G110" s="292" t="s">
        <v>662</v>
      </c>
      <c r="H110" s="471"/>
      <c r="I110" s="473"/>
      <c r="J110" s="473"/>
      <c r="K110" s="473"/>
      <c r="L110" s="292" t="s">
        <v>662</v>
      </c>
      <c r="M110" s="471"/>
      <c r="N110" s="473"/>
      <c r="O110" s="473"/>
      <c r="P110" s="472"/>
      <c r="Q110" s="293" t="s">
        <v>662</v>
      </c>
      <c r="R110" s="471"/>
      <c r="S110" s="473"/>
      <c r="T110" s="473"/>
      <c r="U110" s="472"/>
    </row>
    <row r="111" spans="1:21" ht="15.75" customHeight="1" x14ac:dyDescent="0.25">
      <c r="A111" s="475"/>
      <c r="B111" s="477"/>
      <c r="C111" s="473"/>
      <c r="D111" s="473"/>
      <c r="E111" s="473"/>
      <c r="F111" s="472"/>
      <c r="G111" s="477"/>
      <c r="H111" s="473"/>
      <c r="I111" s="473"/>
      <c r="J111" s="473"/>
      <c r="K111" s="472"/>
      <c r="L111" s="477"/>
      <c r="M111" s="473"/>
      <c r="N111" s="473"/>
      <c r="O111" s="473"/>
      <c r="P111" s="472"/>
      <c r="Q111" s="477"/>
      <c r="R111" s="473"/>
      <c r="S111" s="473"/>
      <c r="T111" s="473"/>
      <c r="U111" s="472"/>
    </row>
    <row r="112" spans="1:21" ht="15.75" customHeight="1" x14ac:dyDescent="0.25">
      <c r="A112" s="475"/>
      <c r="B112" s="292" t="s">
        <v>664</v>
      </c>
      <c r="C112" s="288" t="s">
        <v>665</v>
      </c>
      <c r="D112" s="288" t="s">
        <v>666</v>
      </c>
      <c r="E112" s="471" t="s">
        <v>667</v>
      </c>
      <c r="F112" s="472"/>
      <c r="G112" s="292" t="s">
        <v>664</v>
      </c>
      <c r="H112" s="288" t="s">
        <v>665</v>
      </c>
      <c r="I112" s="288" t="s">
        <v>666</v>
      </c>
      <c r="J112" s="471" t="s">
        <v>667</v>
      </c>
      <c r="K112" s="473"/>
      <c r="L112" s="292" t="s">
        <v>664</v>
      </c>
      <c r="M112" s="288" t="s">
        <v>665</v>
      </c>
      <c r="N112" s="288" t="s">
        <v>666</v>
      </c>
      <c r="O112" s="471" t="s">
        <v>667</v>
      </c>
      <c r="P112" s="472"/>
      <c r="Q112" s="293" t="s">
        <v>664</v>
      </c>
      <c r="R112" s="288" t="s">
        <v>665</v>
      </c>
      <c r="S112" s="288" t="s">
        <v>666</v>
      </c>
      <c r="T112" s="471" t="s">
        <v>667</v>
      </c>
      <c r="U112" s="472"/>
    </row>
    <row r="113" spans="1:21" ht="31.5" x14ac:dyDescent="0.25">
      <c r="A113" s="475"/>
      <c r="B113" s="294">
        <v>1</v>
      </c>
      <c r="C113" s="286"/>
      <c r="D113" s="286"/>
      <c r="E113" s="295" t="s">
        <v>668</v>
      </c>
      <c r="F113" s="296"/>
      <c r="G113" s="294">
        <v>1</v>
      </c>
      <c r="H113" s="286"/>
      <c r="I113" s="286"/>
      <c r="J113" s="295" t="s">
        <v>668</v>
      </c>
      <c r="K113" s="297"/>
      <c r="L113" s="294">
        <v>1</v>
      </c>
      <c r="M113" s="286"/>
      <c r="N113" s="286"/>
      <c r="O113" s="295" t="s">
        <v>668</v>
      </c>
      <c r="P113" s="296"/>
      <c r="Q113" s="298">
        <v>1</v>
      </c>
      <c r="R113" s="286"/>
      <c r="S113" s="286"/>
      <c r="T113" s="295" t="s">
        <v>668</v>
      </c>
      <c r="U113" s="296"/>
    </row>
    <row r="114" spans="1:21" ht="15.75" customHeight="1" x14ac:dyDescent="0.25">
      <c r="A114" s="475"/>
      <c r="B114" s="294">
        <v>2</v>
      </c>
      <c r="C114" s="286"/>
      <c r="D114" s="286"/>
      <c r="E114" s="295" t="s">
        <v>669</v>
      </c>
      <c r="F114" s="296"/>
      <c r="G114" s="294">
        <v>2</v>
      </c>
      <c r="H114" s="286"/>
      <c r="I114" s="286"/>
      <c r="J114" s="295" t="s">
        <v>669</v>
      </c>
      <c r="K114" s="297"/>
      <c r="L114" s="294">
        <v>2</v>
      </c>
      <c r="M114" s="286"/>
      <c r="N114" s="286"/>
      <c r="O114" s="295" t="s">
        <v>669</v>
      </c>
      <c r="P114" s="296"/>
      <c r="Q114" s="298">
        <v>2</v>
      </c>
      <c r="R114" s="286"/>
      <c r="S114" s="286"/>
      <c r="T114" s="295" t="s">
        <v>669</v>
      </c>
      <c r="U114" s="296"/>
    </row>
    <row r="115" spans="1:21" ht="15.75" customHeight="1" x14ac:dyDescent="0.25">
      <c r="A115" s="475"/>
      <c r="B115" s="294">
        <v>3</v>
      </c>
      <c r="C115" s="286"/>
      <c r="D115" s="286"/>
      <c r="E115" s="295" t="s">
        <v>670</v>
      </c>
      <c r="F115" s="296"/>
      <c r="G115" s="294">
        <v>3</v>
      </c>
      <c r="H115" s="286"/>
      <c r="I115" s="286"/>
      <c r="J115" s="295" t="s">
        <v>670</v>
      </c>
      <c r="K115" s="297"/>
      <c r="L115" s="294">
        <v>3</v>
      </c>
      <c r="M115" s="286"/>
      <c r="N115" s="286"/>
      <c r="O115" s="295" t="s">
        <v>670</v>
      </c>
      <c r="P115" s="296"/>
      <c r="Q115" s="298">
        <v>3</v>
      </c>
      <c r="R115" s="286"/>
      <c r="S115" s="286"/>
      <c r="T115" s="295" t="s">
        <v>670</v>
      </c>
      <c r="U115" s="296"/>
    </row>
    <row r="116" spans="1:21" ht="31.5" x14ac:dyDescent="0.25">
      <c r="A116" s="475"/>
      <c r="B116" s="294">
        <v>4</v>
      </c>
      <c r="C116" s="286"/>
      <c r="D116" s="286"/>
      <c r="E116" s="135" t="s">
        <v>671</v>
      </c>
      <c r="F116" s="296"/>
      <c r="G116" s="294">
        <v>4</v>
      </c>
      <c r="H116" s="286"/>
      <c r="I116" s="286"/>
      <c r="J116" s="135" t="s">
        <v>671</v>
      </c>
      <c r="K116" s="297"/>
      <c r="L116" s="294">
        <v>4</v>
      </c>
      <c r="M116" s="286"/>
      <c r="N116" s="286"/>
      <c r="O116" s="135" t="s">
        <v>671</v>
      </c>
      <c r="P116" s="296"/>
      <c r="Q116" s="298">
        <v>4</v>
      </c>
      <c r="R116" s="286"/>
      <c r="S116" s="286"/>
      <c r="T116" s="135" t="s">
        <v>671</v>
      </c>
      <c r="U116" s="296"/>
    </row>
    <row r="117" spans="1:21" ht="15.75" customHeight="1" x14ac:dyDescent="0.25">
      <c r="A117" s="475"/>
      <c r="B117" s="294">
        <v>5</v>
      </c>
      <c r="C117" s="286"/>
      <c r="D117" s="286"/>
      <c r="E117" s="295" t="s">
        <v>672</v>
      </c>
      <c r="F117" s="296"/>
      <c r="G117" s="294">
        <v>5</v>
      </c>
      <c r="H117" s="286"/>
      <c r="I117" s="286"/>
      <c r="J117" s="295" t="s">
        <v>672</v>
      </c>
      <c r="K117" s="297"/>
      <c r="L117" s="294">
        <v>5</v>
      </c>
      <c r="M117" s="286"/>
      <c r="N117" s="286"/>
      <c r="O117" s="295" t="s">
        <v>672</v>
      </c>
      <c r="P117" s="296"/>
      <c r="Q117" s="298">
        <v>5</v>
      </c>
      <c r="R117" s="286"/>
      <c r="S117" s="286"/>
      <c r="T117" s="295" t="s">
        <v>672</v>
      </c>
      <c r="U117" s="296"/>
    </row>
    <row r="118" spans="1:21" ht="31.5" x14ac:dyDescent="0.25">
      <c r="A118" s="475"/>
      <c r="B118" s="294">
        <v>6</v>
      </c>
      <c r="C118" s="286"/>
      <c r="D118" s="286"/>
      <c r="E118" s="295" t="s">
        <v>673</v>
      </c>
      <c r="F118" s="296"/>
      <c r="G118" s="294">
        <v>6</v>
      </c>
      <c r="H118" s="286"/>
      <c r="I118" s="286"/>
      <c r="J118" s="295" t="s">
        <v>673</v>
      </c>
      <c r="K118" s="297"/>
      <c r="L118" s="294">
        <v>6</v>
      </c>
      <c r="M118" s="286"/>
      <c r="N118" s="286"/>
      <c r="O118" s="295" t="s">
        <v>673</v>
      </c>
      <c r="P118" s="296"/>
      <c r="Q118" s="298">
        <v>6</v>
      </c>
      <c r="R118" s="286"/>
      <c r="S118" s="286"/>
      <c r="T118" s="295" t="s">
        <v>673</v>
      </c>
      <c r="U118" s="296"/>
    </row>
    <row r="119" spans="1:21" ht="15.75" customHeight="1" x14ac:dyDescent="0.25">
      <c r="A119" s="475"/>
      <c r="B119" s="294">
        <v>7</v>
      </c>
      <c r="C119" s="286"/>
      <c r="D119" s="286"/>
      <c r="E119" s="295" t="s">
        <v>674</v>
      </c>
      <c r="F119" s="296"/>
      <c r="G119" s="294">
        <v>7</v>
      </c>
      <c r="H119" s="286"/>
      <c r="I119" s="286"/>
      <c r="J119" s="295" t="s">
        <v>674</v>
      </c>
      <c r="K119" s="297"/>
      <c r="L119" s="294">
        <v>7</v>
      </c>
      <c r="M119" s="286"/>
      <c r="N119" s="286"/>
      <c r="O119" s="295" t="s">
        <v>674</v>
      </c>
      <c r="P119" s="296"/>
      <c r="Q119" s="298">
        <v>7</v>
      </c>
      <c r="R119" s="286"/>
      <c r="S119" s="286"/>
      <c r="T119" s="295" t="s">
        <v>674</v>
      </c>
      <c r="U119" s="296"/>
    </row>
    <row r="120" spans="1:21" ht="31.5" x14ac:dyDescent="0.25">
      <c r="A120" s="475"/>
      <c r="B120" s="294">
        <v>8</v>
      </c>
      <c r="C120" s="286"/>
      <c r="D120" s="286"/>
      <c r="E120" s="295" t="s">
        <v>675</v>
      </c>
      <c r="F120" s="296"/>
      <c r="G120" s="294">
        <v>8</v>
      </c>
      <c r="H120" s="286"/>
      <c r="I120" s="286"/>
      <c r="J120" s="295" t="s">
        <v>675</v>
      </c>
      <c r="K120" s="297"/>
      <c r="L120" s="294">
        <v>8</v>
      </c>
      <c r="M120" s="286"/>
      <c r="N120" s="286"/>
      <c r="O120" s="295" t="s">
        <v>675</v>
      </c>
      <c r="P120" s="296"/>
      <c r="Q120" s="298">
        <v>8</v>
      </c>
      <c r="R120" s="286"/>
      <c r="S120" s="286"/>
      <c r="T120" s="295" t="s">
        <v>675</v>
      </c>
      <c r="U120" s="296"/>
    </row>
    <row r="121" spans="1:21" ht="31.5" x14ac:dyDescent="0.25">
      <c r="A121" s="475"/>
      <c r="B121" s="294">
        <v>9</v>
      </c>
      <c r="C121" s="286"/>
      <c r="D121" s="286"/>
      <c r="E121" s="295" t="s">
        <v>676</v>
      </c>
      <c r="F121" s="296"/>
      <c r="G121" s="294">
        <v>9</v>
      </c>
      <c r="H121" s="286"/>
      <c r="I121" s="286"/>
      <c r="J121" s="295" t="s">
        <v>676</v>
      </c>
      <c r="K121" s="297"/>
      <c r="L121" s="294">
        <v>9</v>
      </c>
      <c r="M121" s="286"/>
      <c r="N121" s="286"/>
      <c r="O121" s="295" t="s">
        <v>676</v>
      </c>
      <c r="P121" s="296"/>
      <c r="Q121" s="298">
        <v>9</v>
      </c>
      <c r="R121" s="286"/>
      <c r="S121" s="286"/>
      <c r="T121" s="295" t="s">
        <v>676</v>
      </c>
      <c r="U121" s="296"/>
    </row>
    <row r="122" spans="1:21" ht="31.5" x14ac:dyDescent="0.25">
      <c r="A122" s="475"/>
      <c r="B122" s="294">
        <v>10</v>
      </c>
      <c r="C122" s="286"/>
      <c r="D122" s="286"/>
      <c r="E122" s="295" t="s">
        <v>677</v>
      </c>
      <c r="F122" s="296"/>
      <c r="G122" s="294">
        <v>10</v>
      </c>
      <c r="H122" s="286"/>
      <c r="I122" s="286"/>
      <c r="J122" s="295" t="s">
        <v>677</v>
      </c>
      <c r="K122" s="297"/>
      <c r="L122" s="294">
        <v>10</v>
      </c>
      <c r="M122" s="286"/>
      <c r="N122" s="286"/>
      <c r="O122" s="295" t="s">
        <v>677</v>
      </c>
      <c r="P122" s="296"/>
      <c r="Q122" s="298">
        <v>10</v>
      </c>
      <c r="R122" s="286"/>
      <c r="S122" s="286"/>
      <c r="T122" s="295" t="s">
        <v>677</v>
      </c>
      <c r="U122" s="296"/>
    </row>
    <row r="123" spans="1:21" ht="30.75" thickBot="1" x14ac:dyDescent="0.3">
      <c r="A123" s="476"/>
      <c r="B123" s="136" t="s">
        <v>678</v>
      </c>
      <c r="C123" s="137"/>
      <c r="D123" s="137"/>
      <c r="E123" s="138" t="s">
        <v>679</v>
      </c>
      <c r="F123" s="139"/>
      <c r="G123" s="136" t="s">
        <v>678</v>
      </c>
      <c r="H123" s="137"/>
      <c r="I123" s="137"/>
      <c r="J123" s="138" t="s">
        <v>679</v>
      </c>
      <c r="K123" s="140"/>
      <c r="L123" s="136" t="s">
        <v>678</v>
      </c>
      <c r="M123" s="137"/>
      <c r="N123" s="137"/>
      <c r="O123" s="138" t="s">
        <v>679</v>
      </c>
      <c r="P123" s="139"/>
      <c r="Q123" s="141" t="s">
        <v>678</v>
      </c>
      <c r="R123" s="137"/>
      <c r="S123" s="137"/>
      <c r="T123" s="138" t="s">
        <v>679</v>
      </c>
      <c r="U123" s="139"/>
    </row>
    <row r="124" spans="1:21" ht="15.75" customHeight="1" x14ac:dyDescent="0.25">
      <c r="A124" s="474" t="s">
        <v>81</v>
      </c>
      <c r="B124" s="292" t="s">
        <v>62</v>
      </c>
      <c r="C124" s="471"/>
      <c r="D124" s="473"/>
      <c r="E124" s="473"/>
      <c r="F124" s="472"/>
      <c r="G124" s="292" t="s">
        <v>62</v>
      </c>
      <c r="H124" s="471"/>
      <c r="I124" s="473"/>
      <c r="J124" s="473"/>
      <c r="K124" s="473"/>
      <c r="L124" s="292" t="s">
        <v>62</v>
      </c>
      <c r="M124" s="471"/>
      <c r="N124" s="473"/>
      <c r="O124" s="473"/>
      <c r="P124" s="472"/>
      <c r="Q124" s="293" t="s">
        <v>62</v>
      </c>
      <c r="R124" s="471"/>
      <c r="S124" s="473"/>
      <c r="T124" s="473"/>
      <c r="U124" s="472"/>
    </row>
    <row r="125" spans="1:21" ht="78.75" x14ac:dyDescent="0.25">
      <c r="A125" s="475"/>
      <c r="B125" s="292" t="s">
        <v>662</v>
      </c>
      <c r="C125" s="471"/>
      <c r="D125" s="473"/>
      <c r="E125" s="473"/>
      <c r="F125" s="472"/>
      <c r="G125" s="292" t="s">
        <v>662</v>
      </c>
      <c r="H125" s="471"/>
      <c r="I125" s="473"/>
      <c r="J125" s="473"/>
      <c r="K125" s="473"/>
      <c r="L125" s="292" t="s">
        <v>662</v>
      </c>
      <c r="M125" s="471"/>
      <c r="N125" s="473"/>
      <c r="O125" s="473"/>
      <c r="P125" s="472"/>
      <c r="Q125" s="293" t="s">
        <v>662</v>
      </c>
      <c r="R125" s="471"/>
      <c r="S125" s="473"/>
      <c r="T125" s="473"/>
      <c r="U125" s="472"/>
    </row>
    <row r="126" spans="1:21" ht="15.75" customHeight="1" x14ac:dyDescent="0.25">
      <c r="A126" s="475"/>
      <c r="B126" s="477"/>
      <c r="C126" s="473"/>
      <c r="D126" s="473"/>
      <c r="E126" s="473"/>
      <c r="F126" s="472"/>
      <c r="G126" s="477"/>
      <c r="H126" s="473"/>
      <c r="I126" s="473"/>
      <c r="J126" s="473"/>
      <c r="K126" s="472"/>
      <c r="L126" s="477"/>
      <c r="M126" s="473"/>
      <c r="N126" s="473"/>
      <c r="O126" s="473"/>
      <c r="P126" s="472"/>
      <c r="Q126" s="477"/>
      <c r="R126" s="473"/>
      <c r="S126" s="473"/>
      <c r="T126" s="473"/>
      <c r="U126" s="472"/>
    </row>
    <row r="127" spans="1:21" ht="15.75" customHeight="1" x14ac:dyDescent="0.25">
      <c r="A127" s="475"/>
      <c r="B127" s="292" t="s">
        <v>664</v>
      </c>
      <c r="C127" s="288" t="s">
        <v>665</v>
      </c>
      <c r="D127" s="288" t="s">
        <v>666</v>
      </c>
      <c r="E127" s="471" t="s">
        <v>667</v>
      </c>
      <c r="F127" s="472"/>
      <c r="G127" s="292" t="s">
        <v>664</v>
      </c>
      <c r="H127" s="288" t="s">
        <v>665</v>
      </c>
      <c r="I127" s="288" t="s">
        <v>666</v>
      </c>
      <c r="J127" s="471" t="s">
        <v>667</v>
      </c>
      <c r="K127" s="473"/>
      <c r="L127" s="292" t="s">
        <v>664</v>
      </c>
      <c r="M127" s="288" t="s">
        <v>665</v>
      </c>
      <c r="N127" s="288" t="s">
        <v>666</v>
      </c>
      <c r="O127" s="471" t="s">
        <v>667</v>
      </c>
      <c r="P127" s="472"/>
      <c r="Q127" s="293" t="s">
        <v>664</v>
      </c>
      <c r="R127" s="288" t="s">
        <v>665</v>
      </c>
      <c r="S127" s="288" t="s">
        <v>666</v>
      </c>
      <c r="T127" s="471" t="s">
        <v>667</v>
      </c>
      <c r="U127" s="472"/>
    </row>
    <row r="128" spans="1:21" ht="31.5" x14ac:dyDescent="0.25">
      <c r="A128" s="475"/>
      <c r="B128" s="294">
        <v>1</v>
      </c>
      <c r="C128" s="286"/>
      <c r="D128" s="286"/>
      <c r="E128" s="295" t="s">
        <v>668</v>
      </c>
      <c r="F128" s="296"/>
      <c r="G128" s="294">
        <v>1</v>
      </c>
      <c r="H128" s="286"/>
      <c r="I128" s="286"/>
      <c r="J128" s="295" t="s">
        <v>668</v>
      </c>
      <c r="K128" s="297"/>
      <c r="L128" s="294">
        <v>1</v>
      </c>
      <c r="M128" s="286"/>
      <c r="N128" s="286"/>
      <c r="O128" s="295" t="s">
        <v>668</v>
      </c>
      <c r="P128" s="296"/>
      <c r="Q128" s="298">
        <v>1</v>
      </c>
      <c r="R128" s="286"/>
      <c r="S128" s="286"/>
      <c r="T128" s="295" t="s">
        <v>668</v>
      </c>
      <c r="U128" s="296"/>
    </row>
    <row r="129" spans="1:21" ht="15.75" customHeight="1" x14ac:dyDescent="0.25">
      <c r="A129" s="475"/>
      <c r="B129" s="294">
        <v>2</v>
      </c>
      <c r="C129" s="286"/>
      <c r="D129" s="286"/>
      <c r="E129" s="295" t="s">
        <v>669</v>
      </c>
      <c r="F129" s="296"/>
      <c r="G129" s="294">
        <v>2</v>
      </c>
      <c r="H129" s="286"/>
      <c r="I129" s="286"/>
      <c r="J129" s="295" t="s">
        <v>669</v>
      </c>
      <c r="K129" s="297"/>
      <c r="L129" s="294">
        <v>2</v>
      </c>
      <c r="M129" s="286"/>
      <c r="N129" s="286"/>
      <c r="O129" s="295" t="s">
        <v>669</v>
      </c>
      <c r="P129" s="296"/>
      <c r="Q129" s="298">
        <v>2</v>
      </c>
      <c r="R129" s="286"/>
      <c r="S129" s="286"/>
      <c r="T129" s="295" t="s">
        <v>669</v>
      </c>
      <c r="U129" s="296"/>
    </row>
    <row r="130" spans="1:21" ht="15.75" customHeight="1" x14ac:dyDescent="0.25">
      <c r="A130" s="475"/>
      <c r="B130" s="294">
        <v>3</v>
      </c>
      <c r="C130" s="286"/>
      <c r="D130" s="286"/>
      <c r="E130" s="295" t="s">
        <v>670</v>
      </c>
      <c r="F130" s="296"/>
      <c r="G130" s="294">
        <v>3</v>
      </c>
      <c r="H130" s="286"/>
      <c r="I130" s="286"/>
      <c r="J130" s="295" t="s">
        <v>670</v>
      </c>
      <c r="K130" s="297"/>
      <c r="L130" s="294">
        <v>3</v>
      </c>
      <c r="M130" s="286"/>
      <c r="N130" s="286"/>
      <c r="O130" s="295" t="s">
        <v>670</v>
      </c>
      <c r="P130" s="296"/>
      <c r="Q130" s="298">
        <v>3</v>
      </c>
      <c r="R130" s="286"/>
      <c r="S130" s="286"/>
      <c r="T130" s="295" t="s">
        <v>670</v>
      </c>
      <c r="U130" s="296"/>
    </row>
    <row r="131" spans="1:21" ht="31.5" x14ac:dyDescent="0.25">
      <c r="A131" s="475"/>
      <c r="B131" s="294">
        <v>4</v>
      </c>
      <c r="C131" s="286"/>
      <c r="D131" s="286"/>
      <c r="E131" s="135" t="s">
        <v>671</v>
      </c>
      <c r="F131" s="296"/>
      <c r="G131" s="294">
        <v>4</v>
      </c>
      <c r="H131" s="286"/>
      <c r="I131" s="286"/>
      <c r="J131" s="135" t="s">
        <v>671</v>
      </c>
      <c r="K131" s="297"/>
      <c r="L131" s="294">
        <v>4</v>
      </c>
      <c r="M131" s="286"/>
      <c r="N131" s="286"/>
      <c r="O131" s="135" t="s">
        <v>671</v>
      </c>
      <c r="P131" s="296"/>
      <c r="Q131" s="298">
        <v>4</v>
      </c>
      <c r="R131" s="286"/>
      <c r="S131" s="286"/>
      <c r="T131" s="135" t="s">
        <v>671</v>
      </c>
      <c r="U131" s="296"/>
    </row>
    <row r="132" spans="1:21" ht="15.75" customHeight="1" x14ac:dyDescent="0.25">
      <c r="A132" s="475"/>
      <c r="B132" s="294">
        <v>5</v>
      </c>
      <c r="C132" s="286"/>
      <c r="D132" s="286"/>
      <c r="E132" s="295" t="s">
        <v>672</v>
      </c>
      <c r="F132" s="296"/>
      <c r="G132" s="294">
        <v>5</v>
      </c>
      <c r="H132" s="286"/>
      <c r="I132" s="286"/>
      <c r="J132" s="295" t="s">
        <v>672</v>
      </c>
      <c r="K132" s="297"/>
      <c r="L132" s="294">
        <v>5</v>
      </c>
      <c r="M132" s="286"/>
      <c r="N132" s="286"/>
      <c r="O132" s="295" t="s">
        <v>672</v>
      </c>
      <c r="P132" s="296"/>
      <c r="Q132" s="298">
        <v>5</v>
      </c>
      <c r="R132" s="286"/>
      <c r="S132" s="286"/>
      <c r="T132" s="295" t="s">
        <v>672</v>
      </c>
      <c r="U132" s="296"/>
    </row>
    <row r="133" spans="1:21" ht="31.5" x14ac:dyDescent="0.25">
      <c r="A133" s="475"/>
      <c r="B133" s="294">
        <v>6</v>
      </c>
      <c r="C133" s="286"/>
      <c r="D133" s="286"/>
      <c r="E133" s="295" t="s">
        <v>673</v>
      </c>
      <c r="F133" s="296"/>
      <c r="G133" s="294">
        <v>6</v>
      </c>
      <c r="H133" s="286"/>
      <c r="I133" s="286"/>
      <c r="J133" s="295" t="s">
        <v>673</v>
      </c>
      <c r="K133" s="297"/>
      <c r="L133" s="294">
        <v>6</v>
      </c>
      <c r="M133" s="286"/>
      <c r="N133" s="286"/>
      <c r="O133" s="295" t="s">
        <v>673</v>
      </c>
      <c r="P133" s="296"/>
      <c r="Q133" s="298">
        <v>6</v>
      </c>
      <c r="R133" s="286"/>
      <c r="S133" s="286"/>
      <c r="T133" s="295" t="s">
        <v>673</v>
      </c>
      <c r="U133" s="296"/>
    </row>
    <row r="134" spans="1:21" ht="15.75" customHeight="1" x14ac:dyDescent="0.25">
      <c r="A134" s="475"/>
      <c r="B134" s="294">
        <v>7</v>
      </c>
      <c r="C134" s="286"/>
      <c r="D134" s="286"/>
      <c r="E134" s="295" t="s">
        <v>674</v>
      </c>
      <c r="F134" s="296"/>
      <c r="G134" s="294">
        <v>7</v>
      </c>
      <c r="H134" s="286"/>
      <c r="I134" s="286"/>
      <c r="J134" s="295" t="s">
        <v>674</v>
      </c>
      <c r="K134" s="297"/>
      <c r="L134" s="294">
        <v>7</v>
      </c>
      <c r="M134" s="286"/>
      <c r="N134" s="286"/>
      <c r="O134" s="295" t="s">
        <v>674</v>
      </c>
      <c r="P134" s="296"/>
      <c r="Q134" s="298">
        <v>7</v>
      </c>
      <c r="R134" s="286"/>
      <c r="S134" s="286"/>
      <c r="T134" s="295" t="s">
        <v>674</v>
      </c>
      <c r="U134" s="296"/>
    </row>
    <row r="135" spans="1:21" ht="31.5" x14ac:dyDescent="0.25">
      <c r="A135" s="475"/>
      <c r="B135" s="294">
        <v>8</v>
      </c>
      <c r="C135" s="286"/>
      <c r="D135" s="286"/>
      <c r="E135" s="295" t="s">
        <v>675</v>
      </c>
      <c r="F135" s="296"/>
      <c r="G135" s="294">
        <v>8</v>
      </c>
      <c r="H135" s="286"/>
      <c r="I135" s="286"/>
      <c r="J135" s="295" t="s">
        <v>675</v>
      </c>
      <c r="K135" s="297"/>
      <c r="L135" s="294">
        <v>8</v>
      </c>
      <c r="M135" s="286"/>
      <c r="N135" s="286"/>
      <c r="O135" s="295" t="s">
        <v>675</v>
      </c>
      <c r="P135" s="296"/>
      <c r="Q135" s="298">
        <v>8</v>
      </c>
      <c r="R135" s="286"/>
      <c r="S135" s="286"/>
      <c r="T135" s="295" t="s">
        <v>675</v>
      </c>
      <c r="U135" s="296"/>
    </row>
    <row r="136" spans="1:21" ht="31.5" x14ac:dyDescent="0.25">
      <c r="A136" s="475"/>
      <c r="B136" s="294">
        <v>9</v>
      </c>
      <c r="C136" s="286"/>
      <c r="D136" s="286"/>
      <c r="E136" s="295" t="s">
        <v>676</v>
      </c>
      <c r="F136" s="296"/>
      <c r="G136" s="294">
        <v>9</v>
      </c>
      <c r="H136" s="286"/>
      <c r="I136" s="286"/>
      <c r="J136" s="295" t="s">
        <v>676</v>
      </c>
      <c r="K136" s="297"/>
      <c r="L136" s="294">
        <v>9</v>
      </c>
      <c r="M136" s="286"/>
      <c r="N136" s="286"/>
      <c r="O136" s="295" t="s">
        <v>676</v>
      </c>
      <c r="P136" s="296"/>
      <c r="Q136" s="298">
        <v>9</v>
      </c>
      <c r="R136" s="286"/>
      <c r="S136" s="286"/>
      <c r="T136" s="295" t="s">
        <v>676</v>
      </c>
      <c r="U136" s="296"/>
    </row>
    <row r="137" spans="1:21" ht="31.5" x14ac:dyDescent="0.25">
      <c r="A137" s="475"/>
      <c r="B137" s="294">
        <v>10</v>
      </c>
      <c r="C137" s="286"/>
      <c r="D137" s="286"/>
      <c r="E137" s="295" t="s">
        <v>677</v>
      </c>
      <c r="F137" s="296"/>
      <c r="G137" s="294">
        <v>10</v>
      </c>
      <c r="H137" s="286"/>
      <c r="I137" s="286"/>
      <c r="J137" s="295" t="s">
        <v>677</v>
      </c>
      <c r="K137" s="297"/>
      <c r="L137" s="294">
        <v>10</v>
      </c>
      <c r="M137" s="286"/>
      <c r="N137" s="286"/>
      <c r="O137" s="295" t="s">
        <v>677</v>
      </c>
      <c r="P137" s="296"/>
      <c r="Q137" s="298">
        <v>10</v>
      </c>
      <c r="R137" s="286"/>
      <c r="S137" s="286"/>
      <c r="T137" s="295" t="s">
        <v>677</v>
      </c>
      <c r="U137" s="296"/>
    </row>
    <row r="138" spans="1:21" ht="30.75" thickBot="1" x14ac:dyDescent="0.3">
      <c r="A138" s="476"/>
      <c r="B138" s="136" t="s">
        <v>678</v>
      </c>
      <c r="C138" s="137"/>
      <c r="D138" s="137"/>
      <c r="E138" s="138" t="s">
        <v>679</v>
      </c>
      <c r="F138" s="139"/>
      <c r="G138" s="136" t="s">
        <v>678</v>
      </c>
      <c r="H138" s="137"/>
      <c r="I138" s="137"/>
      <c r="J138" s="138" t="s">
        <v>679</v>
      </c>
      <c r="K138" s="140"/>
      <c r="L138" s="136" t="s">
        <v>678</v>
      </c>
      <c r="M138" s="137"/>
      <c r="N138" s="137"/>
      <c r="O138" s="138" t="s">
        <v>679</v>
      </c>
      <c r="P138" s="139"/>
      <c r="Q138" s="141" t="s">
        <v>678</v>
      </c>
      <c r="R138" s="137"/>
      <c r="S138" s="137"/>
      <c r="T138" s="138" t="s">
        <v>679</v>
      </c>
      <c r="U138" s="139"/>
    </row>
    <row r="139" spans="1:21" ht="15.75" customHeight="1" x14ac:dyDescent="0.25">
      <c r="A139" s="474" t="s">
        <v>82</v>
      </c>
      <c r="B139" s="292" t="s">
        <v>62</v>
      </c>
      <c r="C139" s="471"/>
      <c r="D139" s="473"/>
      <c r="E139" s="473"/>
      <c r="F139" s="472"/>
      <c r="G139" s="292" t="s">
        <v>62</v>
      </c>
      <c r="H139" s="471"/>
      <c r="I139" s="473"/>
      <c r="J139" s="473"/>
      <c r="K139" s="473"/>
      <c r="L139" s="292" t="s">
        <v>62</v>
      </c>
      <c r="M139" s="471"/>
      <c r="N139" s="473"/>
      <c r="O139" s="473"/>
      <c r="P139" s="472"/>
      <c r="Q139" s="293" t="s">
        <v>62</v>
      </c>
      <c r="R139" s="471"/>
      <c r="S139" s="473"/>
      <c r="T139" s="473"/>
      <c r="U139" s="472"/>
    </row>
    <row r="140" spans="1:21" ht="78.75" x14ac:dyDescent="0.25">
      <c r="A140" s="475"/>
      <c r="B140" s="292" t="s">
        <v>662</v>
      </c>
      <c r="C140" s="471"/>
      <c r="D140" s="473"/>
      <c r="E140" s="473"/>
      <c r="F140" s="472"/>
      <c r="G140" s="292" t="s">
        <v>662</v>
      </c>
      <c r="H140" s="471"/>
      <c r="I140" s="473"/>
      <c r="J140" s="473"/>
      <c r="K140" s="473"/>
      <c r="L140" s="292" t="s">
        <v>662</v>
      </c>
      <c r="M140" s="471"/>
      <c r="N140" s="473"/>
      <c r="O140" s="473"/>
      <c r="P140" s="472"/>
      <c r="Q140" s="293" t="s">
        <v>662</v>
      </c>
      <c r="R140" s="471"/>
      <c r="S140" s="473"/>
      <c r="T140" s="473"/>
      <c r="U140" s="472"/>
    </row>
    <row r="141" spans="1:21" ht="15.75" customHeight="1" x14ac:dyDescent="0.25">
      <c r="A141" s="475"/>
      <c r="B141" s="477"/>
      <c r="C141" s="473"/>
      <c r="D141" s="473"/>
      <c r="E141" s="473"/>
      <c r="F141" s="472"/>
      <c r="G141" s="477"/>
      <c r="H141" s="473"/>
      <c r="I141" s="473"/>
      <c r="J141" s="473"/>
      <c r="K141" s="472"/>
      <c r="L141" s="477"/>
      <c r="M141" s="473"/>
      <c r="N141" s="473"/>
      <c r="O141" s="473"/>
      <c r="P141" s="472"/>
      <c r="Q141" s="477"/>
      <c r="R141" s="473"/>
      <c r="S141" s="473"/>
      <c r="T141" s="473"/>
      <c r="U141" s="472"/>
    </row>
    <row r="142" spans="1:21" ht="15.75" customHeight="1" x14ac:dyDescent="0.25">
      <c r="A142" s="475"/>
      <c r="B142" s="292" t="s">
        <v>664</v>
      </c>
      <c r="C142" s="288" t="s">
        <v>665</v>
      </c>
      <c r="D142" s="288" t="s">
        <v>666</v>
      </c>
      <c r="E142" s="471" t="s">
        <v>667</v>
      </c>
      <c r="F142" s="472"/>
      <c r="G142" s="292" t="s">
        <v>664</v>
      </c>
      <c r="H142" s="288" t="s">
        <v>665</v>
      </c>
      <c r="I142" s="288" t="s">
        <v>666</v>
      </c>
      <c r="J142" s="471" t="s">
        <v>667</v>
      </c>
      <c r="K142" s="473"/>
      <c r="L142" s="292" t="s">
        <v>664</v>
      </c>
      <c r="M142" s="288" t="s">
        <v>665</v>
      </c>
      <c r="N142" s="288" t="s">
        <v>666</v>
      </c>
      <c r="O142" s="471" t="s">
        <v>667</v>
      </c>
      <c r="P142" s="472"/>
      <c r="Q142" s="293" t="s">
        <v>664</v>
      </c>
      <c r="R142" s="288" t="s">
        <v>665</v>
      </c>
      <c r="S142" s="288" t="s">
        <v>666</v>
      </c>
      <c r="T142" s="471" t="s">
        <v>667</v>
      </c>
      <c r="U142" s="472"/>
    </row>
    <row r="143" spans="1:21" ht="31.5" x14ac:dyDescent="0.25">
      <c r="A143" s="475"/>
      <c r="B143" s="294">
        <v>1</v>
      </c>
      <c r="C143" s="286"/>
      <c r="D143" s="286"/>
      <c r="E143" s="295" t="s">
        <v>668</v>
      </c>
      <c r="F143" s="296"/>
      <c r="G143" s="294">
        <v>1</v>
      </c>
      <c r="H143" s="286"/>
      <c r="I143" s="286"/>
      <c r="J143" s="295" t="s">
        <v>668</v>
      </c>
      <c r="K143" s="297"/>
      <c r="L143" s="294">
        <v>1</v>
      </c>
      <c r="M143" s="286"/>
      <c r="N143" s="286"/>
      <c r="O143" s="295" t="s">
        <v>668</v>
      </c>
      <c r="P143" s="296"/>
      <c r="Q143" s="298">
        <v>1</v>
      </c>
      <c r="R143" s="286"/>
      <c r="S143" s="286"/>
      <c r="T143" s="295" t="s">
        <v>668</v>
      </c>
      <c r="U143" s="296"/>
    </row>
    <row r="144" spans="1:21" ht="15.75" customHeight="1" x14ac:dyDescent="0.25">
      <c r="A144" s="475"/>
      <c r="B144" s="294">
        <v>2</v>
      </c>
      <c r="C144" s="286"/>
      <c r="D144" s="286"/>
      <c r="E144" s="295" t="s">
        <v>669</v>
      </c>
      <c r="F144" s="296"/>
      <c r="G144" s="294">
        <v>2</v>
      </c>
      <c r="H144" s="286"/>
      <c r="I144" s="286"/>
      <c r="J144" s="295" t="s">
        <v>669</v>
      </c>
      <c r="K144" s="297"/>
      <c r="L144" s="294">
        <v>2</v>
      </c>
      <c r="M144" s="286"/>
      <c r="N144" s="286"/>
      <c r="O144" s="295" t="s">
        <v>669</v>
      </c>
      <c r="P144" s="296"/>
      <c r="Q144" s="298">
        <v>2</v>
      </c>
      <c r="R144" s="286"/>
      <c r="S144" s="286"/>
      <c r="T144" s="295" t="s">
        <v>669</v>
      </c>
      <c r="U144" s="296"/>
    </row>
    <row r="145" spans="1:21" ht="15.75" customHeight="1" x14ac:dyDescent="0.25">
      <c r="A145" s="475"/>
      <c r="B145" s="294">
        <v>3</v>
      </c>
      <c r="C145" s="286"/>
      <c r="D145" s="286"/>
      <c r="E145" s="295" t="s">
        <v>670</v>
      </c>
      <c r="F145" s="296"/>
      <c r="G145" s="294">
        <v>3</v>
      </c>
      <c r="H145" s="286"/>
      <c r="I145" s="286"/>
      <c r="J145" s="295" t="s">
        <v>670</v>
      </c>
      <c r="K145" s="297"/>
      <c r="L145" s="294">
        <v>3</v>
      </c>
      <c r="M145" s="286"/>
      <c r="N145" s="286"/>
      <c r="O145" s="295" t="s">
        <v>670</v>
      </c>
      <c r="P145" s="296"/>
      <c r="Q145" s="298">
        <v>3</v>
      </c>
      <c r="R145" s="286"/>
      <c r="S145" s="286"/>
      <c r="T145" s="295" t="s">
        <v>670</v>
      </c>
      <c r="U145" s="296"/>
    </row>
    <row r="146" spans="1:21" ht="31.5" x14ac:dyDescent="0.25">
      <c r="A146" s="475"/>
      <c r="B146" s="294">
        <v>4</v>
      </c>
      <c r="C146" s="286"/>
      <c r="D146" s="286"/>
      <c r="E146" s="135" t="s">
        <v>671</v>
      </c>
      <c r="F146" s="296"/>
      <c r="G146" s="294">
        <v>4</v>
      </c>
      <c r="H146" s="286"/>
      <c r="I146" s="286"/>
      <c r="J146" s="135" t="s">
        <v>671</v>
      </c>
      <c r="K146" s="297"/>
      <c r="L146" s="294">
        <v>4</v>
      </c>
      <c r="M146" s="286"/>
      <c r="N146" s="286"/>
      <c r="O146" s="135" t="s">
        <v>671</v>
      </c>
      <c r="P146" s="296"/>
      <c r="Q146" s="298">
        <v>4</v>
      </c>
      <c r="R146" s="286"/>
      <c r="S146" s="286"/>
      <c r="T146" s="135" t="s">
        <v>671</v>
      </c>
      <c r="U146" s="296"/>
    </row>
    <row r="147" spans="1:21" ht="15.75" customHeight="1" x14ac:dyDescent="0.25">
      <c r="A147" s="475"/>
      <c r="B147" s="294">
        <v>5</v>
      </c>
      <c r="C147" s="286"/>
      <c r="D147" s="286"/>
      <c r="E147" s="295" t="s">
        <v>672</v>
      </c>
      <c r="F147" s="296"/>
      <c r="G147" s="294">
        <v>5</v>
      </c>
      <c r="H147" s="286"/>
      <c r="I147" s="286"/>
      <c r="J147" s="295" t="s">
        <v>672</v>
      </c>
      <c r="K147" s="297"/>
      <c r="L147" s="294">
        <v>5</v>
      </c>
      <c r="M147" s="286"/>
      <c r="N147" s="286"/>
      <c r="O147" s="295" t="s">
        <v>672</v>
      </c>
      <c r="P147" s="296"/>
      <c r="Q147" s="298">
        <v>5</v>
      </c>
      <c r="R147" s="286"/>
      <c r="S147" s="286"/>
      <c r="T147" s="295" t="s">
        <v>672</v>
      </c>
      <c r="U147" s="296"/>
    </row>
    <row r="148" spans="1:21" ht="31.5" x14ac:dyDescent="0.25">
      <c r="A148" s="475"/>
      <c r="B148" s="294">
        <v>6</v>
      </c>
      <c r="C148" s="286"/>
      <c r="D148" s="286"/>
      <c r="E148" s="295" t="s">
        <v>673</v>
      </c>
      <c r="F148" s="296"/>
      <c r="G148" s="294">
        <v>6</v>
      </c>
      <c r="H148" s="286"/>
      <c r="I148" s="286"/>
      <c r="J148" s="295" t="s">
        <v>673</v>
      </c>
      <c r="K148" s="297"/>
      <c r="L148" s="294">
        <v>6</v>
      </c>
      <c r="M148" s="286"/>
      <c r="N148" s="286"/>
      <c r="O148" s="295" t="s">
        <v>673</v>
      </c>
      <c r="P148" s="296"/>
      <c r="Q148" s="298">
        <v>6</v>
      </c>
      <c r="R148" s="286"/>
      <c r="S148" s="286"/>
      <c r="T148" s="295" t="s">
        <v>673</v>
      </c>
      <c r="U148" s="296"/>
    </row>
    <row r="149" spans="1:21" ht="15.75" customHeight="1" x14ac:dyDescent="0.25">
      <c r="A149" s="475"/>
      <c r="B149" s="294">
        <v>7</v>
      </c>
      <c r="C149" s="286"/>
      <c r="D149" s="286"/>
      <c r="E149" s="295" t="s">
        <v>674</v>
      </c>
      <c r="F149" s="296"/>
      <c r="G149" s="294">
        <v>7</v>
      </c>
      <c r="H149" s="286"/>
      <c r="I149" s="286"/>
      <c r="J149" s="295" t="s">
        <v>674</v>
      </c>
      <c r="K149" s="297"/>
      <c r="L149" s="294">
        <v>7</v>
      </c>
      <c r="M149" s="286"/>
      <c r="N149" s="286"/>
      <c r="O149" s="295" t="s">
        <v>674</v>
      </c>
      <c r="P149" s="296"/>
      <c r="Q149" s="298">
        <v>7</v>
      </c>
      <c r="R149" s="286"/>
      <c r="S149" s="286"/>
      <c r="T149" s="295" t="s">
        <v>674</v>
      </c>
      <c r="U149" s="296"/>
    </row>
    <row r="150" spans="1:21" ht="31.5" x14ac:dyDescent="0.25">
      <c r="A150" s="475"/>
      <c r="B150" s="294">
        <v>8</v>
      </c>
      <c r="C150" s="286"/>
      <c r="D150" s="286"/>
      <c r="E150" s="295" t="s">
        <v>675</v>
      </c>
      <c r="F150" s="296"/>
      <c r="G150" s="294">
        <v>8</v>
      </c>
      <c r="H150" s="286"/>
      <c r="I150" s="286"/>
      <c r="J150" s="295" t="s">
        <v>675</v>
      </c>
      <c r="K150" s="297"/>
      <c r="L150" s="294">
        <v>8</v>
      </c>
      <c r="M150" s="286"/>
      <c r="N150" s="286"/>
      <c r="O150" s="295" t="s">
        <v>675</v>
      </c>
      <c r="P150" s="296"/>
      <c r="Q150" s="298">
        <v>8</v>
      </c>
      <c r="R150" s="286"/>
      <c r="S150" s="286"/>
      <c r="T150" s="295" t="s">
        <v>675</v>
      </c>
      <c r="U150" s="296"/>
    </row>
    <row r="151" spans="1:21" ht="31.5" x14ac:dyDescent="0.25">
      <c r="A151" s="475"/>
      <c r="B151" s="294">
        <v>9</v>
      </c>
      <c r="C151" s="286"/>
      <c r="D151" s="286"/>
      <c r="E151" s="295" t="s">
        <v>676</v>
      </c>
      <c r="F151" s="296"/>
      <c r="G151" s="294">
        <v>9</v>
      </c>
      <c r="H151" s="286"/>
      <c r="I151" s="286"/>
      <c r="J151" s="295" t="s">
        <v>676</v>
      </c>
      <c r="K151" s="297"/>
      <c r="L151" s="294">
        <v>9</v>
      </c>
      <c r="M151" s="286"/>
      <c r="N151" s="286"/>
      <c r="O151" s="295" t="s">
        <v>676</v>
      </c>
      <c r="P151" s="296"/>
      <c r="Q151" s="298">
        <v>9</v>
      </c>
      <c r="R151" s="286"/>
      <c r="S151" s="286"/>
      <c r="T151" s="295" t="s">
        <v>676</v>
      </c>
      <c r="U151" s="296"/>
    </row>
    <row r="152" spans="1:21" ht="31.5" x14ac:dyDescent="0.25">
      <c r="A152" s="475"/>
      <c r="B152" s="294">
        <v>10</v>
      </c>
      <c r="C152" s="286"/>
      <c r="D152" s="286"/>
      <c r="E152" s="295" t="s">
        <v>677</v>
      </c>
      <c r="F152" s="296"/>
      <c r="G152" s="294">
        <v>10</v>
      </c>
      <c r="H152" s="286"/>
      <c r="I152" s="286"/>
      <c r="J152" s="295" t="s">
        <v>677</v>
      </c>
      <c r="K152" s="297"/>
      <c r="L152" s="294">
        <v>10</v>
      </c>
      <c r="M152" s="286"/>
      <c r="N152" s="286"/>
      <c r="O152" s="295" t="s">
        <v>677</v>
      </c>
      <c r="P152" s="296"/>
      <c r="Q152" s="298">
        <v>10</v>
      </c>
      <c r="R152" s="286"/>
      <c r="S152" s="286"/>
      <c r="T152" s="295" t="s">
        <v>677</v>
      </c>
      <c r="U152" s="296"/>
    </row>
    <row r="153" spans="1:21" ht="30.75" thickBot="1" x14ac:dyDescent="0.3">
      <c r="A153" s="476"/>
      <c r="B153" s="136" t="s">
        <v>678</v>
      </c>
      <c r="C153" s="137"/>
      <c r="D153" s="137"/>
      <c r="E153" s="138" t="s">
        <v>679</v>
      </c>
      <c r="F153" s="139"/>
      <c r="G153" s="136" t="s">
        <v>678</v>
      </c>
      <c r="H153" s="137"/>
      <c r="I153" s="137"/>
      <c r="J153" s="138" t="s">
        <v>679</v>
      </c>
      <c r="K153" s="140"/>
      <c r="L153" s="136" t="s">
        <v>678</v>
      </c>
      <c r="M153" s="137"/>
      <c r="N153" s="137"/>
      <c r="O153" s="138" t="s">
        <v>679</v>
      </c>
      <c r="P153" s="139"/>
      <c r="Q153" s="141" t="s">
        <v>678</v>
      </c>
      <c r="R153" s="137"/>
      <c r="S153" s="137"/>
      <c r="T153" s="138" t="s">
        <v>679</v>
      </c>
      <c r="U153" s="139"/>
    </row>
  </sheetData>
  <sheetProtection algorithmName="SHA-512" hashValue="Crh1X1/U1gnKbjz76Tzp3ceKx1xjUNTyl5LAPcALLMnTqQb5TnhOsEkIe+CTc4HN03pJecuztwi4irGZIUDtUA==" saltValue="DsVTR0RqM4wg9LohVCSYig==" spinCount="100000" sheet="1" formatCells="0" formatColumns="0" formatRows="0"/>
  <protectedRanges>
    <protectedRange algorithmName="SHA-512" hashValue="8//FWY4N7B2E06FDvW0lIeKlpiXIX62yzb2sVBlaMdThiN3PeA4QY6IefBZ9+labM+ywUz7J1pfO6myykxHY8g==" saltValue="B/Tk9Wxnhnop/QwM8m332A==" spinCount="100000" sqref="G4:U153" name="Rango1"/>
  </protectedRanges>
  <mergeCells count="175">
    <mergeCell ref="B6:F6"/>
    <mergeCell ref="G6:K6"/>
    <mergeCell ref="L6:P6"/>
    <mergeCell ref="Q6:U6"/>
    <mergeCell ref="T22:U22"/>
    <mergeCell ref="B3:F3"/>
    <mergeCell ref="L3:P3"/>
    <mergeCell ref="M4:P4"/>
    <mergeCell ref="A1:U2"/>
    <mergeCell ref="A4:A18"/>
    <mergeCell ref="E7:F7"/>
    <mergeCell ref="C4:F4"/>
    <mergeCell ref="G3:K3"/>
    <mergeCell ref="H4:K4"/>
    <mergeCell ref="J7:K7"/>
    <mergeCell ref="H5:K5"/>
    <mergeCell ref="C5:F5"/>
    <mergeCell ref="O7:P7"/>
    <mergeCell ref="Q3:U3"/>
    <mergeCell ref="R4:U4"/>
    <mergeCell ref="T7:U7"/>
    <mergeCell ref="R5:U5"/>
    <mergeCell ref="M5:P5"/>
    <mergeCell ref="A19:A33"/>
    <mergeCell ref="C19:F19"/>
    <mergeCell ref="H19:K19"/>
    <mergeCell ref="M19:P19"/>
    <mergeCell ref="R19:U19"/>
    <mergeCell ref="C20:F20"/>
    <mergeCell ref="H20:K20"/>
    <mergeCell ref="M20:P20"/>
    <mergeCell ref="O37:P37"/>
    <mergeCell ref="T37:U37"/>
    <mergeCell ref="J37:K37"/>
    <mergeCell ref="R20:U20"/>
    <mergeCell ref="B21:F21"/>
    <mergeCell ref="G21:K21"/>
    <mergeCell ref="L21:P21"/>
    <mergeCell ref="Q21:U21"/>
    <mergeCell ref="E22:F22"/>
    <mergeCell ref="J22:K22"/>
    <mergeCell ref="O22:P22"/>
    <mergeCell ref="A34:A48"/>
    <mergeCell ref="C34:F34"/>
    <mergeCell ref="H34:K34"/>
    <mergeCell ref="M34:P34"/>
    <mergeCell ref="R34:U34"/>
    <mergeCell ref="C35:F35"/>
    <mergeCell ref="H35:K35"/>
    <mergeCell ref="M35:P35"/>
    <mergeCell ref="R35:U35"/>
    <mergeCell ref="B36:F36"/>
    <mergeCell ref="G36:K36"/>
    <mergeCell ref="L36:P36"/>
    <mergeCell ref="Q36:U36"/>
    <mergeCell ref="E37:F37"/>
    <mergeCell ref="A49:A63"/>
    <mergeCell ref="C49:F49"/>
    <mergeCell ref="H49:K49"/>
    <mergeCell ref="M49:P49"/>
    <mergeCell ref="R49:U49"/>
    <mergeCell ref="C50:F50"/>
    <mergeCell ref="H50:K50"/>
    <mergeCell ref="M50:P50"/>
    <mergeCell ref="R50:U50"/>
    <mergeCell ref="B51:F51"/>
    <mergeCell ref="G51:K51"/>
    <mergeCell ref="L51:P51"/>
    <mergeCell ref="Q51:U51"/>
    <mergeCell ref="E52:F52"/>
    <mergeCell ref="J52:K52"/>
    <mergeCell ref="O52:P52"/>
    <mergeCell ref="T52:U52"/>
    <mergeCell ref="A64:A78"/>
    <mergeCell ref="C64:F64"/>
    <mergeCell ref="H64:K64"/>
    <mergeCell ref="M64:P64"/>
    <mergeCell ref="R64:U64"/>
    <mergeCell ref="C65:F65"/>
    <mergeCell ref="H65:K65"/>
    <mergeCell ref="M65:P65"/>
    <mergeCell ref="R65:U65"/>
    <mergeCell ref="B66:F66"/>
    <mergeCell ref="G66:K66"/>
    <mergeCell ref="L66:P66"/>
    <mergeCell ref="Q66:U66"/>
    <mergeCell ref="E67:F67"/>
    <mergeCell ref="J67:K67"/>
    <mergeCell ref="O67:P67"/>
    <mergeCell ref="T67:U67"/>
    <mergeCell ref="Q81:U81"/>
    <mergeCell ref="E82:F82"/>
    <mergeCell ref="J82:K82"/>
    <mergeCell ref="O82:P82"/>
    <mergeCell ref="T82:U82"/>
    <mergeCell ref="T97:U97"/>
    <mergeCell ref="A79:A93"/>
    <mergeCell ref="C79:F79"/>
    <mergeCell ref="H79:K79"/>
    <mergeCell ref="M79:P79"/>
    <mergeCell ref="R79:U79"/>
    <mergeCell ref="C80:F80"/>
    <mergeCell ref="H80:K80"/>
    <mergeCell ref="M80:P80"/>
    <mergeCell ref="R80:U80"/>
    <mergeCell ref="B81:F81"/>
    <mergeCell ref="G81:K81"/>
    <mergeCell ref="L81:P81"/>
    <mergeCell ref="E112:F112"/>
    <mergeCell ref="J112:K112"/>
    <mergeCell ref="R95:U95"/>
    <mergeCell ref="B96:F96"/>
    <mergeCell ref="G96:K96"/>
    <mergeCell ref="L96:P96"/>
    <mergeCell ref="Q96:U96"/>
    <mergeCell ref="E97:F97"/>
    <mergeCell ref="J97:K97"/>
    <mergeCell ref="O97:P97"/>
    <mergeCell ref="E127:F127"/>
    <mergeCell ref="A94:A108"/>
    <mergeCell ref="C94:F94"/>
    <mergeCell ref="H94:K94"/>
    <mergeCell ref="M94:P94"/>
    <mergeCell ref="R94:U94"/>
    <mergeCell ref="C95:F95"/>
    <mergeCell ref="H95:K95"/>
    <mergeCell ref="M95:P95"/>
    <mergeCell ref="O112:P112"/>
    <mergeCell ref="T112:U112"/>
    <mergeCell ref="A109:A123"/>
    <mergeCell ref="C109:F109"/>
    <mergeCell ref="H109:K109"/>
    <mergeCell ref="M109:P109"/>
    <mergeCell ref="R109:U109"/>
    <mergeCell ref="C110:F110"/>
    <mergeCell ref="H110:K110"/>
    <mergeCell ref="M110:P110"/>
    <mergeCell ref="R110:U110"/>
    <mergeCell ref="B111:F111"/>
    <mergeCell ref="G111:K111"/>
    <mergeCell ref="L111:P111"/>
    <mergeCell ref="Q111:U111"/>
    <mergeCell ref="R124:U124"/>
    <mergeCell ref="C125:F125"/>
    <mergeCell ref="H125:K125"/>
    <mergeCell ref="M125:P125"/>
    <mergeCell ref="R125:U125"/>
    <mergeCell ref="B126:F126"/>
    <mergeCell ref="G126:K126"/>
    <mergeCell ref="L126:P126"/>
    <mergeCell ref="Q126:U126"/>
    <mergeCell ref="E142:F142"/>
    <mergeCell ref="J142:K142"/>
    <mergeCell ref="O142:P142"/>
    <mergeCell ref="T142:U142"/>
    <mergeCell ref="J127:K127"/>
    <mergeCell ref="O127:P127"/>
    <mergeCell ref="T127:U127"/>
    <mergeCell ref="A139:A153"/>
    <mergeCell ref="C139:F139"/>
    <mergeCell ref="H139:K139"/>
    <mergeCell ref="M139:P139"/>
    <mergeCell ref="R139:U139"/>
    <mergeCell ref="C140:F140"/>
    <mergeCell ref="H140:K140"/>
    <mergeCell ref="M140:P140"/>
    <mergeCell ref="R140:U140"/>
    <mergeCell ref="B141:F141"/>
    <mergeCell ref="G141:K141"/>
    <mergeCell ref="L141:P141"/>
    <mergeCell ref="Q141:U141"/>
    <mergeCell ref="A124:A138"/>
    <mergeCell ref="C124:F124"/>
    <mergeCell ref="H124:K124"/>
    <mergeCell ref="M124:P124"/>
  </mergeCells>
  <phoneticPr fontId="32" type="noConversion"/>
  <conditionalFormatting sqref="C1:C1048576 H1:H1048576 M1:M1048576 R1:R1048576">
    <cfRule type="containsText" dxfId="2" priority="1" operator="containsText" text="NO SE DETERMINA">
      <formula>NOT(ISERROR(SEARCH("NO SE DETERMINA",C1)))</formula>
    </cfRule>
    <cfRule type="containsText" dxfId="1" priority="2" operator="containsText" text="NO">
      <formula>NOT(ISERROR(SEARCH("NO",C1)))</formula>
    </cfRule>
    <cfRule type="containsText" dxfId="0" priority="3" operator="containsText" text="SI">
      <formula>NOT(ISERROR(SEARCH("SI",C1)))</formula>
    </cfRule>
  </conditionalFormatting>
  <dataValidations count="3">
    <dataValidation type="list" allowBlank="1" showInputMessage="1" showErrorMessage="1" sqref="C8:C18 U12:U14 U8 R8:R18 M8:M18 P12:P14 P8 K12:K14 K8 H8:H18 F12:F14 F8 C23:C33 U27:U29 U23 R23:R33 M23:M33 P27:P29 P23 K27:K29 K23 H23:H33 F27:F29 F23 C38:C48 U42:U44 U38 R38:R48 M38:M48 P42:P44 P38 K42:K44 K38 H38:H48 F42:F44 F38 C53:C63 U57:U59 U53 R53:R63 M53:M63 P57:P59 P53 K57:K59 K53 H53:H63 F57:F59 F53 C68:C78 U72:U74 U68 R68:R78 M68:M78 P72:P74 P68 K72:K74 K68 H68:H78 F72:F74 F68 C83:C93 U87:U89 U83 R83:R93 M83:M93 P87:P89 P83 K87:K89 K83 H83:H93 F87:F89 F83 C98:C108 U102:U104 U98 R98:R108 M98:M108 P102:P104 P98 K102:K104 K98 H98:H108 F102:F104 F98 C113:C123 U117:U119 U113 R113:R123 M113:M123 P117:P119 P113 K117:K119 K113 H113:H123 F117:F119 F113 C128:C138 U132:U134 U128 R128:R138 M128:M138 P132:P134 P128 K132:K134 K128 H128:H138 F132:F134 F128 C143:C153 U147:U149 U143 R143:R153 M143:M153 P147:P149 P143 K147:K149 K143 H143:H153 F147:F149 F143" xr:uid="{00000000-0002-0000-0500-000000000000}">
      <formula1>$AB$3:$AB$5</formula1>
    </dataValidation>
    <dataValidation type="list" allowBlank="1" showInputMessage="1" showErrorMessage="1" sqref="F9:F11 U9:U11 P9:P11 K9:K11 F24:F26 U24:U26 P24:P26 K24:K26 F39:F41 U39:U41 P39:P41 K39:K41 F54:F56 U54:U56 P54:P56 K54:K56 F69:F71 U69:U71 P69:P71 K69:K71 F84:F86 U84:U86 P84:P86 K84:K86 F99:F101 U99:U101 P99:P101 K99:K101 F114:F116 U114:U116 P114:P116 K114:K116 F129:F131 U129:U131 P129:P131 K129:K131 F144:F146 U144:U146 P144:P146 K144:K146" xr:uid="{00000000-0002-0000-0500-000001000000}">
      <formula1>$AC$3:$AC$4</formula1>
    </dataValidation>
    <dataValidation type="list" allowBlank="1" showInputMessage="1" showErrorMessage="1" sqref="F15:F17 U15:U17 P15:P17 K15:K17 F30:F32 U30:U32 P30:P32 K30:K32 F45:F47 U45:U47 P45:P47 K45:K47 F60:F62 U60:U62 P60:P62 K60:K62 F75:F77 U75:U77 P75:P77 K75:K77 F90:F92 U90:U92 P90:P92 K90:K92 F105:F107 U105:U107 P105:P107 K105:K107 F120:F122 U120:U122 P120:P122 K120:K122 F135:F137 U135:U137 P135:P137 K135:K137 F150:F152 U150:U152 P150:P152 K150:K152" xr:uid="{00000000-0002-0000-0500-000002000000}">
      <formula1>$AA$3:$AA$4</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E12"/>
  <sheetViews>
    <sheetView showGridLines="0" topLeftCell="A16" zoomScale="74" zoomScaleNormal="74" workbookViewId="0">
      <selection activeCell="P34" sqref="P34"/>
    </sheetView>
  </sheetViews>
  <sheetFormatPr baseColWidth="10" defaultColWidth="11.42578125" defaultRowHeight="15" x14ac:dyDescent="0.25"/>
  <cols>
    <col min="2" max="2" width="14.5703125" bestFit="1" customWidth="1"/>
    <col min="3" max="3" width="13.28515625" bestFit="1" customWidth="1"/>
  </cols>
  <sheetData>
    <row r="1" spans="1:5" s="64" customFormat="1" x14ac:dyDescent="0.25">
      <c r="A1" s="64" t="s">
        <v>680</v>
      </c>
      <c r="B1" s="64" t="s">
        <v>681</v>
      </c>
      <c r="C1" s="64" t="s">
        <v>682</v>
      </c>
      <c r="D1" s="64" t="s">
        <v>683</v>
      </c>
      <c r="E1" s="63"/>
    </row>
    <row r="2" spans="1:5" s="64" customFormat="1" x14ac:dyDescent="0.25">
      <c r="A2" s="64" t="s">
        <v>602</v>
      </c>
      <c r="B2" s="64">
        <v>4</v>
      </c>
      <c r="C2" s="64">
        <f>DATOS!$C$147</f>
        <v>4</v>
      </c>
      <c r="D2" s="64">
        <f>DATOS!$C$330</f>
        <v>3</v>
      </c>
      <c r="E2" s="63"/>
    </row>
    <row r="3" spans="1:5" s="64" customFormat="1" x14ac:dyDescent="0.25">
      <c r="A3" s="64" t="s">
        <v>496</v>
      </c>
      <c r="B3" s="64">
        <v>4</v>
      </c>
      <c r="C3" s="64">
        <f>DATOS!$D$147</f>
        <v>4</v>
      </c>
      <c r="D3" s="64">
        <f>DATOS!$D$330</f>
        <v>4</v>
      </c>
      <c r="E3" s="63"/>
    </row>
    <row r="4" spans="1:5" s="64" customFormat="1" x14ac:dyDescent="0.25">
      <c r="A4" s="64" t="s">
        <v>497</v>
      </c>
      <c r="B4" s="64">
        <v>4</v>
      </c>
      <c r="C4" s="64">
        <f>DATOS!$E$147</f>
        <v>4</v>
      </c>
      <c r="D4" s="64">
        <f>DATOS!$E$330</f>
        <v>4</v>
      </c>
      <c r="E4" s="63"/>
    </row>
    <row r="5" spans="1:5" s="64" customFormat="1" x14ac:dyDescent="0.25">
      <c r="A5" s="64" t="s">
        <v>498</v>
      </c>
      <c r="B5" s="64">
        <v>4</v>
      </c>
      <c r="C5" s="64">
        <f>DATOS!$F$147</f>
        <v>3</v>
      </c>
      <c r="D5" s="64">
        <f>DATOS!$F$330</f>
        <v>1</v>
      </c>
      <c r="E5" s="63"/>
    </row>
    <row r="6" spans="1:5" s="64" customFormat="1" x14ac:dyDescent="0.25">
      <c r="A6" s="64" t="s">
        <v>499</v>
      </c>
      <c r="B6" s="64">
        <v>4</v>
      </c>
      <c r="C6" s="64">
        <f>DATOS!$G$147</f>
        <v>2</v>
      </c>
      <c r="D6" s="64">
        <f>DATOS!$G$330</f>
        <v>1</v>
      </c>
      <c r="E6" s="63"/>
    </row>
    <row r="7" spans="1:5" s="64" customFormat="1" x14ac:dyDescent="0.25">
      <c r="A7" s="64" t="s">
        <v>500</v>
      </c>
      <c r="B7" s="64">
        <v>4</v>
      </c>
      <c r="C7" s="64">
        <f>DATOS!$H$147</f>
        <v>1</v>
      </c>
      <c r="D7" s="64">
        <f>DATOS!$H330</f>
        <v>1</v>
      </c>
      <c r="E7" s="63"/>
    </row>
    <row r="8" spans="1:5" s="64" customFormat="1" x14ac:dyDescent="0.25">
      <c r="A8" s="64" t="s">
        <v>501</v>
      </c>
      <c r="B8" s="64">
        <v>4</v>
      </c>
      <c r="C8" s="64">
        <f>DATOS!$I$147</f>
        <v>3</v>
      </c>
      <c r="D8" s="64">
        <f>DATOS!$I$330</f>
        <v>3</v>
      </c>
      <c r="E8" s="63"/>
    </row>
    <row r="9" spans="1:5" s="64" customFormat="1" x14ac:dyDescent="0.25">
      <c r="A9" s="64" t="s">
        <v>502</v>
      </c>
      <c r="B9" s="64">
        <v>4</v>
      </c>
      <c r="C9" s="64">
        <f>DATOS!$J$147</f>
        <v>1</v>
      </c>
      <c r="D9" s="64">
        <f>DATOS!$J$330</f>
        <v>1</v>
      </c>
      <c r="E9" s="63"/>
    </row>
    <row r="10" spans="1:5" s="64" customFormat="1" x14ac:dyDescent="0.25">
      <c r="A10" s="64" t="s">
        <v>59</v>
      </c>
      <c r="B10" s="64">
        <v>4</v>
      </c>
      <c r="C10" s="64">
        <f>DATOS!$K$147</f>
        <v>0</v>
      </c>
      <c r="D10" s="64" t="e">
        <f>DATOS!$K$330</f>
        <v>#DIV/0!</v>
      </c>
      <c r="E10" s="63"/>
    </row>
    <row r="11" spans="1:5" s="64" customFormat="1" x14ac:dyDescent="0.25">
      <c r="A11" s="64" t="s">
        <v>60</v>
      </c>
      <c r="B11" s="64">
        <v>4</v>
      </c>
      <c r="C11" s="64">
        <f>DATOS!$L$147</f>
        <v>0</v>
      </c>
      <c r="D11" s="64" t="e">
        <f>DATOS!$L$330</f>
        <v>#DIV/0!</v>
      </c>
      <c r="E11" s="63"/>
    </row>
    <row r="12" spans="1:5" x14ac:dyDescent="0.25">
      <c r="A12" s="63"/>
      <c r="B12" s="63"/>
      <c r="C12" s="63"/>
      <c r="D12" s="63"/>
      <c r="E12" s="63"/>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451489AD45F346976E2DB9FFB84738" ma:contentTypeVersion="13" ma:contentTypeDescription="Crear nuevo documento." ma:contentTypeScope="" ma:versionID="43041b7c33bcf1f39c23583bf50de9a0">
  <xsd:schema xmlns:xsd="http://www.w3.org/2001/XMLSchema" xmlns:xs="http://www.w3.org/2001/XMLSchema" xmlns:p="http://schemas.microsoft.com/office/2006/metadata/properties" xmlns:ns2="8727ff6a-9a04-4eef-83fa-111849809130" xmlns:ns3="1dbe87e1-e239-4acd-b9b5-c99b4d272e64" targetNamespace="http://schemas.microsoft.com/office/2006/metadata/properties" ma:root="true" ma:fieldsID="7a9eb61bbda230e897bfc980f0844931" ns2:_="" ns3:_="">
    <xsd:import namespace="8727ff6a-9a04-4eef-83fa-111849809130"/>
    <xsd:import namespace="1dbe87e1-e239-4acd-b9b5-c99b4d272e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Flow_SignoffStatu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27ff6a-9a04-4eef-83fa-11184980913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be87e1-e239-4acd-b9b5-c99b4d272e6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1dbe87e1-e239-4acd-b9b5-c99b4d272e64" xsi:nil="true"/>
  </documentManagement>
</p:properties>
</file>

<file path=customXml/itemProps1.xml><?xml version="1.0" encoding="utf-8"?>
<ds:datastoreItem xmlns:ds="http://schemas.openxmlformats.org/officeDocument/2006/customXml" ds:itemID="{74A60427-CDAF-41E9-BCEC-311D366739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27ff6a-9a04-4eef-83fa-111849809130"/>
    <ds:schemaRef ds:uri="1dbe87e1-e239-4acd-b9b5-c99b4d272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7BB4D-D923-4B10-9891-484DB0154C2E}">
  <ds:schemaRefs>
    <ds:schemaRef ds:uri="http://schemas.microsoft.com/sharepoint/v3/contenttype/forms"/>
  </ds:schemaRefs>
</ds:datastoreItem>
</file>

<file path=customXml/itemProps3.xml><?xml version="1.0" encoding="utf-8"?>
<ds:datastoreItem xmlns:ds="http://schemas.openxmlformats.org/officeDocument/2006/customXml" ds:itemID="{8AEDD4C0-B0DF-4918-87D0-A6CA6B4D0D9C}">
  <ds:schemaRefs>
    <ds:schemaRef ds:uri="http://purl.org/dc/dcmitype/"/>
    <ds:schemaRef ds:uri="http://purl.org/dc/elements/1.1/"/>
    <ds:schemaRef ds:uri="http://schemas.microsoft.com/office/2006/metadata/properties"/>
    <ds:schemaRef ds:uri="http://schemas.microsoft.com/office/infopath/2007/PartnerControls"/>
    <ds:schemaRef ds:uri="http://schemas.microsoft.com/office/2006/documentManagement/types"/>
    <ds:schemaRef ds:uri="8727ff6a-9a04-4eef-83fa-111849809130"/>
    <ds:schemaRef ds:uri="http://schemas.openxmlformats.org/package/2006/metadata/core-properties"/>
    <ds:schemaRef ds:uri="1dbe87e1-e239-4acd-b9b5-c99b4d272e6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IDENTIFICACIÓN DE RIESGOS.</vt:lpstr>
      <vt:lpstr>ANÁLISIS DE CAUSAS</vt:lpstr>
      <vt:lpstr>VALORACIÓN RIESGOS</vt:lpstr>
      <vt:lpstr>DATOS</vt:lpstr>
      <vt:lpstr>SEGUIMIENTO</vt:lpstr>
      <vt:lpstr>EVALUACIÓN</vt:lpstr>
      <vt:lpstr>Gráficas</vt:lpstr>
      <vt:lpstr>http___portal.minvivienda.local_ProcesosCorporativos_Planeación_20Estratégica_20y_20Gestión_20de_20Recursos_20Financieros_209.0.pdf</vt:lpstr>
      <vt:lpstr>MATRIZ_RIESGOS</vt:lpstr>
      <vt:lpstr>TABLA_RIESGOS1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SIG-F-11-12-17 Mapa de Riesgos Integrado 6.0 7.0 1.0</dc:title>
  <dc:subject/>
  <dc:creator>Amelia Carolina Navarro Onate</dc:creator>
  <cp:keywords/>
  <dc:description/>
  <cp:lastModifiedBy>Diana Catharine Corredor Gomez</cp:lastModifiedBy>
  <cp:revision/>
  <dcterms:created xsi:type="dcterms:W3CDTF">2018-11-29T22:09:02Z</dcterms:created>
  <dcterms:modified xsi:type="dcterms:W3CDTF">2021-02-02T15:27:01Z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0x010100B3451489AD45F346976E2DB9FFB84738</vt:lpwstr>
  </property>
</Properties>
</file>