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rojas\AppData\Local\Microsoft\Windows\INetCache\Content.Outlook\L0JTGQET\"/>
    </mc:Choice>
  </mc:AlternateContent>
  <xr:revisionPtr revIDLastSave="0" documentId="13_ncr:1_{17642DA9-7D42-4989-A0F0-28E3DA9F7E87}" xr6:coauthVersionLast="47" xr6:coauthVersionMax="47" xr10:uidLastSave="{00000000-0000-0000-0000-000000000000}"/>
  <bookViews>
    <workbookView xWindow="-103" yWindow="-103" windowWidth="33120" windowHeight="18000" xr2:uid="{157C3110-3A9E-4A33-8203-7F9FC8D16852}"/>
  </bookViews>
  <sheets>
    <sheet name="Hist 2018-2023" sheetId="1" r:id="rId1"/>
  </sheets>
  <externalReferences>
    <externalReference r:id="rId2"/>
    <externalReference r:id="rId3"/>
  </externalReferences>
  <definedNames>
    <definedName name="Entidad">[1]Listas!$B$4:$B$97</definedName>
    <definedName name="Sector">[1]Listas!$A$4:$A$17</definedName>
    <definedName name="Tipo_Hito">[2]Listas!$A$2:$A$1048576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H56" i="1" l="1"/>
  <c r="BF56" i="1"/>
  <c r="CI6" i="1"/>
  <c r="CJ6" i="1"/>
  <c r="CK6" i="1"/>
  <c r="CI7" i="1"/>
  <c r="CJ7" i="1"/>
  <c r="CK7" i="1"/>
  <c r="CI8" i="1"/>
  <c r="CI15" i="1" s="1"/>
  <c r="CJ8" i="1"/>
  <c r="CK8" i="1"/>
  <c r="CI9" i="1"/>
  <c r="CJ9" i="1"/>
  <c r="CJ11" i="1" s="1"/>
  <c r="CJ15" i="1" s="1"/>
  <c r="CK9" i="1"/>
  <c r="CK11" i="1" s="1"/>
  <c r="CK15" i="1" s="1"/>
  <c r="CI10" i="1"/>
  <c r="CJ10" i="1"/>
  <c r="CK10" i="1"/>
  <c r="CI11" i="1"/>
  <c r="CI12" i="1"/>
  <c r="CJ12" i="1"/>
  <c r="CK12" i="1"/>
  <c r="CI13" i="1"/>
  <c r="CJ13" i="1"/>
  <c r="CK13" i="1"/>
  <c r="CI14" i="1"/>
  <c r="CJ14" i="1"/>
  <c r="CK14" i="1"/>
  <c r="CH13" i="1"/>
  <c r="CH12" i="1"/>
  <c r="CH10" i="1"/>
  <c r="CH9" i="1"/>
  <c r="CH7" i="1"/>
  <c r="CH6" i="1"/>
  <c r="F26" i="1" l="1"/>
  <c r="G26" i="1"/>
  <c r="H26" i="1"/>
  <c r="M26" i="1"/>
  <c r="N26" i="1"/>
  <c r="O26" i="1"/>
  <c r="T26" i="1"/>
  <c r="U26" i="1"/>
  <c r="V26" i="1"/>
  <c r="AA26" i="1"/>
  <c r="AB26" i="1"/>
  <c r="AC26" i="1"/>
  <c r="AH26" i="1"/>
  <c r="AI26" i="1"/>
  <c r="AJ26" i="1"/>
  <c r="AO26" i="1"/>
  <c r="AP26" i="1"/>
  <c r="AQ26" i="1"/>
  <c r="AV26" i="1"/>
  <c r="AW26" i="1"/>
  <c r="AX26" i="1"/>
  <c r="BC26" i="1"/>
  <c r="BD26" i="1"/>
  <c r="BE26" i="1"/>
  <c r="BJ26" i="1"/>
  <c r="BK26" i="1"/>
  <c r="BL26" i="1"/>
  <c r="BQ26" i="1"/>
  <c r="BR26" i="1"/>
  <c r="BS26" i="1"/>
  <c r="BX26" i="1"/>
  <c r="BY26" i="1"/>
  <c r="BZ26" i="1"/>
  <c r="CE26" i="1"/>
  <c r="CF26" i="1"/>
  <c r="CG26" i="1"/>
  <c r="CK28" i="1"/>
  <c r="CL26" i="1"/>
  <c r="CM26" i="1"/>
  <c r="F27" i="1"/>
  <c r="G27" i="1"/>
  <c r="H27" i="1"/>
  <c r="M27" i="1"/>
  <c r="N27" i="1"/>
  <c r="O27" i="1"/>
  <c r="T27" i="1"/>
  <c r="U27" i="1"/>
  <c r="V27" i="1"/>
  <c r="AA27" i="1"/>
  <c r="AB27" i="1"/>
  <c r="AC27" i="1"/>
  <c r="AH27" i="1"/>
  <c r="AI27" i="1"/>
  <c r="AJ27" i="1"/>
  <c r="AO27" i="1"/>
  <c r="AP27" i="1"/>
  <c r="AQ27" i="1"/>
  <c r="AV27" i="1"/>
  <c r="AW27" i="1"/>
  <c r="AX27" i="1"/>
  <c r="BC27" i="1"/>
  <c r="BD27" i="1"/>
  <c r="BE27" i="1"/>
  <c r="BJ27" i="1"/>
  <c r="BK27" i="1"/>
  <c r="BL27" i="1"/>
  <c r="BQ27" i="1"/>
  <c r="BR27" i="1"/>
  <c r="BS27" i="1"/>
  <c r="BX27" i="1"/>
  <c r="BY27" i="1"/>
  <c r="BZ27" i="1"/>
  <c r="CE27" i="1"/>
  <c r="CF27" i="1"/>
  <c r="CG27" i="1"/>
  <c r="CL27" i="1"/>
  <c r="CM27" i="1"/>
  <c r="CN27" i="1"/>
  <c r="B28" i="1"/>
  <c r="F28" i="1" s="1"/>
  <c r="C28" i="1"/>
  <c r="D28" i="1"/>
  <c r="E28" i="1"/>
  <c r="H28" i="1" s="1"/>
  <c r="I28" i="1"/>
  <c r="I33" i="1" s="1"/>
  <c r="I50" i="1" s="1"/>
  <c r="J28" i="1"/>
  <c r="K28" i="1"/>
  <c r="L28" i="1"/>
  <c r="M28" i="1"/>
  <c r="N28" i="1"/>
  <c r="O28" i="1"/>
  <c r="P28" i="1"/>
  <c r="V28" i="1" s="1"/>
  <c r="Q28" i="1"/>
  <c r="T28" i="1" s="1"/>
  <c r="R28" i="1"/>
  <c r="U28" i="1" s="1"/>
  <c r="S28" i="1"/>
  <c r="W28" i="1"/>
  <c r="AC28" i="1" s="1"/>
  <c r="X28" i="1"/>
  <c r="Y28" i="1"/>
  <c r="Y33" i="1" s="1"/>
  <c r="Z28" i="1"/>
  <c r="AD28" i="1"/>
  <c r="AD33" i="1" s="1"/>
  <c r="AD50" i="1" s="1"/>
  <c r="AE28" i="1"/>
  <c r="AE33" i="1" s="1"/>
  <c r="AF28" i="1"/>
  <c r="AI28" i="1" s="1"/>
  <c r="AG28" i="1"/>
  <c r="AJ28" i="1" s="1"/>
  <c r="AK28" i="1"/>
  <c r="AQ28" i="1" s="1"/>
  <c r="AL28" i="1"/>
  <c r="AO28" i="1" s="1"/>
  <c r="AM28" i="1"/>
  <c r="AP28" i="1" s="1"/>
  <c r="AN28" i="1"/>
  <c r="AR28" i="1"/>
  <c r="AS28" i="1"/>
  <c r="AS33" i="1" s="1"/>
  <c r="AT28" i="1"/>
  <c r="AT33" i="1" s="1"/>
  <c r="AU28" i="1"/>
  <c r="AU33" i="1" s="1"/>
  <c r="AV28" i="1"/>
  <c r="AW28" i="1"/>
  <c r="AY28" i="1"/>
  <c r="AZ28" i="1"/>
  <c r="BA28" i="1"/>
  <c r="BD28" i="1" s="1"/>
  <c r="BB28" i="1"/>
  <c r="BE28" i="1" s="1"/>
  <c r="BC28" i="1"/>
  <c r="BF28" i="1"/>
  <c r="BG28" i="1"/>
  <c r="BH28" i="1"/>
  <c r="BI28" i="1"/>
  <c r="BI33" i="1" s="1"/>
  <c r="BJ28" i="1"/>
  <c r="BK28" i="1"/>
  <c r="BL28" i="1"/>
  <c r="BM28" i="1"/>
  <c r="BR28" i="1" s="1"/>
  <c r="BN28" i="1"/>
  <c r="BQ28" i="1" s="1"/>
  <c r="BO28" i="1"/>
  <c r="BP28" i="1"/>
  <c r="BT28" i="1"/>
  <c r="BU28" i="1"/>
  <c r="BU33" i="1" s="1"/>
  <c r="BV28" i="1"/>
  <c r="BW28" i="1"/>
  <c r="BY28" i="1"/>
  <c r="BZ28" i="1"/>
  <c r="CA28" i="1"/>
  <c r="CB28" i="1"/>
  <c r="CE28" i="1" s="1"/>
  <c r="CC28" i="1"/>
  <c r="CF28" i="1" s="1"/>
  <c r="CD28" i="1"/>
  <c r="CG28" i="1" s="1"/>
  <c r="CH28" i="1"/>
  <c r="CM28" i="1" s="1"/>
  <c r="CI28" i="1"/>
  <c r="CL28" i="1" s="1"/>
  <c r="CJ28" i="1"/>
  <c r="F29" i="1"/>
  <c r="G29" i="1"/>
  <c r="H29" i="1"/>
  <c r="M29" i="1"/>
  <c r="N29" i="1"/>
  <c r="O29" i="1"/>
  <c r="T29" i="1"/>
  <c r="U29" i="1"/>
  <c r="V29" i="1"/>
  <c r="AA29" i="1"/>
  <c r="AB29" i="1"/>
  <c r="AC29" i="1"/>
  <c r="AH29" i="1"/>
  <c r="AI29" i="1"/>
  <c r="AJ29" i="1"/>
  <c r="AO29" i="1"/>
  <c r="AP29" i="1"/>
  <c r="AQ29" i="1"/>
  <c r="AV29" i="1"/>
  <c r="AW29" i="1"/>
  <c r="AX29" i="1"/>
  <c r="BC29" i="1"/>
  <c r="BD29" i="1"/>
  <c r="BE29" i="1"/>
  <c r="BJ29" i="1"/>
  <c r="BK29" i="1"/>
  <c r="BL29" i="1"/>
  <c r="BQ29" i="1"/>
  <c r="BR29" i="1"/>
  <c r="BS29" i="1"/>
  <c r="BX29" i="1"/>
  <c r="BY29" i="1"/>
  <c r="BZ29" i="1"/>
  <c r="CE29" i="1"/>
  <c r="CF29" i="1"/>
  <c r="CG29" i="1"/>
  <c r="CL29" i="1"/>
  <c r="CM29" i="1"/>
  <c r="CN29" i="1"/>
  <c r="F30" i="1"/>
  <c r="G30" i="1"/>
  <c r="H30" i="1"/>
  <c r="M30" i="1"/>
  <c r="N30" i="1"/>
  <c r="O30" i="1"/>
  <c r="T30" i="1"/>
  <c r="U30" i="1"/>
  <c r="V30" i="1"/>
  <c r="AA30" i="1"/>
  <c r="AB30" i="1"/>
  <c r="AC30" i="1"/>
  <c r="AH30" i="1"/>
  <c r="AI30" i="1"/>
  <c r="AJ30" i="1"/>
  <c r="AO30" i="1"/>
  <c r="AP30" i="1"/>
  <c r="AQ30" i="1"/>
  <c r="AV30" i="1"/>
  <c r="AW30" i="1"/>
  <c r="AX30" i="1"/>
  <c r="BC30" i="1"/>
  <c r="BD30" i="1"/>
  <c r="BE30" i="1"/>
  <c r="BJ30" i="1"/>
  <c r="BK30" i="1"/>
  <c r="BL30" i="1"/>
  <c r="BQ30" i="1"/>
  <c r="BR30" i="1"/>
  <c r="BS30" i="1"/>
  <c r="BX30" i="1"/>
  <c r="BY30" i="1"/>
  <c r="BZ30" i="1"/>
  <c r="CE30" i="1"/>
  <c r="CF30" i="1"/>
  <c r="CG30" i="1"/>
  <c r="CL30" i="1"/>
  <c r="CM30" i="1"/>
  <c r="CN30" i="1"/>
  <c r="F31" i="1"/>
  <c r="G31" i="1"/>
  <c r="H31" i="1"/>
  <c r="M31" i="1"/>
  <c r="N31" i="1"/>
  <c r="O31" i="1"/>
  <c r="T31" i="1"/>
  <c r="U31" i="1"/>
  <c r="V31" i="1"/>
  <c r="AA31" i="1"/>
  <c r="AB31" i="1"/>
  <c r="AC31" i="1"/>
  <c r="AH31" i="1"/>
  <c r="AI31" i="1"/>
  <c r="AJ31" i="1"/>
  <c r="AO31" i="1"/>
  <c r="AP31" i="1"/>
  <c r="AQ31" i="1"/>
  <c r="AV31" i="1"/>
  <c r="AW31" i="1"/>
  <c r="AX31" i="1"/>
  <c r="BC31" i="1"/>
  <c r="BD31" i="1"/>
  <c r="BE31" i="1"/>
  <c r="BJ31" i="1"/>
  <c r="BK31" i="1"/>
  <c r="BL31" i="1"/>
  <c r="BQ31" i="1"/>
  <c r="BR31" i="1"/>
  <c r="BS31" i="1"/>
  <c r="BX31" i="1"/>
  <c r="BY31" i="1"/>
  <c r="BZ31" i="1"/>
  <c r="CE31" i="1"/>
  <c r="CF31" i="1"/>
  <c r="CG31" i="1"/>
  <c r="CL31" i="1"/>
  <c r="CM31" i="1"/>
  <c r="CN31" i="1"/>
  <c r="B32" i="1"/>
  <c r="F32" i="1" s="1"/>
  <c r="C32" i="1"/>
  <c r="D32" i="1"/>
  <c r="E32" i="1"/>
  <c r="H32" i="1" s="1"/>
  <c r="I32" i="1"/>
  <c r="J32" i="1"/>
  <c r="K32" i="1"/>
  <c r="L32" i="1"/>
  <c r="M32" i="1"/>
  <c r="N32" i="1"/>
  <c r="O32" i="1"/>
  <c r="P32" i="1"/>
  <c r="V32" i="1" s="1"/>
  <c r="Q32" i="1"/>
  <c r="T32" i="1" s="1"/>
  <c r="R32" i="1"/>
  <c r="U32" i="1" s="1"/>
  <c r="S32" i="1"/>
  <c r="W32" i="1"/>
  <c r="AA32" i="1" s="1"/>
  <c r="X32" i="1"/>
  <c r="Y32" i="1"/>
  <c r="AB32" i="1" s="1"/>
  <c r="Z32" i="1"/>
  <c r="AD32" i="1"/>
  <c r="AE32" i="1"/>
  <c r="AH32" i="1" s="1"/>
  <c r="AF32" i="1"/>
  <c r="AI32" i="1" s="1"/>
  <c r="AG32" i="1"/>
  <c r="AJ32" i="1" s="1"/>
  <c r="AK32" i="1"/>
  <c r="AQ32" i="1" s="1"/>
  <c r="AL32" i="1"/>
  <c r="AO32" i="1" s="1"/>
  <c r="AM32" i="1"/>
  <c r="AP32" i="1" s="1"/>
  <c r="AN32" i="1"/>
  <c r="AR32" i="1"/>
  <c r="AS32" i="1"/>
  <c r="AT32" i="1"/>
  <c r="AU32" i="1"/>
  <c r="AX32" i="1" s="1"/>
  <c r="AV32" i="1"/>
  <c r="AW32" i="1"/>
  <c r="AY32" i="1"/>
  <c r="AZ32" i="1"/>
  <c r="BA32" i="1"/>
  <c r="BD32" i="1" s="1"/>
  <c r="BB32" i="1"/>
  <c r="BE32" i="1" s="1"/>
  <c r="BC32" i="1"/>
  <c r="BF32" i="1"/>
  <c r="BG32" i="1"/>
  <c r="BH32" i="1"/>
  <c r="BI32" i="1"/>
  <c r="BJ32" i="1"/>
  <c r="BK32" i="1"/>
  <c r="BL32" i="1"/>
  <c r="BM32" i="1"/>
  <c r="BR32" i="1" s="1"/>
  <c r="BN32" i="1"/>
  <c r="BQ32" i="1" s="1"/>
  <c r="BO32" i="1"/>
  <c r="BP32" i="1"/>
  <c r="BT32" i="1"/>
  <c r="BU32" i="1"/>
  <c r="BX32" i="1" s="1"/>
  <c r="BV32" i="1"/>
  <c r="BW32" i="1"/>
  <c r="BY32" i="1"/>
  <c r="BZ32" i="1"/>
  <c r="CA32" i="1"/>
  <c r="CB32" i="1"/>
  <c r="CE32" i="1" s="1"/>
  <c r="CC32" i="1"/>
  <c r="CF32" i="1" s="1"/>
  <c r="CD32" i="1"/>
  <c r="CH32" i="1"/>
  <c r="CI32" i="1"/>
  <c r="CJ32" i="1"/>
  <c r="CK32" i="1"/>
  <c r="C33" i="1"/>
  <c r="D33" i="1"/>
  <c r="E33" i="1"/>
  <c r="J33" i="1"/>
  <c r="M33" i="1" s="1"/>
  <c r="K33" i="1"/>
  <c r="K50" i="1" s="1"/>
  <c r="N50" i="1" s="1"/>
  <c r="L33" i="1"/>
  <c r="L50" i="1" s="1"/>
  <c r="S33" i="1"/>
  <c r="W33" i="1"/>
  <c r="W50" i="1" s="1"/>
  <c r="X33" i="1"/>
  <c r="Z33" i="1"/>
  <c r="AC33" i="1" s="1"/>
  <c r="AK33" i="1"/>
  <c r="AQ33" i="1" s="1"/>
  <c r="AL33" i="1"/>
  <c r="AL50" i="1" s="1"/>
  <c r="AM33" i="1"/>
  <c r="AP33" i="1" s="1"/>
  <c r="AN33" i="1"/>
  <c r="AR33" i="1"/>
  <c r="AR50" i="1" s="1"/>
  <c r="AY33" i="1"/>
  <c r="AZ33" i="1"/>
  <c r="BA33" i="1"/>
  <c r="BD33" i="1" s="1"/>
  <c r="BB33" i="1"/>
  <c r="BB50" i="1" s="1"/>
  <c r="BC33" i="1"/>
  <c r="BF33" i="1"/>
  <c r="BG33" i="1"/>
  <c r="BH33" i="1"/>
  <c r="BH50" i="1" s="1"/>
  <c r="BK50" i="1" s="1"/>
  <c r="BO33" i="1"/>
  <c r="BP33" i="1"/>
  <c r="BT33" i="1"/>
  <c r="BV33" i="1"/>
  <c r="BY33" i="1" s="1"/>
  <c r="BW33" i="1"/>
  <c r="BW50" i="1" s="1"/>
  <c r="BZ50" i="1" s="1"/>
  <c r="F35" i="1"/>
  <c r="G35" i="1"/>
  <c r="M35" i="1"/>
  <c r="N35" i="1"/>
  <c r="T35" i="1"/>
  <c r="U35" i="1"/>
  <c r="AA35" i="1"/>
  <c r="AB35" i="1"/>
  <c r="AH35" i="1"/>
  <c r="AI35" i="1"/>
  <c r="AO35" i="1"/>
  <c r="AP35" i="1"/>
  <c r="AV35" i="1"/>
  <c r="AW35" i="1"/>
  <c r="BC35" i="1"/>
  <c r="BD35" i="1"/>
  <c r="BJ35" i="1"/>
  <c r="BK35" i="1"/>
  <c r="BQ35" i="1"/>
  <c r="BR35" i="1"/>
  <c r="BX35" i="1"/>
  <c r="BY35" i="1"/>
  <c r="BZ35" i="1"/>
  <c r="CE35" i="1"/>
  <c r="CF35" i="1"/>
  <c r="CG35" i="1"/>
  <c r="CL35" i="1"/>
  <c r="CM35" i="1"/>
  <c r="CN35" i="1"/>
  <c r="B36" i="1"/>
  <c r="F36" i="1"/>
  <c r="G36" i="1"/>
  <c r="M36" i="1"/>
  <c r="N36" i="1"/>
  <c r="O36" i="1"/>
  <c r="T36" i="1"/>
  <c r="U36" i="1"/>
  <c r="V36" i="1"/>
  <c r="AA36" i="1"/>
  <c r="AB36" i="1"/>
  <c r="AC36" i="1"/>
  <c r="AH36" i="1"/>
  <c r="AI36" i="1"/>
  <c r="AJ36" i="1"/>
  <c r="AO36" i="1"/>
  <c r="AP36" i="1"/>
  <c r="AQ36" i="1"/>
  <c r="AV36" i="1"/>
  <c r="AW36" i="1"/>
  <c r="AX36" i="1"/>
  <c r="BC36" i="1"/>
  <c r="BD36" i="1"/>
  <c r="BE36" i="1"/>
  <c r="BJ36" i="1"/>
  <c r="BK36" i="1"/>
  <c r="BL36" i="1"/>
  <c r="BQ36" i="1"/>
  <c r="BR36" i="1"/>
  <c r="BS36" i="1"/>
  <c r="BX36" i="1"/>
  <c r="BY36" i="1"/>
  <c r="BZ36" i="1"/>
  <c r="CE36" i="1"/>
  <c r="CF36" i="1"/>
  <c r="CG36" i="1"/>
  <c r="CL36" i="1"/>
  <c r="CM36" i="1"/>
  <c r="CN36" i="1"/>
  <c r="F37" i="1"/>
  <c r="G37" i="1"/>
  <c r="H37" i="1"/>
  <c r="M37" i="1"/>
  <c r="N37" i="1"/>
  <c r="O37" i="1"/>
  <c r="T37" i="1"/>
  <c r="U37" i="1"/>
  <c r="V37" i="1"/>
  <c r="AA37" i="1"/>
  <c r="AB37" i="1"/>
  <c r="AC37" i="1"/>
  <c r="AH37" i="1"/>
  <c r="AI37" i="1"/>
  <c r="AJ37" i="1"/>
  <c r="AO37" i="1"/>
  <c r="AP37" i="1"/>
  <c r="AQ37" i="1"/>
  <c r="AV37" i="1"/>
  <c r="AW37" i="1"/>
  <c r="AX37" i="1"/>
  <c r="BX37" i="1"/>
  <c r="BY37" i="1"/>
  <c r="BZ37" i="1"/>
  <c r="D38" i="1"/>
  <c r="E38" i="1"/>
  <c r="E43" i="1" s="1"/>
  <c r="F38" i="1"/>
  <c r="G38" i="1"/>
  <c r="M38" i="1"/>
  <c r="N38" i="1"/>
  <c r="O38" i="1"/>
  <c r="T38" i="1"/>
  <c r="U38" i="1"/>
  <c r="V38" i="1"/>
  <c r="AA38" i="1"/>
  <c r="AB38" i="1"/>
  <c r="AC38" i="1"/>
  <c r="AH38" i="1"/>
  <c r="AI38" i="1"/>
  <c r="AJ38" i="1"/>
  <c r="AO38" i="1"/>
  <c r="AP38" i="1"/>
  <c r="AQ38" i="1"/>
  <c r="AV38" i="1"/>
  <c r="AW38" i="1"/>
  <c r="AX38" i="1"/>
  <c r="BC38" i="1"/>
  <c r="BD38" i="1"/>
  <c r="BE38" i="1"/>
  <c r="BJ38" i="1"/>
  <c r="BK38" i="1"/>
  <c r="BL38" i="1"/>
  <c r="BQ38" i="1"/>
  <c r="BR38" i="1"/>
  <c r="BS38" i="1"/>
  <c r="BX38" i="1"/>
  <c r="BY38" i="1"/>
  <c r="BZ38" i="1"/>
  <c r="CE38" i="1"/>
  <c r="CF38" i="1"/>
  <c r="CG38" i="1"/>
  <c r="CL38" i="1"/>
  <c r="CM38" i="1"/>
  <c r="CN38" i="1"/>
  <c r="F39" i="1"/>
  <c r="G39" i="1"/>
  <c r="H39" i="1"/>
  <c r="M39" i="1"/>
  <c r="N39" i="1"/>
  <c r="O39" i="1"/>
  <c r="T39" i="1"/>
  <c r="U39" i="1"/>
  <c r="V39" i="1"/>
  <c r="BX39" i="1"/>
  <c r="BY39" i="1"/>
  <c r="BZ39" i="1"/>
  <c r="F40" i="1"/>
  <c r="G40" i="1"/>
  <c r="H40" i="1"/>
  <c r="M40" i="1"/>
  <c r="N40" i="1"/>
  <c r="O40" i="1"/>
  <c r="T40" i="1"/>
  <c r="U40" i="1"/>
  <c r="V40" i="1"/>
  <c r="AA40" i="1"/>
  <c r="AB40" i="1"/>
  <c r="AC40" i="1"/>
  <c r="AH40" i="1"/>
  <c r="AI40" i="1"/>
  <c r="AJ40" i="1"/>
  <c r="BX40" i="1"/>
  <c r="BY40" i="1"/>
  <c r="BZ40" i="1"/>
  <c r="F41" i="1"/>
  <c r="G41" i="1"/>
  <c r="H41" i="1"/>
  <c r="T41" i="1"/>
  <c r="U41" i="1"/>
  <c r="V41" i="1"/>
  <c r="AA41" i="1"/>
  <c r="AB41" i="1"/>
  <c r="AC41" i="1"/>
  <c r="BX41" i="1"/>
  <c r="BY41" i="1"/>
  <c r="BZ41" i="1"/>
  <c r="BX42" i="1"/>
  <c r="BY42" i="1"/>
  <c r="BZ42" i="1"/>
  <c r="CE42" i="1"/>
  <c r="CF42" i="1"/>
  <c r="CG42" i="1"/>
  <c r="CL42" i="1"/>
  <c r="CM42" i="1"/>
  <c r="CN42" i="1"/>
  <c r="B43" i="1"/>
  <c r="B44" i="1" s="1"/>
  <c r="C43" i="1"/>
  <c r="F43" i="1" s="1"/>
  <c r="D43" i="1"/>
  <c r="G43" i="1" s="1"/>
  <c r="I43" i="1"/>
  <c r="M43" i="1" s="1"/>
  <c r="J43" i="1"/>
  <c r="K43" i="1"/>
  <c r="K44" i="1" s="1"/>
  <c r="N44" i="1" s="1"/>
  <c r="L43" i="1"/>
  <c r="P43" i="1"/>
  <c r="P44" i="1" s="1"/>
  <c r="Q43" i="1"/>
  <c r="Q44" i="1" s="1"/>
  <c r="T44" i="1" s="1"/>
  <c r="R43" i="1"/>
  <c r="U43" i="1" s="1"/>
  <c r="S43" i="1"/>
  <c r="V43" i="1" s="1"/>
  <c r="T43" i="1"/>
  <c r="W43" i="1"/>
  <c r="AC43" i="1" s="1"/>
  <c r="X43" i="1"/>
  <c r="AA43" i="1" s="1"/>
  <c r="Y43" i="1"/>
  <c r="AB43" i="1" s="1"/>
  <c r="Z43" i="1"/>
  <c r="AD43" i="1"/>
  <c r="AE43" i="1"/>
  <c r="AE44" i="1" s="1"/>
  <c r="AH44" i="1" s="1"/>
  <c r="AF43" i="1"/>
  <c r="AF44" i="1" s="1"/>
  <c r="AI44" i="1" s="1"/>
  <c r="AG43" i="1"/>
  <c r="AG44" i="1" s="1"/>
  <c r="AJ44" i="1" s="1"/>
  <c r="AH43" i="1"/>
  <c r="AI43" i="1"/>
  <c r="AJ43" i="1"/>
  <c r="AK43" i="1"/>
  <c r="AL43" i="1"/>
  <c r="AM43" i="1"/>
  <c r="AP43" i="1" s="1"/>
  <c r="AN43" i="1"/>
  <c r="AQ43" i="1" s="1"/>
  <c r="AO43" i="1"/>
  <c r="AR43" i="1"/>
  <c r="AS43" i="1"/>
  <c r="AT43" i="1"/>
  <c r="AU43" i="1"/>
  <c r="AU44" i="1" s="1"/>
  <c r="AX44" i="1" s="1"/>
  <c r="AV43" i="1"/>
  <c r="AW43" i="1"/>
  <c r="AX43" i="1"/>
  <c r="AY43" i="1"/>
  <c r="BE43" i="1" s="1"/>
  <c r="AZ43" i="1"/>
  <c r="BC43" i="1" s="1"/>
  <c r="BA43" i="1"/>
  <c r="BB43" i="1"/>
  <c r="BF43" i="1"/>
  <c r="BG43" i="1"/>
  <c r="BG44" i="1" s="1"/>
  <c r="BJ44" i="1" s="1"/>
  <c r="BH43" i="1"/>
  <c r="BI43" i="1"/>
  <c r="BK43" i="1"/>
  <c r="BL43" i="1"/>
  <c r="BM43" i="1"/>
  <c r="BM44" i="1" s="1"/>
  <c r="BN43" i="1"/>
  <c r="BQ43" i="1" s="1"/>
  <c r="BO43" i="1"/>
  <c r="BR43" i="1" s="1"/>
  <c r="BP43" i="1"/>
  <c r="BS43" i="1" s="1"/>
  <c r="BT43" i="1"/>
  <c r="BY43" i="1" s="1"/>
  <c r="BU43" i="1"/>
  <c r="BX43" i="1" s="1"/>
  <c r="BV43" i="1"/>
  <c r="BW43" i="1"/>
  <c r="BW44" i="1" s="1"/>
  <c r="BZ44" i="1" s="1"/>
  <c r="CA43" i="1"/>
  <c r="CA44" i="1" s="1"/>
  <c r="CB43" i="1"/>
  <c r="CB44" i="1" s="1"/>
  <c r="CC43" i="1"/>
  <c r="CC44" i="1" s="1"/>
  <c r="CD43" i="1"/>
  <c r="CG43" i="1" s="1"/>
  <c r="CE43" i="1"/>
  <c r="CF43" i="1"/>
  <c r="CH43" i="1"/>
  <c r="CI43" i="1"/>
  <c r="CI44" i="1" s="1"/>
  <c r="CJ43" i="1"/>
  <c r="CJ44" i="1" s="1"/>
  <c r="CK43" i="1"/>
  <c r="CN43" i="1" s="1"/>
  <c r="I44" i="1"/>
  <c r="M44" i="1" s="1"/>
  <c r="J44" i="1"/>
  <c r="L44" i="1"/>
  <c r="O44" i="1" s="1"/>
  <c r="W44" i="1"/>
  <c r="AC44" i="1" s="1"/>
  <c r="X44" i="1"/>
  <c r="X50" i="1" s="1"/>
  <c r="AA50" i="1" s="1"/>
  <c r="Y44" i="1"/>
  <c r="AB44" i="1" s="1"/>
  <c r="Z44" i="1"/>
  <c r="AD44" i="1"/>
  <c r="AK44" i="1"/>
  <c r="AL44" i="1"/>
  <c r="AM44" i="1"/>
  <c r="AP44" i="1" s="1"/>
  <c r="AN44" i="1"/>
  <c r="AN50" i="1" s="1"/>
  <c r="AO44" i="1"/>
  <c r="AR44" i="1"/>
  <c r="AS44" i="1"/>
  <c r="AV44" i="1" s="1"/>
  <c r="AT44" i="1"/>
  <c r="AW44" i="1" s="1"/>
  <c r="BA44" i="1"/>
  <c r="BB44" i="1"/>
  <c r="BF44" i="1"/>
  <c r="BH44" i="1"/>
  <c r="BK44" i="1" s="1"/>
  <c r="BI44" i="1"/>
  <c r="BL44" i="1" s="1"/>
  <c r="BT44" i="1"/>
  <c r="BT50" i="1" s="1"/>
  <c r="BU44" i="1"/>
  <c r="BX44" i="1" s="1"/>
  <c r="BV44" i="1"/>
  <c r="CH44" i="1"/>
  <c r="F46" i="1"/>
  <c r="G46" i="1"/>
  <c r="H46" i="1"/>
  <c r="M46" i="1"/>
  <c r="N46" i="1"/>
  <c r="O46" i="1"/>
  <c r="T46" i="1"/>
  <c r="U46" i="1"/>
  <c r="V46" i="1"/>
  <c r="AA46" i="1"/>
  <c r="AB46" i="1"/>
  <c r="AC46" i="1"/>
  <c r="AH46" i="1"/>
  <c r="AI46" i="1"/>
  <c r="AJ46" i="1"/>
  <c r="AO46" i="1"/>
  <c r="AP46" i="1"/>
  <c r="AQ46" i="1"/>
  <c r="AV46" i="1"/>
  <c r="AW46" i="1"/>
  <c r="AX46" i="1"/>
  <c r="BC46" i="1"/>
  <c r="BD46" i="1"/>
  <c r="BE46" i="1"/>
  <c r="BJ46" i="1"/>
  <c r="BK46" i="1"/>
  <c r="BL46" i="1"/>
  <c r="BQ46" i="1"/>
  <c r="BR46" i="1"/>
  <c r="BS46" i="1"/>
  <c r="BX46" i="1"/>
  <c r="BY46" i="1"/>
  <c r="BZ46" i="1"/>
  <c r="CE46" i="1"/>
  <c r="CF46" i="1"/>
  <c r="CG46" i="1"/>
  <c r="CL46" i="1"/>
  <c r="CM46" i="1"/>
  <c r="CN46" i="1"/>
  <c r="F47" i="1"/>
  <c r="G47" i="1"/>
  <c r="H47" i="1"/>
  <c r="M47" i="1"/>
  <c r="N47" i="1"/>
  <c r="O47" i="1"/>
  <c r="T47" i="1"/>
  <c r="U47" i="1"/>
  <c r="V47" i="1"/>
  <c r="AA47" i="1"/>
  <c r="AB47" i="1"/>
  <c r="AC47" i="1"/>
  <c r="AH47" i="1"/>
  <c r="AI47" i="1"/>
  <c r="AJ47" i="1"/>
  <c r="AO47" i="1"/>
  <c r="AP47" i="1"/>
  <c r="AQ47" i="1"/>
  <c r="AV47" i="1"/>
  <c r="AW47" i="1"/>
  <c r="AX47" i="1"/>
  <c r="BC47" i="1"/>
  <c r="BD47" i="1"/>
  <c r="BE47" i="1"/>
  <c r="BJ47" i="1"/>
  <c r="BK47" i="1"/>
  <c r="BL47" i="1"/>
  <c r="BQ47" i="1"/>
  <c r="BR47" i="1"/>
  <c r="BS47" i="1"/>
  <c r="BX47" i="1"/>
  <c r="BY47" i="1"/>
  <c r="BZ47" i="1"/>
  <c r="CE47" i="1"/>
  <c r="CF47" i="1"/>
  <c r="CG47" i="1"/>
  <c r="CL47" i="1"/>
  <c r="CM47" i="1"/>
  <c r="CN47" i="1"/>
  <c r="B48" i="1"/>
  <c r="C48" i="1"/>
  <c r="F48" i="1" s="1"/>
  <c r="D48" i="1"/>
  <c r="G48" i="1" s="1"/>
  <c r="E48" i="1"/>
  <c r="H48" i="1" s="1"/>
  <c r="I48" i="1"/>
  <c r="J48" i="1"/>
  <c r="K48" i="1"/>
  <c r="L48" i="1"/>
  <c r="M48" i="1"/>
  <c r="N48" i="1"/>
  <c r="O48" i="1"/>
  <c r="P48" i="1"/>
  <c r="T48" i="1" s="1"/>
  <c r="Q48" i="1"/>
  <c r="R48" i="1"/>
  <c r="S48" i="1"/>
  <c r="V48" i="1" s="1"/>
  <c r="W48" i="1"/>
  <c r="X48" i="1"/>
  <c r="Y48" i="1"/>
  <c r="Z48" i="1"/>
  <c r="AA48" i="1"/>
  <c r="AB48" i="1"/>
  <c r="AC48" i="1"/>
  <c r="AD48" i="1"/>
  <c r="AJ48" i="1" s="1"/>
  <c r="AE48" i="1"/>
  <c r="AH48" i="1" s="1"/>
  <c r="AF48" i="1"/>
  <c r="AI48" i="1" s="1"/>
  <c r="AG48" i="1"/>
  <c r="AK48" i="1"/>
  <c r="AO48" i="1" s="1"/>
  <c r="AL48" i="1"/>
  <c r="AM48" i="1"/>
  <c r="AP48" i="1" s="1"/>
  <c r="AN48" i="1"/>
  <c r="AR48" i="1"/>
  <c r="AS48" i="1"/>
  <c r="AT48" i="1"/>
  <c r="AW48" i="1" s="1"/>
  <c r="AU48" i="1"/>
  <c r="AX48" i="1" s="1"/>
  <c r="AV48" i="1"/>
  <c r="AY48" i="1"/>
  <c r="BE48" i="1" s="1"/>
  <c r="AZ48" i="1"/>
  <c r="BC48" i="1" s="1"/>
  <c r="BA48" i="1"/>
  <c r="BD48" i="1" s="1"/>
  <c r="BB48" i="1"/>
  <c r="BF48" i="1"/>
  <c r="BG48" i="1"/>
  <c r="BH48" i="1"/>
  <c r="BI48" i="1"/>
  <c r="BJ48" i="1"/>
  <c r="BK48" i="1"/>
  <c r="BL48" i="1"/>
  <c r="BM48" i="1"/>
  <c r="BN48" i="1"/>
  <c r="BO48" i="1"/>
  <c r="BR48" i="1" s="1"/>
  <c r="BP48" i="1"/>
  <c r="BS48" i="1" s="1"/>
  <c r="BQ48" i="1"/>
  <c r="BT48" i="1"/>
  <c r="BU48" i="1"/>
  <c r="BV48" i="1"/>
  <c r="BW48" i="1"/>
  <c r="BX48" i="1"/>
  <c r="BY48" i="1"/>
  <c r="BZ48" i="1"/>
  <c r="CA48" i="1"/>
  <c r="CG48" i="1" s="1"/>
  <c r="CB48" i="1"/>
  <c r="CE48" i="1" s="1"/>
  <c r="CC48" i="1"/>
  <c r="CD48" i="1"/>
  <c r="CH48" i="1"/>
  <c r="CI48" i="1"/>
  <c r="CL48" i="1" s="1"/>
  <c r="CJ48" i="1"/>
  <c r="CM48" i="1" s="1"/>
  <c r="CK48" i="1"/>
  <c r="J50" i="1"/>
  <c r="M50" i="1" s="1"/>
  <c r="Z50" i="1"/>
  <c r="AC50" i="1" s="1"/>
  <c r="BF50" i="1"/>
  <c r="BV50" i="1"/>
  <c r="CD14" i="1"/>
  <c r="CC14" i="1"/>
  <c r="CB14" i="1"/>
  <c r="CA14" i="1"/>
  <c r="CD11" i="1"/>
  <c r="CC11" i="1"/>
  <c r="CB11" i="1"/>
  <c r="CA11" i="1"/>
  <c r="CD8" i="1"/>
  <c r="CC8" i="1"/>
  <c r="CB8" i="1"/>
  <c r="CA8" i="1"/>
  <c r="CN48" i="1" l="1"/>
  <c r="CK44" i="1"/>
  <c r="CM43" i="1"/>
  <c r="CL43" i="1"/>
  <c r="CN44" i="1"/>
  <c r="CL44" i="1"/>
  <c r="CN32" i="1"/>
  <c r="CM32" i="1"/>
  <c r="CJ33" i="1"/>
  <c r="CL32" i="1"/>
  <c r="CJ50" i="1"/>
  <c r="CI33" i="1"/>
  <c r="CI50" i="1" s="1"/>
  <c r="CH33" i="1"/>
  <c r="CH50" i="1" s="1"/>
  <c r="CE44" i="1"/>
  <c r="CF44" i="1"/>
  <c r="CA33" i="1"/>
  <c r="CA50" i="1" s="1"/>
  <c r="CG32" i="1"/>
  <c r="H43" i="1"/>
  <c r="E44" i="1"/>
  <c r="H44" i="1" s="1"/>
  <c r="Y50" i="1"/>
  <c r="AB50" i="1" s="1"/>
  <c r="AB33" i="1"/>
  <c r="BI50" i="1"/>
  <c r="BL50" i="1" s="1"/>
  <c r="BL33" i="1"/>
  <c r="AW33" i="1"/>
  <c r="AT50" i="1"/>
  <c r="AW50" i="1" s="1"/>
  <c r="AS50" i="1"/>
  <c r="AV50" i="1" s="1"/>
  <c r="AV33" i="1"/>
  <c r="BY50" i="1"/>
  <c r="AU50" i="1"/>
  <c r="AX50" i="1" s="1"/>
  <c r="AX33" i="1"/>
  <c r="BG50" i="1"/>
  <c r="BJ50" i="1" s="1"/>
  <c r="O50" i="1"/>
  <c r="CK33" i="1"/>
  <c r="CN28" i="1"/>
  <c r="AE50" i="1"/>
  <c r="AH50" i="1" s="1"/>
  <c r="AH33" i="1"/>
  <c r="BU50" i="1"/>
  <c r="BX50" i="1" s="1"/>
  <c r="BX33" i="1"/>
  <c r="BA50" i="1"/>
  <c r="AK50" i="1"/>
  <c r="AO50" i="1" s="1"/>
  <c r="E50" i="1"/>
  <c r="AX28" i="1"/>
  <c r="AH28" i="1"/>
  <c r="AQ48" i="1"/>
  <c r="O43" i="1"/>
  <c r="BN33" i="1"/>
  <c r="AC32" i="1"/>
  <c r="C44" i="1"/>
  <c r="BJ43" i="1"/>
  <c r="CC33" i="1"/>
  <c r="Q33" i="1"/>
  <c r="AB28" i="1"/>
  <c r="CD44" i="1"/>
  <c r="CG44" i="1" s="1"/>
  <c r="BN44" i="1"/>
  <c r="BQ44" i="1" s="1"/>
  <c r="R44" i="1"/>
  <c r="U44" i="1" s="1"/>
  <c r="CB33" i="1"/>
  <c r="AF33" i="1"/>
  <c r="P33" i="1"/>
  <c r="AA28" i="1"/>
  <c r="BP44" i="1"/>
  <c r="AZ44" i="1"/>
  <c r="D44" i="1"/>
  <c r="CD33" i="1"/>
  <c r="R33" i="1"/>
  <c r="B33" i="1"/>
  <c r="BO44" i="1"/>
  <c r="AY44" i="1"/>
  <c r="S44" i="1"/>
  <c r="BZ43" i="1"/>
  <c r="N43" i="1"/>
  <c r="BM33" i="1"/>
  <c r="AG33" i="1"/>
  <c r="BX28" i="1"/>
  <c r="BK33" i="1"/>
  <c r="O33" i="1"/>
  <c r="CN26" i="1"/>
  <c r="BZ33" i="1"/>
  <c r="BJ33" i="1"/>
  <c r="N33" i="1"/>
  <c r="H38" i="1"/>
  <c r="BS32" i="1"/>
  <c r="G32" i="1"/>
  <c r="BS28" i="1"/>
  <c r="G28" i="1"/>
  <c r="CF48" i="1"/>
  <c r="BY44" i="1"/>
  <c r="BD43" i="1"/>
  <c r="AA33" i="1"/>
  <c r="AM50" i="1"/>
  <c r="AP50" i="1" s="1"/>
  <c r="CM44" i="1"/>
  <c r="AQ44" i="1"/>
  <c r="AA44" i="1"/>
  <c r="BE33" i="1"/>
  <c r="AO33" i="1"/>
  <c r="U48" i="1"/>
  <c r="CM50" i="1" l="1"/>
  <c r="CM33" i="1"/>
  <c r="CL50" i="1"/>
  <c r="CL33" i="1"/>
  <c r="AJ33" i="1"/>
  <c r="AG50" i="1"/>
  <c r="AJ50" i="1" s="1"/>
  <c r="S50" i="1"/>
  <c r="V44" i="1"/>
  <c r="AQ50" i="1"/>
  <c r="P50" i="1"/>
  <c r="V33" i="1"/>
  <c r="AY50" i="1"/>
  <c r="BE50" i="1" s="1"/>
  <c r="BD44" i="1"/>
  <c r="BE44" i="1"/>
  <c r="Q50" i="1"/>
  <c r="T50" i="1" s="1"/>
  <c r="T33" i="1"/>
  <c r="BO50" i="1"/>
  <c r="BR50" i="1" s="1"/>
  <c r="BR44" i="1"/>
  <c r="CF33" i="1"/>
  <c r="CC50" i="1"/>
  <c r="CF50" i="1" s="1"/>
  <c r="C50" i="1"/>
  <c r="F44" i="1"/>
  <c r="CB50" i="1"/>
  <c r="CE50" i="1" s="1"/>
  <c r="CE33" i="1"/>
  <c r="B50" i="1"/>
  <c r="H50" i="1" s="1"/>
  <c r="F33" i="1"/>
  <c r="G33" i="1"/>
  <c r="R50" i="1"/>
  <c r="U50" i="1" s="1"/>
  <c r="U33" i="1"/>
  <c r="BS44" i="1"/>
  <c r="BP50" i="1"/>
  <c r="BS50" i="1" s="1"/>
  <c r="BM50" i="1"/>
  <c r="BR33" i="1"/>
  <c r="BS33" i="1"/>
  <c r="H33" i="1"/>
  <c r="CD50" i="1"/>
  <c r="CG50" i="1" s="1"/>
  <c r="CG33" i="1"/>
  <c r="D50" i="1"/>
  <c r="G44" i="1"/>
  <c r="BN50" i="1"/>
  <c r="BQ33" i="1"/>
  <c r="CN33" i="1"/>
  <c r="CK50" i="1"/>
  <c r="CN50" i="1" s="1"/>
  <c r="AI33" i="1"/>
  <c r="AF50" i="1"/>
  <c r="AI50" i="1" s="1"/>
  <c r="BC44" i="1"/>
  <c r="AZ50" i="1"/>
  <c r="BC50" i="1" s="1"/>
  <c r="BD50" i="1" l="1"/>
  <c r="BQ50" i="1"/>
  <c r="G50" i="1"/>
  <c r="V50" i="1"/>
  <c r="F50" i="1"/>
  <c r="CH11" i="1" l="1"/>
  <c r="CH14" i="1"/>
  <c r="CN12" i="1"/>
  <c r="CM12" i="1"/>
  <c r="CL12" i="1"/>
  <c r="CN9" i="1"/>
  <c r="CM9" i="1"/>
  <c r="CL9" i="1"/>
  <c r="CH8" i="1"/>
  <c r="BI56" i="1"/>
  <c r="BG56" i="1"/>
  <c r="BE56" i="1"/>
  <c r="BC56" i="1"/>
  <c r="BA56" i="1"/>
  <c r="CE10" i="1"/>
  <c r="B7" i="1"/>
  <c r="F7" i="1" s="1"/>
  <c r="CF13" i="1"/>
  <c r="CE13" i="1"/>
  <c r="BX13" i="1"/>
  <c r="BS13" i="1"/>
  <c r="BR13" i="1"/>
  <c r="BQ13" i="1"/>
  <c r="BI13" i="1"/>
  <c r="BH13" i="1"/>
  <c r="BG13" i="1"/>
  <c r="BF13" i="1"/>
  <c r="BL13" i="1" s="1"/>
  <c r="BB13" i="1"/>
  <c r="BA13" i="1"/>
  <c r="AZ13" i="1"/>
  <c r="AY13" i="1"/>
  <c r="AU13" i="1"/>
  <c r="AT13" i="1"/>
  <c r="AS13" i="1"/>
  <c r="AR13" i="1"/>
  <c r="AV13" i="1" s="1"/>
  <c r="AN13" i="1"/>
  <c r="AQ13" i="1" s="1"/>
  <c r="AM13" i="1"/>
  <c r="AP13" i="1" s="1"/>
  <c r="AL13" i="1"/>
  <c r="AO13" i="1" s="1"/>
  <c r="AK13" i="1"/>
  <c r="AG13" i="1"/>
  <c r="AF13" i="1"/>
  <c r="AE13" i="1"/>
  <c r="AD13" i="1"/>
  <c r="AI13" i="1" s="1"/>
  <c r="Z13" i="1"/>
  <c r="Y13" i="1"/>
  <c r="X13" i="1"/>
  <c r="W13" i="1"/>
  <c r="S13" i="1"/>
  <c r="R13" i="1"/>
  <c r="Q13" i="1"/>
  <c r="P13" i="1"/>
  <c r="T13" i="1" s="1"/>
  <c r="L13" i="1"/>
  <c r="K13" i="1"/>
  <c r="J13" i="1"/>
  <c r="I13" i="1"/>
  <c r="E13" i="1"/>
  <c r="D13" i="1"/>
  <c r="C13" i="1"/>
  <c r="B13" i="1"/>
  <c r="BX12" i="1"/>
  <c r="BM14" i="1"/>
  <c r="BI12" i="1"/>
  <c r="BI14" i="1" s="1"/>
  <c r="BH12" i="1"/>
  <c r="BH14" i="1" s="1"/>
  <c r="BG12" i="1"/>
  <c r="BF12" i="1"/>
  <c r="BB12" i="1"/>
  <c r="BA12" i="1"/>
  <c r="AZ12" i="1"/>
  <c r="AY12" i="1"/>
  <c r="AU12" i="1"/>
  <c r="AT12" i="1"/>
  <c r="AS12" i="1"/>
  <c r="AR12" i="1"/>
  <c r="AN12" i="1"/>
  <c r="AM12" i="1"/>
  <c r="AL12" i="1"/>
  <c r="AL14" i="1" s="1"/>
  <c r="AK12" i="1"/>
  <c r="AK14" i="1" s="1"/>
  <c r="AG12" i="1"/>
  <c r="AG14" i="1" s="1"/>
  <c r="AF12" i="1"/>
  <c r="AF14" i="1" s="1"/>
  <c r="AE12" i="1"/>
  <c r="AD12" i="1"/>
  <c r="Z12" i="1"/>
  <c r="Y12" i="1"/>
  <c r="X12" i="1"/>
  <c r="W12" i="1"/>
  <c r="S12" i="1"/>
  <c r="R12" i="1"/>
  <c r="Q12" i="1"/>
  <c r="P12" i="1"/>
  <c r="L12" i="1"/>
  <c r="K12" i="1"/>
  <c r="J12" i="1"/>
  <c r="J14" i="1" s="1"/>
  <c r="I12" i="1"/>
  <c r="I14" i="1" s="1"/>
  <c r="E12" i="1"/>
  <c r="E14" i="1" s="1"/>
  <c r="D12" i="1"/>
  <c r="D14" i="1" s="1"/>
  <c r="C12" i="1"/>
  <c r="B12" i="1"/>
  <c r="CG10" i="1"/>
  <c r="BI10" i="1"/>
  <c r="BG10" i="1"/>
  <c r="BF10" i="1"/>
  <c r="BD10" i="1"/>
  <c r="BB10" i="1"/>
  <c r="BA10" i="1"/>
  <c r="AZ10" i="1"/>
  <c r="BC10" i="1" s="1"/>
  <c r="AY10" i="1"/>
  <c r="AU10" i="1"/>
  <c r="AT10" i="1"/>
  <c r="AR10" i="1"/>
  <c r="AN10" i="1"/>
  <c r="AM10" i="1"/>
  <c r="AL10" i="1"/>
  <c r="AK10" i="1"/>
  <c r="AF10" i="1"/>
  <c r="AE10" i="1"/>
  <c r="AD10" i="1"/>
  <c r="Z10" i="1"/>
  <c r="Y10" i="1"/>
  <c r="AB10" i="1" s="1"/>
  <c r="X10" i="1"/>
  <c r="AA10" i="1" s="1"/>
  <c r="W10" i="1"/>
  <c r="S10" i="1"/>
  <c r="R10" i="1"/>
  <c r="Q10" i="1"/>
  <c r="P10" i="1"/>
  <c r="T10" i="1" s="1"/>
  <c r="L10" i="1"/>
  <c r="K10" i="1"/>
  <c r="J10" i="1"/>
  <c r="I10" i="1"/>
  <c r="D10" i="1"/>
  <c r="C10" i="1"/>
  <c r="B10" i="1"/>
  <c r="CF9" i="1"/>
  <c r="CF11" i="1"/>
  <c r="CE11" i="1"/>
  <c r="BZ9" i="1"/>
  <c r="BI9" i="1"/>
  <c r="BH9" i="1"/>
  <c r="BG9" i="1"/>
  <c r="BF9" i="1"/>
  <c r="BB9" i="1"/>
  <c r="BA9" i="1"/>
  <c r="BA11" i="1" s="1"/>
  <c r="AZ9" i="1"/>
  <c r="AY9" i="1"/>
  <c r="AY11" i="1" s="1"/>
  <c r="AU9" i="1"/>
  <c r="AT9" i="1"/>
  <c r="AS9" i="1"/>
  <c r="AR9" i="1"/>
  <c r="AV9" i="1" s="1"/>
  <c r="AN9" i="1"/>
  <c r="AM9" i="1"/>
  <c r="AL9" i="1"/>
  <c r="AL11" i="1" s="1"/>
  <c r="AK9" i="1"/>
  <c r="AG9" i="1"/>
  <c r="AJ9" i="1" s="1"/>
  <c r="AF9" i="1"/>
  <c r="AF11" i="1" s="1"/>
  <c r="AE9" i="1"/>
  <c r="AD9" i="1"/>
  <c r="AD11" i="1" s="1"/>
  <c r="Z9" i="1"/>
  <c r="Y9" i="1"/>
  <c r="X9" i="1"/>
  <c r="X11" i="1" s="1"/>
  <c r="W9" i="1"/>
  <c r="W11" i="1" s="1"/>
  <c r="S9" i="1"/>
  <c r="R9" i="1"/>
  <c r="R11" i="1" s="1"/>
  <c r="Q9" i="1"/>
  <c r="Q11" i="1" s="1"/>
  <c r="P9" i="1"/>
  <c r="T9" i="1" s="1"/>
  <c r="L9" i="1"/>
  <c r="O9" i="1" s="1"/>
  <c r="K9" i="1"/>
  <c r="N9" i="1" s="1"/>
  <c r="J9" i="1"/>
  <c r="J11" i="1" s="1"/>
  <c r="I9" i="1"/>
  <c r="E9" i="1"/>
  <c r="D9" i="1"/>
  <c r="C9" i="1"/>
  <c r="B9" i="1"/>
  <c r="B11" i="1" s="1"/>
  <c r="BO8" i="1"/>
  <c r="BG8" i="1"/>
  <c r="AA8" i="1"/>
  <c r="CE7" i="1"/>
  <c r="BY7" i="1"/>
  <c r="BQ7" i="1"/>
  <c r="BL7" i="1"/>
  <c r="BK7" i="1"/>
  <c r="BJ7" i="1"/>
  <c r="BE7" i="1"/>
  <c r="BD7" i="1"/>
  <c r="BC7" i="1"/>
  <c r="BB7" i="1"/>
  <c r="BA7" i="1"/>
  <c r="AX7" i="1"/>
  <c r="AV7" i="1"/>
  <c r="AU7" i="1"/>
  <c r="AT7" i="1"/>
  <c r="AW7" i="1" s="1"/>
  <c r="AO7" i="1"/>
  <c r="AN7" i="1"/>
  <c r="AQ7" i="1" s="1"/>
  <c r="AM7" i="1"/>
  <c r="AP7" i="1" s="1"/>
  <c r="AH7" i="1"/>
  <c r="AG7" i="1"/>
  <c r="AJ7" i="1" s="1"/>
  <c r="AF7" i="1"/>
  <c r="AI7" i="1" s="1"/>
  <c r="AB7" i="1"/>
  <c r="AA7" i="1"/>
  <c r="Z7" i="1"/>
  <c r="AC7" i="1" s="1"/>
  <c r="Y7" i="1"/>
  <c r="V7" i="1"/>
  <c r="T7" i="1"/>
  <c r="S7" i="1"/>
  <c r="R7" i="1"/>
  <c r="U7" i="1" s="1"/>
  <c r="M7" i="1"/>
  <c r="L7" i="1"/>
  <c r="K7" i="1"/>
  <c r="N7" i="1" s="1"/>
  <c r="E7" i="1"/>
  <c r="H7" i="1" s="1"/>
  <c r="D7" i="1"/>
  <c r="CA15" i="1"/>
  <c r="CA51" i="1" s="1"/>
  <c r="BZ6" i="1"/>
  <c r="BV8" i="1"/>
  <c r="BS6" i="1"/>
  <c r="BI6" i="1"/>
  <c r="BG6" i="1"/>
  <c r="BF6" i="1"/>
  <c r="BF8" i="1" s="1"/>
  <c r="BB6" i="1"/>
  <c r="BB8" i="1" s="1"/>
  <c r="BA6" i="1"/>
  <c r="AZ6" i="1"/>
  <c r="AZ8" i="1" s="1"/>
  <c r="AY6" i="1"/>
  <c r="AY8" i="1" s="1"/>
  <c r="AU6" i="1"/>
  <c r="AU8" i="1" s="1"/>
  <c r="AT6" i="1"/>
  <c r="AS6" i="1"/>
  <c r="AN6" i="1"/>
  <c r="AN8" i="1" s="1"/>
  <c r="AM6" i="1"/>
  <c r="AM8" i="1" s="1"/>
  <c r="AK6" i="1"/>
  <c r="AG6" i="1"/>
  <c r="AF6" i="1"/>
  <c r="AE6" i="1"/>
  <c r="AE8" i="1" s="1"/>
  <c r="AD6" i="1"/>
  <c r="AD8" i="1" s="1"/>
  <c r="Z6" i="1"/>
  <c r="Y6" i="1"/>
  <c r="X6" i="1"/>
  <c r="X8" i="1" s="1"/>
  <c r="W6" i="1"/>
  <c r="W8" i="1" s="1"/>
  <c r="S6" i="1"/>
  <c r="R6" i="1"/>
  <c r="U6" i="1" s="1"/>
  <c r="Q6" i="1"/>
  <c r="P6" i="1"/>
  <c r="P8" i="1" s="1"/>
  <c r="L6" i="1"/>
  <c r="K6" i="1"/>
  <c r="K8" i="1" s="1"/>
  <c r="J6" i="1"/>
  <c r="J8" i="1" s="1"/>
  <c r="I6" i="1"/>
  <c r="E6" i="1"/>
  <c r="D6" i="1"/>
  <c r="C6" i="1"/>
  <c r="C8" i="1" s="1"/>
  <c r="B6" i="1"/>
  <c r="F6" i="1" s="1"/>
  <c r="Z11" i="1" l="1"/>
  <c r="F10" i="1"/>
  <c r="G10" i="1"/>
  <c r="AR14" i="1"/>
  <c r="I11" i="1"/>
  <c r="BI11" i="1"/>
  <c r="Q14" i="1"/>
  <c r="AS14" i="1"/>
  <c r="BU14" i="1"/>
  <c r="AK11" i="1"/>
  <c r="AO11" i="1" s="1"/>
  <c r="BM11" i="1"/>
  <c r="BS10" i="1"/>
  <c r="R14" i="1"/>
  <c r="U14" i="1" s="1"/>
  <c r="AT14" i="1"/>
  <c r="AW14" i="1" s="1"/>
  <c r="BV14" i="1"/>
  <c r="BY14" i="1" s="1"/>
  <c r="AB13" i="1"/>
  <c r="BY6" i="1"/>
  <c r="BL10" i="1"/>
  <c r="AI10" i="1"/>
  <c r="AN11" i="1"/>
  <c r="BP11" i="1"/>
  <c r="AI14" i="1"/>
  <c r="BB11" i="1"/>
  <c r="BN14" i="1"/>
  <c r="BQ14" i="1" s="1"/>
  <c r="BJ9" i="1"/>
  <c r="P14" i="1"/>
  <c r="BN11" i="1"/>
  <c r="BQ11" i="1" s="1"/>
  <c r="BT11" i="1"/>
  <c r="BX11" i="1" s="1"/>
  <c r="AX10" i="1"/>
  <c r="Y14" i="1"/>
  <c r="AB14" i="1" s="1"/>
  <c r="BA14" i="1"/>
  <c r="BF11" i="1"/>
  <c r="BF15" i="1" s="1"/>
  <c r="BF51" i="1" s="1"/>
  <c r="L14" i="1"/>
  <c r="AF8" i="1"/>
  <c r="BU11" i="1"/>
  <c r="Z14" i="1"/>
  <c r="BB14" i="1"/>
  <c r="H13" i="1"/>
  <c r="AJ13" i="1"/>
  <c r="BJ10" i="1"/>
  <c r="F9" i="1"/>
  <c r="AH10" i="1"/>
  <c r="V6" i="1"/>
  <c r="BP14" i="1"/>
  <c r="BS14" i="1" s="1"/>
  <c r="W14" i="1"/>
  <c r="AC14" i="1" s="1"/>
  <c r="AT11" i="1"/>
  <c r="BV11" i="1"/>
  <c r="BV15" i="1" s="1"/>
  <c r="BV51" i="1" s="1"/>
  <c r="B14" i="1"/>
  <c r="H14" i="1" s="1"/>
  <c r="AD14" i="1"/>
  <c r="BF14" i="1"/>
  <c r="Y11" i="1"/>
  <c r="BR12" i="1"/>
  <c r="V13" i="1"/>
  <c r="H9" i="1"/>
  <c r="Z8" i="1"/>
  <c r="BC8" i="1"/>
  <c r="S8" i="1"/>
  <c r="BC12" i="1"/>
  <c r="N10" i="1"/>
  <c r="BR10" i="1"/>
  <c r="F13" i="1"/>
  <c r="BS9" i="1"/>
  <c r="AJ14" i="1"/>
  <c r="G13" i="1"/>
  <c r="G6" i="1"/>
  <c r="AC6" i="1"/>
  <c r="BW8" i="1"/>
  <c r="AA11" i="1"/>
  <c r="M14" i="1"/>
  <c r="AJ12" i="1"/>
  <c r="BK14" i="1"/>
  <c r="AH13" i="1"/>
  <c r="AA13" i="1"/>
  <c r="BY13" i="1"/>
  <c r="BJ12" i="1"/>
  <c r="BR7" i="1"/>
  <c r="AB11" i="1"/>
  <c r="U10" i="1"/>
  <c r="AW10" i="1"/>
  <c r="BX10" i="1"/>
  <c r="N12" i="1"/>
  <c r="BL14" i="1"/>
  <c r="BE13" i="1"/>
  <c r="AO10" i="1"/>
  <c r="BD12" i="1"/>
  <c r="BE6" i="1"/>
  <c r="AF15" i="1"/>
  <c r="AF51" i="1" s="1"/>
  <c r="AB9" i="1"/>
  <c r="O12" i="1"/>
  <c r="AP12" i="1"/>
  <c r="BL12" i="1"/>
  <c r="M13" i="1"/>
  <c r="BJ13" i="1"/>
  <c r="BL9" i="1"/>
  <c r="AH12" i="1"/>
  <c r="H12" i="1"/>
  <c r="G7" i="1"/>
  <c r="BD11" i="1"/>
  <c r="AQ12" i="1"/>
  <c r="N13" i="1"/>
  <c r="BK13" i="1"/>
  <c r="BZ13" i="1"/>
  <c r="O14" i="1"/>
  <c r="BK12" i="1"/>
  <c r="O6" i="1"/>
  <c r="AH9" i="1"/>
  <c r="AV14" i="1"/>
  <c r="O13" i="1"/>
  <c r="G12" i="1"/>
  <c r="L11" i="1"/>
  <c r="AC11" i="1"/>
  <c r="BZ7" i="1"/>
  <c r="BC6" i="1"/>
  <c r="M10" i="1"/>
  <c r="BR9" i="1"/>
  <c r="AY14" i="1"/>
  <c r="V10" i="1"/>
  <c r="AR11" i="1"/>
  <c r="F12" i="1"/>
  <c r="BQ10" i="1"/>
  <c r="AP10" i="1"/>
  <c r="AI12" i="1"/>
  <c r="AQ10" i="1"/>
  <c r="D8" i="1"/>
  <c r="AI9" i="1"/>
  <c r="AX12" i="1"/>
  <c r="BS12" i="1"/>
  <c r="U13" i="1"/>
  <c r="CH15" i="1"/>
  <c r="CH51" i="1" s="1"/>
  <c r="CM14" i="1"/>
  <c r="CN14" i="1"/>
  <c r="CN11" i="1"/>
  <c r="CN10" i="1"/>
  <c r="CL14" i="1"/>
  <c r="CL7" i="1"/>
  <c r="CM7" i="1"/>
  <c r="CN7" i="1"/>
  <c r="CL13" i="1"/>
  <c r="CM13" i="1"/>
  <c r="CN13" i="1"/>
  <c r="Q8" i="1"/>
  <c r="T6" i="1"/>
  <c r="BA8" i="1"/>
  <c r="BD6" i="1"/>
  <c r="AG8" i="1"/>
  <c r="AJ6" i="1"/>
  <c r="BI8" i="1"/>
  <c r="BL6" i="1"/>
  <c r="AI8" i="1"/>
  <c r="T14" i="1"/>
  <c r="AS8" i="1"/>
  <c r="BT8" i="1"/>
  <c r="V9" i="1"/>
  <c r="S11" i="1"/>
  <c r="AI11" i="1"/>
  <c r="BS7" i="1"/>
  <c r="BP8" i="1"/>
  <c r="AP9" i="1"/>
  <c r="AM11" i="1"/>
  <c r="H6" i="1"/>
  <c r="E8" i="1"/>
  <c r="BX7" i="1"/>
  <c r="BJ8" i="1"/>
  <c r="I8" i="1"/>
  <c r="I15" i="1" s="1"/>
  <c r="I51" i="1" s="1"/>
  <c r="N6" i="1"/>
  <c r="M6" i="1"/>
  <c r="AK8" i="1"/>
  <c r="AK15" i="1" s="1"/>
  <c r="AK51" i="1" s="1"/>
  <c r="AP6" i="1"/>
  <c r="BM8" i="1"/>
  <c r="BR6" i="1"/>
  <c r="Y8" i="1"/>
  <c r="AB6" i="1"/>
  <c r="AH8" i="1"/>
  <c r="BU8" i="1"/>
  <c r="BX6" i="1"/>
  <c r="O7" i="1"/>
  <c r="L8" i="1"/>
  <c r="V8" i="1"/>
  <c r="AY15" i="1"/>
  <c r="AY51" i="1" s="1"/>
  <c r="G9" i="1"/>
  <c r="D11" i="1"/>
  <c r="G11" i="1" s="1"/>
  <c r="CF14" i="1"/>
  <c r="AS11" i="1"/>
  <c r="AV11" i="1" s="1"/>
  <c r="AZ11" i="1"/>
  <c r="CG14" i="1"/>
  <c r="X14" i="1"/>
  <c r="AN14" i="1"/>
  <c r="AQ14" i="1" s="1"/>
  <c r="BT14" i="1"/>
  <c r="J15" i="1"/>
  <c r="J51" i="1" s="1"/>
  <c r="R8" i="1"/>
  <c r="Z15" i="1"/>
  <c r="Z51" i="1" s="1"/>
  <c r="AC8" i="1"/>
  <c r="AH6" i="1"/>
  <c r="BX9" i="1"/>
  <c r="O10" i="1"/>
  <c r="AA12" i="1"/>
  <c r="CE12" i="1"/>
  <c r="BC13" i="1"/>
  <c r="K14" i="1"/>
  <c r="N14" i="1" s="1"/>
  <c r="BG14" i="1"/>
  <c r="BJ14" i="1" s="1"/>
  <c r="BO14" i="1"/>
  <c r="BR14" i="1" s="1"/>
  <c r="BW14" i="1"/>
  <c r="AA6" i="1"/>
  <c r="AI6" i="1"/>
  <c r="AQ6" i="1"/>
  <c r="CG7" i="1"/>
  <c r="B8" i="1"/>
  <c r="AA9" i="1"/>
  <c r="AQ9" i="1"/>
  <c r="AX9" i="1"/>
  <c r="BK9" i="1"/>
  <c r="CE9" i="1"/>
  <c r="AC10" i="1"/>
  <c r="BE10" i="1"/>
  <c r="BY10" i="1"/>
  <c r="CF10" i="1"/>
  <c r="P11" i="1"/>
  <c r="T11" i="1" s="1"/>
  <c r="AB12" i="1"/>
  <c r="AO14" i="1"/>
  <c r="AV12" i="1"/>
  <c r="BE14" i="1"/>
  <c r="CF12" i="1"/>
  <c r="AC13" i="1"/>
  <c r="AW13" i="1"/>
  <c r="BD13" i="1"/>
  <c r="CG13" i="1"/>
  <c r="AZ14" i="1"/>
  <c r="BC9" i="1"/>
  <c r="T12" i="1"/>
  <c r="CE14" i="1"/>
  <c r="AD15" i="1"/>
  <c r="AD51" i="1" s="1"/>
  <c r="AL6" i="1"/>
  <c r="AT8" i="1"/>
  <c r="BB15" i="1"/>
  <c r="BB51" i="1" s="1"/>
  <c r="BE8" i="1"/>
  <c r="BJ6" i="1"/>
  <c r="CF7" i="1"/>
  <c r="M11" i="1"/>
  <c r="AW11" i="1"/>
  <c r="BD9" i="1"/>
  <c r="CG11" i="1"/>
  <c r="AE11" i="1"/>
  <c r="AH11" i="1" s="1"/>
  <c r="AU11" i="1"/>
  <c r="C14" i="1"/>
  <c r="S14" i="1"/>
  <c r="AS10" i="1"/>
  <c r="AV10" i="1" s="1"/>
  <c r="AR6" i="1"/>
  <c r="AV6" i="1" s="1"/>
  <c r="BH6" i="1"/>
  <c r="U11" i="1"/>
  <c r="BE11" i="1"/>
  <c r="BH10" i="1"/>
  <c r="BK10" i="1" s="1"/>
  <c r="BZ10" i="1"/>
  <c r="C11" i="1"/>
  <c r="F11" i="1" s="1"/>
  <c r="K11" i="1"/>
  <c r="N11" i="1" s="1"/>
  <c r="BG11" i="1"/>
  <c r="BO11" i="1"/>
  <c r="BW11" i="1"/>
  <c r="V12" i="1"/>
  <c r="BZ12" i="1"/>
  <c r="AX13" i="1"/>
  <c r="AE14" i="1"/>
  <c r="AH14" i="1" s="1"/>
  <c r="AM14" i="1"/>
  <c r="AP14" i="1" s="1"/>
  <c r="AU14" i="1"/>
  <c r="AX14" i="1" s="1"/>
  <c r="AG10" i="1"/>
  <c r="AJ10" i="1" s="1"/>
  <c r="M9" i="1"/>
  <c r="U9" i="1"/>
  <c r="AC9" i="1"/>
  <c r="AO9" i="1"/>
  <c r="AW9" i="1"/>
  <c r="BE9" i="1"/>
  <c r="BQ9" i="1"/>
  <c r="BY9" i="1"/>
  <c r="CG9" i="1"/>
  <c r="M12" i="1"/>
  <c r="U12" i="1"/>
  <c r="AC12" i="1"/>
  <c r="AO12" i="1"/>
  <c r="AW12" i="1"/>
  <c r="BE12" i="1"/>
  <c r="BQ12" i="1"/>
  <c r="BY12" i="1"/>
  <c r="CG12" i="1"/>
  <c r="BZ14" i="1" l="1"/>
  <c r="BT15" i="1"/>
  <c r="BT51" i="1" s="1"/>
  <c r="BY11" i="1"/>
  <c r="B15" i="1"/>
  <c r="BS11" i="1"/>
  <c r="AG11" i="1"/>
  <c r="AJ11" i="1" s="1"/>
  <c r="AQ11" i="1"/>
  <c r="W15" i="1"/>
  <c r="W51" i="1" s="1"/>
  <c r="BL11" i="1"/>
  <c r="G14" i="1"/>
  <c r="F14" i="1"/>
  <c r="AA14" i="1"/>
  <c r="AI15" i="1"/>
  <c r="AI51" i="1" s="1"/>
  <c r="BW15" i="1"/>
  <c r="BW51" i="1" s="1"/>
  <c r="BZ11" i="1"/>
  <c r="C15" i="1"/>
  <c r="F15" i="1" s="1"/>
  <c r="F51" i="1" s="1"/>
  <c r="BD14" i="1"/>
  <c r="AP11" i="1"/>
  <c r="BX14" i="1"/>
  <c r="V14" i="1"/>
  <c r="AX11" i="1"/>
  <c r="BR11" i="1"/>
  <c r="BC14" i="1"/>
  <c r="O11" i="1"/>
  <c r="BJ11" i="1"/>
  <c r="BM15" i="1"/>
  <c r="BM51" i="1" s="1"/>
  <c r="V11" i="1"/>
  <c r="BR8" i="1"/>
  <c r="M8" i="1"/>
  <c r="AM15" i="1"/>
  <c r="AM51" i="1" s="1"/>
  <c r="CL11" i="1"/>
  <c r="CL10" i="1"/>
  <c r="CN6" i="1"/>
  <c r="CM6" i="1"/>
  <c r="CM11" i="1"/>
  <c r="CM10" i="1"/>
  <c r="CL6" i="1"/>
  <c r="BE15" i="1"/>
  <c r="BE51" i="1" s="1"/>
  <c r="BU15" i="1"/>
  <c r="BU51" i="1" s="1"/>
  <c r="BX8" i="1"/>
  <c r="BP15" i="1"/>
  <c r="BP51" i="1" s="1"/>
  <c r="BS8" i="1"/>
  <c r="BA15" i="1"/>
  <c r="BA51" i="1" s="1"/>
  <c r="BD8" i="1"/>
  <c r="AT15" i="1"/>
  <c r="AT51" i="1" s="1"/>
  <c r="BY8" i="1"/>
  <c r="AP15" i="1"/>
  <c r="AP51" i="1" s="1"/>
  <c r="F8" i="1"/>
  <c r="BG15" i="1"/>
  <c r="BG51" i="1" s="1"/>
  <c r="BI15" i="1"/>
  <c r="BI51" i="1" s="1"/>
  <c r="BL8" i="1"/>
  <c r="BK6" i="1"/>
  <c r="BH8" i="1"/>
  <c r="AL8" i="1"/>
  <c r="AO6" i="1"/>
  <c r="BY15" i="1"/>
  <c r="BY51" i="1" s="1"/>
  <c r="AC15" i="1"/>
  <c r="AC51" i="1" s="1"/>
  <c r="AP8" i="1"/>
  <c r="Y15" i="1"/>
  <c r="Y51" i="1" s="1"/>
  <c r="AB8" i="1"/>
  <c r="K15" i="1"/>
  <c r="K51" i="1" s="1"/>
  <c r="AS15" i="1"/>
  <c r="AS51" i="1" s="1"/>
  <c r="D15" i="1"/>
  <c r="G15" i="1" s="1"/>
  <c r="G51" i="1" s="1"/>
  <c r="BH11" i="1"/>
  <c r="BK11" i="1" s="1"/>
  <c r="H8" i="1"/>
  <c r="M15" i="1"/>
  <c r="M51" i="1" s="1"/>
  <c r="BZ8" i="1"/>
  <c r="L15" i="1"/>
  <c r="L51" i="1" s="1"/>
  <c r="O8" i="1"/>
  <c r="AQ8" i="1"/>
  <c r="AU15" i="1"/>
  <c r="AU51" i="1" s="1"/>
  <c r="E10" i="1"/>
  <c r="AX6" i="1"/>
  <c r="AR8" i="1"/>
  <c r="AW6" i="1"/>
  <c r="BN8" i="1"/>
  <c r="BQ6" i="1"/>
  <c r="R15" i="1"/>
  <c r="R51" i="1" s="1"/>
  <c r="U8" i="1"/>
  <c r="AZ15" i="1"/>
  <c r="AZ51" i="1" s="1"/>
  <c r="BC11" i="1"/>
  <c r="S15" i="1"/>
  <c r="S51" i="1" s="1"/>
  <c r="AE15" i="1"/>
  <c r="AE51" i="1" s="1"/>
  <c r="P15" i="1"/>
  <c r="P51" i="1" s="1"/>
  <c r="BO15" i="1"/>
  <c r="BO51" i="1" s="1"/>
  <c r="N8" i="1"/>
  <c r="X15" i="1"/>
  <c r="X51" i="1" s="1"/>
  <c r="G8" i="1"/>
  <c r="AG15" i="1"/>
  <c r="AG51" i="1" s="1"/>
  <c r="AJ8" i="1"/>
  <c r="AN15" i="1"/>
  <c r="AN51" i="1" s="1"/>
  <c r="Q15" i="1"/>
  <c r="Q51" i="1" s="1"/>
  <c r="T8" i="1"/>
  <c r="BZ15" i="1" l="1"/>
  <c r="BZ51" i="1" s="1"/>
  <c r="CL8" i="1"/>
  <c r="CI51" i="1"/>
  <c r="CM8" i="1"/>
  <c r="CJ51" i="1"/>
  <c r="CN8" i="1"/>
  <c r="CK51" i="1"/>
  <c r="AQ15" i="1"/>
  <c r="AQ51" i="1" s="1"/>
  <c r="AA15" i="1"/>
  <c r="AA51" i="1" s="1"/>
  <c r="BC15" i="1"/>
  <c r="BC51" i="1" s="1"/>
  <c r="U15" i="1"/>
  <c r="U51" i="1" s="1"/>
  <c r="BD15" i="1"/>
  <c r="BD51" i="1" s="1"/>
  <c r="AH15" i="1"/>
  <c r="AH51" i="1" s="1"/>
  <c r="H10" i="1"/>
  <c r="E11" i="1"/>
  <c r="CE6" i="1"/>
  <c r="N15" i="1"/>
  <c r="N51" i="1" s="1"/>
  <c r="AL15" i="1"/>
  <c r="AL51" i="1" s="1"/>
  <c r="AO8" i="1"/>
  <c r="AJ15" i="1"/>
  <c r="AJ51" i="1" s="1"/>
  <c r="V15" i="1"/>
  <c r="V51" i="1" s="1"/>
  <c r="BN15" i="1"/>
  <c r="BN51" i="1" s="1"/>
  <c r="BQ8" i="1"/>
  <c r="CF6" i="1"/>
  <c r="BK8" i="1"/>
  <c r="BH15" i="1"/>
  <c r="BH51" i="1" s="1"/>
  <c r="BL15" i="1"/>
  <c r="BL51" i="1" s="1"/>
  <c r="BS15" i="1"/>
  <c r="BS51" i="1" s="1"/>
  <c r="BX15" i="1"/>
  <c r="BX51" i="1" s="1"/>
  <c r="BR15" i="1"/>
  <c r="BR51" i="1" s="1"/>
  <c r="AR15" i="1"/>
  <c r="AX8" i="1"/>
  <c r="T15" i="1"/>
  <c r="T51" i="1" s="1"/>
  <c r="O15" i="1"/>
  <c r="O51" i="1" s="1"/>
  <c r="AV8" i="1"/>
  <c r="AB15" i="1"/>
  <c r="AB51" i="1" s="1"/>
  <c r="BJ15" i="1"/>
  <c r="BJ51" i="1" s="1"/>
  <c r="CG6" i="1"/>
  <c r="AW8" i="1"/>
  <c r="AX15" i="1" l="1"/>
  <c r="AX51" i="1" s="1"/>
  <c r="AR51" i="1"/>
  <c r="AV15" i="1"/>
  <c r="AV51" i="1" s="1"/>
  <c r="CN15" i="1"/>
  <c r="CN51" i="1" s="1"/>
  <c r="CM15" i="1"/>
  <c r="CM51" i="1" s="1"/>
  <c r="CL15" i="1"/>
  <c r="CL51" i="1" s="1"/>
  <c r="BK15" i="1"/>
  <c r="BK51" i="1" s="1"/>
  <c r="CD15" i="1"/>
  <c r="CD51" i="1" s="1"/>
  <c r="CG8" i="1"/>
  <c r="AO15" i="1"/>
  <c r="AO51" i="1" s="1"/>
  <c r="CB15" i="1"/>
  <c r="CB51" i="1" s="1"/>
  <c r="CE8" i="1"/>
  <c r="BQ15" i="1"/>
  <c r="BQ51" i="1" s="1"/>
  <c r="AW15" i="1"/>
  <c r="AW51" i="1" s="1"/>
  <c r="CC15" i="1"/>
  <c r="CC51" i="1" s="1"/>
  <c r="CF8" i="1"/>
  <c r="H11" i="1"/>
  <c r="E15" i="1"/>
  <c r="E51" i="1" s="1"/>
  <c r="CG15" i="1" l="1"/>
  <c r="CG51" i="1" s="1"/>
  <c r="CF15" i="1"/>
  <c r="CF51" i="1" s="1"/>
  <c r="CE15" i="1"/>
  <c r="CE51" i="1" s="1"/>
  <c r="H15" i="1"/>
  <c r="H51" i="1" s="1"/>
</calcChain>
</file>

<file path=xl/sharedStrings.xml><?xml version="1.0" encoding="utf-8"?>
<sst xmlns="http://schemas.openxmlformats.org/spreadsheetml/2006/main" count="349" uniqueCount="65">
  <si>
    <t>EJECUCIÓN PRESUPUESTAL 2012 -2023 - ENTIDADES DEL SECTOR VIVIENDA CIUDAD  Y TERRITORIO</t>
  </si>
  <si>
    <t>(Cifras en Millones de Pesos)</t>
  </si>
  <si>
    <t>2021</t>
  </si>
  <si>
    <t>Aprop Final</t>
  </si>
  <si>
    <t>Compromisos</t>
  </si>
  <si>
    <t>obligacion</t>
  </si>
  <si>
    <t>Pagos</t>
  </si>
  <si>
    <t>% Comp</t>
  </si>
  <si>
    <t>% Obli</t>
  </si>
  <si>
    <t>% Pago</t>
  </si>
  <si>
    <t>Aprop Actual</t>
  </si>
  <si>
    <t>3</t>
  </si>
  <si>
    <t>4</t>
  </si>
  <si>
    <t>( 2 / 1 )</t>
  </si>
  <si>
    <t>( 3 / 1 )</t>
  </si>
  <si>
    <t>( 4 / 1 )</t>
  </si>
  <si>
    <t>FUNCIONAMIENTO MVCT</t>
  </si>
  <si>
    <t>INVERSIÓN  MVCT</t>
  </si>
  <si>
    <t>MINISTERIO</t>
  </si>
  <si>
    <t>FUNCIONAMIENTO FNV</t>
  </si>
  <si>
    <t>INVERSIÓN FNV</t>
  </si>
  <si>
    <t>FONVIVIENDA</t>
  </si>
  <si>
    <t>FUNCIONAMIENTO CRA</t>
  </si>
  <si>
    <t>INVERSIÓN  CRA</t>
  </si>
  <si>
    <t>CRA</t>
  </si>
  <si>
    <t>TOTAL</t>
  </si>
  <si>
    <t>CONCEPTO DE GASTO</t>
  </si>
  <si>
    <t>APROP FINAL</t>
  </si>
  <si>
    <t>COMPROMISOS</t>
  </si>
  <si>
    <t>OBLIGACIONES</t>
  </si>
  <si>
    <t>% Oblig</t>
  </si>
  <si>
    <t>APROP VIGEN</t>
  </si>
  <si>
    <t>MINISTERIO DE VIVIENDA CIUDAD Y TERRITORIO</t>
  </si>
  <si>
    <t>SGP PARA AGUA Y SANEAMIENTO BÄSIO</t>
  </si>
  <si>
    <t>AGUA Y SANEAMIENTO BÁSICO *</t>
  </si>
  <si>
    <t>VIVIENDA Y DESARROLLO TERRITORIAL *</t>
  </si>
  <si>
    <t>FORTALECIMIENTO (APOYO A LA GESTIÓN) *</t>
  </si>
  <si>
    <t>INVERSION MVCT</t>
  </si>
  <si>
    <t xml:space="preserve">TOTAL MVCT </t>
  </si>
  <si>
    <t>FONDO NACIONAL DE VIVIENDA</t>
  </si>
  <si>
    <t>FUNCIONAMIENTO FONVIVIENDA</t>
  </si>
  <si>
    <t>SUBSIDIO FAMILIAR DE VIVIENDA (SFV) *</t>
  </si>
  <si>
    <t>SFV POBLACIÓN DESPLAZADA*</t>
  </si>
  <si>
    <t>COBERTURA A LA TASA DE INTERÉS-FRECH *</t>
  </si>
  <si>
    <t>MACROPROYECTOS *</t>
  </si>
  <si>
    <t>SFV OLA INVERNAL *</t>
  </si>
  <si>
    <t>SFV RED UNIDOS *</t>
  </si>
  <si>
    <t>INVERSION FONVIVIENDA</t>
  </si>
  <si>
    <t>TOTAL FONVIVIENDA</t>
  </si>
  <si>
    <t xml:space="preserve">COMISIÓN DE REGUALCIÓN DE AGUA POTABLE Y SANEAMIENTO BÁSICO </t>
  </si>
  <si>
    <t>INVERSION CRA</t>
  </si>
  <si>
    <t>TOTAL CRA</t>
  </si>
  <si>
    <t>TOTAL SECTOR VIVIENDA</t>
  </si>
  <si>
    <t>% Variacion 
2019 Vs 2020</t>
  </si>
  <si>
    <t>% Variacion 
2020 Vs 2021</t>
  </si>
  <si>
    <t>% Variacion 
2021 Vs 2022</t>
  </si>
  <si>
    <t>% Variacion 
2022 Vs 2023</t>
  </si>
  <si>
    <t>% Variacion 
2023 Vs 2024</t>
  </si>
  <si>
    <t>CIFRAS EN MILLONES DE PESOS</t>
  </si>
  <si>
    <t>SECTOR ADMINSITRATIVO VIVIENDA CIUDAD Y TERRITORIO</t>
  </si>
  <si>
    <t>INDICADOR DE DE VARIACIÓN</t>
  </si>
  <si>
    <t>Fuente: SIIF Nación - Información OAP MVCT</t>
  </si>
  <si>
    <r>
      <t>FUNCIONAMIENTO (</t>
    </r>
    <r>
      <rPr>
        <b/>
        <sz val="10"/>
        <color theme="1"/>
        <rFont val="Arial"/>
        <family val="2"/>
      </rPr>
      <t>SIN SGP</t>
    </r>
    <r>
      <rPr>
        <sz val="10"/>
        <color theme="1"/>
        <rFont val="Arial"/>
        <family val="2"/>
      </rPr>
      <t>)</t>
    </r>
  </si>
  <si>
    <r>
      <rPr>
        <b/>
        <sz val="16"/>
        <color theme="1"/>
        <rFont val="Arial"/>
        <family val="2"/>
      </rPr>
      <t xml:space="preserve">* </t>
    </r>
    <r>
      <rPr>
        <sz val="14"/>
        <color theme="1"/>
        <rFont val="Arial"/>
        <family val="2"/>
      </rPr>
      <t>Proyectos de Inversión registrados en el Banco de Proyectos de Inversion Nacional del DNP</t>
    </r>
  </si>
  <si>
    <t>EQUIPAMIENTOS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</si>
</sst>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\ _€_-;\-* #,##0.00\ _€_-;_-* &quot;-&quot;??\ _€_-;_-@_-"/>
    <numFmt numFmtId="165" formatCode="0.0%"/>
    <numFmt numFmtId="166" formatCode="_ * #,##0.00_ ;_ * \-#,##0.00_ ;_ * &quot;-&quot;_ ;_ @_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color rgb="FFFFFFFF"/>
      <name val="Arial"/>
      <family val="2"/>
    </font>
    <font>
      <b/>
      <sz val="8"/>
      <color rgb="FFFFFFFF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sz val="14"/>
      <color theme="1"/>
      <name val="Arial"/>
      <family val="2"/>
    </font>
    <font>
      <b/>
      <sz val="16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16365C"/>
        <bgColor rgb="FF000000"/>
      </patternFill>
    </fill>
    <fill>
      <patternFill patternType="solid">
        <fgColor theme="4" tint="0.39997558519241921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70C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3">
    <xf numFmtId="0" fontId="0" fillId="0" borderId="0" xfId="0"/>
    <xf numFmtId="0" fontId="6" fillId="2" borderId="9" xfId="2" quotePrefix="1" applyNumberFormat="1" applyFont="1" applyFill="1" applyBorder="1" applyAlignment="1">
      <alignment horizontal="center" vertical="center" wrapText="1"/>
    </xf>
    <xf numFmtId="0" fontId="6" fillId="2" borderId="10" xfId="2" quotePrefix="1" applyNumberFormat="1" applyFont="1" applyFill="1" applyBorder="1" applyAlignment="1">
      <alignment horizontal="center" vertical="center" wrapText="1"/>
    </xf>
    <xf numFmtId="0" fontId="6" fillId="2" borderId="11" xfId="2" quotePrefix="1" applyNumberFormat="1" applyFont="1" applyFill="1" applyBorder="1" applyAlignment="1">
      <alignment horizontal="center" vertical="center" wrapText="1"/>
    </xf>
    <xf numFmtId="0" fontId="6" fillId="2" borderId="12" xfId="2" quotePrefix="1" applyNumberFormat="1" applyFont="1" applyFill="1" applyBorder="1" applyAlignment="1">
      <alignment horizontal="center" vertical="center" wrapText="1"/>
    </xf>
    <xf numFmtId="49" fontId="7" fillId="2" borderId="9" xfId="2" quotePrefix="1" applyNumberFormat="1" applyFont="1" applyFill="1" applyBorder="1" applyAlignment="1">
      <alignment horizontal="center" vertical="center" wrapText="1"/>
    </xf>
    <xf numFmtId="49" fontId="7" fillId="2" borderId="10" xfId="2" quotePrefix="1" applyNumberFormat="1" applyFont="1" applyFill="1" applyBorder="1" applyAlignment="1">
      <alignment horizontal="center" vertical="center" wrapText="1"/>
    </xf>
    <xf numFmtId="49" fontId="7" fillId="2" borderId="11" xfId="2" quotePrefix="1" applyNumberFormat="1" applyFont="1" applyFill="1" applyBorder="1" applyAlignment="1">
      <alignment horizontal="center" vertical="center" wrapText="1"/>
    </xf>
    <xf numFmtId="49" fontId="7" fillId="2" borderId="12" xfId="2" quotePrefix="1" applyNumberFormat="1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wrapText="1"/>
    </xf>
    <xf numFmtId="166" fontId="8" fillId="3" borderId="9" xfId="0" applyNumberFormat="1" applyFont="1" applyFill="1" applyBorder="1"/>
    <xf numFmtId="166" fontId="8" fillId="3" borderId="10" xfId="0" applyNumberFormat="1" applyFont="1" applyFill="1" applyBorder="1"/>
    <xf numFmtId="165" fontId="8" fillId="3" borderId="11" xfId="1" applyNumberFormat="1" applyFont="1" applyFill="1" applyBorder="1"/>
    <xf numFmtId="165" fontId="8" fillId="3" borderId="12" xfId="1" applyNumberFormat="1" applyFont="1" applyFill="1" applyBorder="1"/>
    <xf numFmtId="165" fontId="8" fillId="3" borderId="5" xfId="1" applyNumberFormat="1" applyFont="1" applyFill="1" applyBorder="1"/>
    <xf numFmtId="0" fontId="9" fillId="5" borderId="10" xfId="0" applyFont="1" applyFill="1" applyBorder="1"/>
    <xf numFmtId="43" fontId="9" fillId="5" borderId="10" xfId="0" applyNumberFormat="1" applyFont="1" applyFill="1" applyBorder="1"/>
    <xf numFmtId="165" fontId="8" fillId="6" borderId="10" xfId="1" applyNumberFormat="1" applyFont="1" applyFill="1" applyBorder="1"/>
    <xf numFmtId="0" fontId="8" fillId="3" borderId="11" xfId="2" quotePrefix="1" applyNumberFormat="1" applyFont="1" applyFill="1" applyBorder="1" applyAlignment="1">
      <alignment horizontal="center" vertical="center" wrapText="1"/>
    </xf>
    <xf numFmtId="0" fontId="8" fillId="3" borderId="12" xfId="2" quotePrefix="1" applyNumberFormat="1" applyFont="1" applyFill="1" applyBorder="1" applyAlignment="1">
      <alignment horizontal="center" vertical="center" wrapText="1"/>
    </xf>
    <xf numFmtId="0" fontId="8" fillId="3" borderId="5" xfId="2" quotePrefix="1" applyNumberFormat="1" applyFont="1" applyFill="1" applyBorder="1" applyAlignment="1">
      <alignment horizontal="center" vertical="center" wrapText="1"/>
    </xf>
    <xf numFmtId="0" fontId="0" fillId="4" borderId="0" xfId="0" applyFill="1"/>
    <xf numFmtId="0" fontId="2" fillId="0" borderId="0" xfId="0" applyFont="1"/>
    <xf numFmtId="0" fontId="3" fillId="4" borderId="0" xfId="0" applyFont="1" applyFill="1" applyAlignment="1">
      <alignment vertical="center"/>
    </xf>
    <xf numFmtId="0" fontId="4" fillId="0" borderId="0" xfId="0" applyFont="1"/>
    <xf numFmtId="0" fontId="0" fillId="4" borderId="0" xfId="0" applyFill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3" fontId="0" fillId="0" borderId="0" xfId="3" applyFont="1"/>
    <xf numFmtId="0" fontId="9" fillId="0" borderId="0" xfId="0" applyFont="1"/>
    <xf numFmtId="0" fontId="10" fillId="0" borderId="0" xfId="0" applyFont="1"/>
    <xf numFmtId="0" fontId="10" fillId="0" borderId="11" xfId="0" applyFont="1" applyBorder="1"/>
    <xf numFmtId="43" fontId="10" fillId="0" borderId="9" xfId="3" applyFont="1" applyBorder="1"/>
    <xf numFmtId="165" fontId="10" fillId="0" borderId="11" xfId="1" applyNumberFormat="1" applyFont="1" applyBorder="1"/>
    <xf numFmtId="165" fontId="10" fillId="0" borderId="12" xfId="1" applyNumberFormat="1" applyFont="1" applyBorder="1"/>
    <xf numFmtId="165" fontId="10" fillId="0" borderId="5" xfId="1" applyNumberFormat="1" applyFont="1" applyBorder="1"/>
    <xf numFmtId="43" fontId="10" fillId="0" borderId="10" xfId="3" applyFont="1" applyBorder="1"/>
    <xf numFmtId="43" fontId="10" fillId="0" borderId="11" xfId="3" applyFont="1" applyBorder="1"/>
    <xf numFmtId="0" fontId="11" fillId="4" borderId="11" xfId="0" applyFont="1" applyFill="1" applyBorder="1"/>
    <xf numFmtId="43" fontId="11" fillId="4" borderId="9" xfId="3" applyFont="1" applyFill="1" applyBorder="1"/>
    <xf numFmtId="165" fontId="11" fillId="4" borderId="11" xfId="1" applyNumberFormat="1" applyFont="1" applyFill="1" applyBorder="1"/>
    <xf numFmtId="165" fontId="11" fillId="4" borderId="12" xfId="1" applyNumberFormat="1" applyFont="1" applyFill="1" applyBorder="1"/>
    <xf numFmtId="0" fontId="10" fillId="0" borderId="13" xfId="0" applyFont="1" applyBorder="1"/>
    <xf numFmtId="0" fontId="10" fillId="0" borderId="14" xfId="0" applyFont="1" applyBorder="1"/>
    <xf numFmtId="0" fontId="10" fillId="0" borderId="15" xfId="0" applyFont="1" applyBorder="1"/>
    <xf numFmtId="0" fontId="10" fillId="0" borderId="2" xfId="0" applyFont="1" applyBorder="1"/>
    <xf numFmtId="15" fontId="10" fillId="0" borderId="0" xfId="0" applyNumberFormat="1" applyFont="1"/>
    <xf numFmtId="0" fontId="10" fillId="0" borderId="16" xfId="0" applyFont="1" applyBorder="1"/>
    <xf numFmtId="0" fontId="9" fillId="7" borderId="9" xfId="0" applyFont="1" applyFill="1" applyBorder="1" applyAlignment="1">
      <alignment horizontal="center"/>
    </xf>
    <xf numFmtId="0" fontId="9" fillId="7" borderId="10" xfId="0" applyFont="1" applyFill="1" applyBorder="1" applyAlignment="1">
      <alignment horizontal="center"/>
    </xf>
    <xf numFmtId="0" fontId="9" fillId="7" borderId="11" xfId="0" applyFont="1" applyFill="1" applyBorder="1" applyAlignment="1">
      <alignment horizontal="center"/>
    </xf>
    <xf numFmtId="0" fontId="13" fillId="7" borderId="9" xfId="0" applyFont="1" applyFill="1" applyBorder="1" applyAlignment="1">
      <alignment horizontal="center"/>
    </xf>
    <xf numFmtId="0" fontId="13" fillId="7" borderId="10" xfId="0" applyFont="1" applyFill="1" applyBorder="1" applyAlignment="1">
      <alignment horizontal="center"/>
    </xf>
    <xf numFmtId="0" fontId="13" fillId="7" borderId="11" xfId="0" applyFont="1" applyFill="1" applyBorder="1" applyAlignment="1">
      <alignment horizontal="center"/>
    </xf>
    <xf numFmtId="0" fontId="14" fillId="3" borderId="11" xfId="2" quotePrefix="1" applyNumberFormat="1" applyFont="1" applyFill="1" applyBorder="1" applyAlignment="1">
      <alignment horizontal="center" vertical="center" wrapText="1"/>
    </xf>
    <xf numFmtId="0" fontId="14" fillId="3" borderId="12" xfId="2" quotePrefix="1" applyNumberFormat="1" applyFont="1" applyFill="1" applyBorder="1" applyAlignment="1">
      <alignment horizontal="center" vertical="center" wrapText="1"/>
    </xf>
    <xf numFmtId="0" fontId="14" fillId="3" borderId="5" xfId="2" quotePrefix="1" applyNumberFormat="1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left" vertical="center"/>
    </xf>
    <xf numFmtId="0" fontId="13" fillId="4" borderId="5" xfId="0" applyFont="1" applyFill="1" applyBorder="1" applyAlignment="1">
      <alignment horizontal="center"/>
    </xf>
    <xf numFmtId="0" fontId="14" fillId="8" borderId="5" xfId="2" quotePrefix="1" applyNumberFormat="1" applyFont="1" applyFill="1" applyBorder="1" applyAlignment="1">
      <alignment horizontal="center" vertical="center" wrapText="1"/>
    </xf>
    <xf numFmtId="0" fontId="15" fillId="0" borderId="11" xfId="0" applyFont="1" applyBorder="1"/>
    <xf numFmtId="164" fontId="11" fillId="0" borderId="10" xfId="3" applyNumberFormat="1" applyFont="1" applyBorder="1" applyAlignment="1">
      <alignment horizontal="right" wrapText="1"/>
    </xf>
    <xf numFmtId="164" fontId="11" fillId="0" borderId="11" xfId="3" applyNumberFormat="1" applyFont="1" applyBorder="1" applyAlignment="1">
      <alignment horizontal="right" wrapText="1"/>
    </xf>
    <xf numFmtId="165" fontId="11" fillId="0" borderId="11" xfId="1" applyNumberFormat="1" applyFont="1" applyBorder="1" applyAlignment="1">
      <alignment horizontal="right" wrapText="1"/>
    </xf>
    <xf numFmtId="164" fontId="11" fillId="0" borderId="9" xfId="3" applyNumberFormat="1" applyFont="1" applyBorder="1" applyAlignment="1">
      <alignment horizontal="right" wrapText="1"/>
    </xf>
    <xf numFmtId="165" fontId="11" fillId="0" borderId="12" xfId="1" applyNumberFormat="1" applyFont="1" applyBorder="1" applyAlignment="1">
      <alignment horizontal="right" wrapText="1"/>
    </xf>
    <xf numFmtId="165" fontId="11" fillId="0" borderId="5" xfId="1" applyNumberFormat="1" applyFont="1" applyBorder="1" applyAlignment="1">
      <alignment horizontal="right" wrapText="1"/>
    </xf>
    <xf numFmtId="0" fontId="12" fillId="7" borderId="11" xfId="0" applyFont="1" applyFill="1" applyBorder="1"/>
    <xf numFmtId="164" fontId="16" fillId="7" borderId="9" xfId="3" applyNumberFormat="1" applyFont="1" applyFill="1" applyBorder="1" applyAlignment="1">
      <alignment horizontal="right" wrapText="1"/>
    </xf>
    <xf numFmtId="165" fontId="16" fillId="7" borderId="11" xfId="1" applyNumberFormat="1" applyFont="1" applyFill="1" applyBorder="1" applyAlignment="1">
      <alignment horizontal="right" wrapText="1"/>
    </xf>
    <xf numFmtId="165" fontId="10" fillId="9" borderId="11" xfId="1" applyNumberFormat="1" applyFont="1" applyFill="1" applyBorder="1"/>
    <xf numFmtId="165" fontId="10" fillId="9" borderId="12" xfId="1" applyNumberFormat="1" applyFont="1" applyFill="1" applyBorder="1"/>
    <xf numFmtId="9" fontId="10" fillId="0" borderId="11" xfId="1" applyFont="1" applyBorder="1"/>
    <xf numFmtId="9" fontId="10" fillId="0" borderId="12" xfId="1" applyFont="1" applyBorder="1"/>
    <xf numFmtId="164" fontId="16" fillId="7" borderId="10" xfId="3" applyNumberFormat="1" applyFont="1" applyFill="1" applyBorder="1" applyAlignment="1">
      <alignment horizontal="right" wrapText="1"/>
    </xf>
    <xf numFmtId="165" fontId="16" fillId="7" borderId="12" xfId="1" applyNumberFormat="1" applyFont="1" applyFill="1" applyBorder="1" applyAlignment="1">
      <alignment horizontal="right" wrapText="1"/>
    </xf>
    <xf numFmtId="165" fontId="16" fillId="7" borderId="5" xfId="1" applyNumberFormat="1" applyFont="1" applyFill="1" applyBorder="1" applyAlignment="1">
      <alignment horizontal="right" wrapText="1"/>
    </xf>
    <xf numFmtId="0" fontId="17" fillId="10" borderId="11" xfId="0" applyFont="1" applyFill="1" applyBorder="1"/>
    <xf numFmtId="164" fontId="18" fillId="10" borderId="9" xfId="3" applyNumberFormat="1" applyFont="1" applyFill="1" applyBorder="1" applyAlignment="1">
      <alignment horizontal="right" wrapText="1"/>
    </xf>
    <xf numFmtId="165" fontId="18" fillId="10" borderId="11" xfId="1" applyNumberFormat="1" applyFont="1" applyFill="1" applyBorder="1" applyAlignment="1">
      <alignment horizontal="right" wrapText="1"/>
    </xf>
    <xf numFmtId="165" fontId="18" fillId="10" borderId="11" xfId="1" applyNumberFormat="1" applyFont="1" applyFill="1" applyBorder="1"/>
    <xf numFmtId="165" fontId="18" fillId="10" borderId="12" xfId="1" applyNumberFormat="1" applyFont="1" applyFill="1" applyBorder="1"/>
    <xf numFmtId="0" fontId="12" fillId="4" borderId="5" xfId="0" applyFont="1" applyFill="1" applyBorder="1" applyAlignment="1">
      <alignment vertical="center"/>
    </xf>
    <xf numFmtId="164" fontId="16" fillId="4" borderId="5" xfId="3" applyNumberFormat="1" applyFont="1" applyFill="1" applyBorder="1" applyAlignment="1">
      <alignment horizontal="right" vertical="center" wrapText="1"/>
    </xf>
    <xf numFmtId="165" fontId="16" fillId="4" borderId="5" xfId="1" applyNumberFormat="1" applyFont="1" applyFill="1" applyBorder="1" applyAlignment="1">
      <alignment horizontal="right" vertical="center" wrapText="1"/>
    </xf>
    <xf numFmtId="165" fontId="9" fillId="4" borderId="5" xfId="1" applyNumberFormat="1" applyFont="1" applyFill="1" applyBorder="1" applyAlignment="1">
      <alignment vertical="center"/>
    </xf>
    <xf numFmtId="165" fontId="9" fillId="9" borderId="11" xfId="1" applyNumberFormat="1" applyFont="1" applyFill="1" applyBorder="1"/>
    <xf numFmtId="165" fontId="16" fillId="7" borderId="11" xfId="1" applyNumberFormat="1" applyFont="1" applyFill="1" applyBorder="1" applyAlignment="1">
      <alignment horizontal="center" wrapText="1"/>
    </xf>
    <xf numFmtId="165" fontId="9" fillId="9" borderId="11" xfId="1" applyNumberFormat="1" applyFont="1" applyFill="1" applyBorder="1" applyAlignment="1">
      <alignment horizontal="center"/>
    </xf>
    <xf numFmtId="164" fontId="16" fillId="7" borderId="9" xfId="3" applyNumberFormat="1" applyFont="1" applyFill="1" applyBorder="1" applyAlignment="1">
      <alignment horizontal="center" wrapText="1"/>
    </xf>
    <xf numFmtId="164" fontId="16" fillId="7" borderId="10" xfId="3" applyNumberFormat="1" applyFont="1" applyFill="1" applyBorder="1" applyAlignment="1">
      <alignment horizontal="center" wrapText="1"/>
    </xf>
    <xf numFmtId="165" fontId="10" fillId="9" borderId="11" xfId="1" applyNumberFormat="1" applyFont="1" applyFill="1" applyBorder="1" applyAlignment="1">
      <alignment horizontal="center"/>
    </xf>
    <xf numFmtId="165" fontId="10" fillId="9" borderId="12" xfId="1" applyNumberFormat="1" applyFont="1" applyFill="1" applyBorder="1" applyAlignment="1">
      <alignment horizontal="center"/>
    </xf>
    <xf numFmtId="164" fontId="11" fillId="0" borderId="4" xfId="3" applyNumberFormat="1" applyFont="1" applyBorder="1" applyAlignment="1">
      <alignment horizontal="right" wrapText="1"/>
    </xf>
    <xf numFmtId="164" fontId="18" fillId="10" borderId="10" xfId="3" applyNumberFormat="1" applyFont="1" applyFill="1" applyBorder="1" applyAlignment="1">
      <alignment horizontal="right" wrapText="1"/>
    </xf>
    <xf numFmtId="165" fontId="18" fillId="10" borderId="12" xfId="1" applyNumberFormat="1" applyFont="1" applyFill="1" applyBorder="1" applyAlignment="1">
      <alignment horizontal="right" wrapText="1"/>
    </xf>
    <xf numFmtId="165" fontId="18" fillId="10" borderId="5" xfId="1" applyNumberFormat="1" applyFont="1" applyFill="1" applyBorder="1" applyAlignment="1">
      <alignment horizontal="right" wrapText="1"/>
    </xf>
    <xf numFmtId="0" fontId="17" fillId="10" borderId="11" xfId="0" applyFont="1" applyFill="1" applyBorder="1" applyAlignment="1">
      <alignment vertical="center"/>
    </xf>
    <xf numFmtId="164" fontId="18" fillId="10" borderId="9" xfId="3" applyNumberFormat="1" applyFont="1" applyFill="1" applyBorder="1" applyAlignment="1">
      <alignment horizontal="right" vertical="center" wrapText="1"/>
    </xf>
    <xf numFmtId="165" fontId="18" fillId="10" borderId="11" xfId="1" applyNumberFormat="1" applyFont="1" applyFill="1" applyBorder="1" applyAlignment="1">
      <alignment horizontal="right" vertical="center" wrapText="1"/>
    </xf>
    <xf numFmtId="165" fontId="18" fillId="10" borderId="11" xfId="1" applyNumberFormat="1" applyFont="1" applyFill="1" applyBorder="1" applyAlignment="1">
      <alignment vertical="center"/>
    </xf>
    <xf numFmtId="165" fontId="18" fillId="10" borderId="12" xfId="1" applyNumberFormat="1" applyFont="1" applyFill="1" applyBorder="1" applyAlignment="1">
      <alignment vertical="center"/>
    </xf>
    <xf numFmtId="165" fontId="18" fillId="10" borderId="12" xfId="1" applyNumberFormat="1" applyFont="1" applyFill="1" applyBorder="1" applyAlignment="1">
      <alignment horizontal="right" vertical="center" wrapText="1"/>
    </xf>
    <xf numFmtId="165" fontId="18" fillId="10" borderId="5" xfId="1" applyNumberFormat="1" applyFont="1" applyFill="1" applyBorder="1" applyAlignment="1">
      <alignment horizontal="right" vertical="center" wrapText="1"/>
    </xf>
    <xf numFmtId="0" fontId="19" fillId="0" borderId="0" xfId="0" applyFont="1"/>
    <xf numFmtId="43" fontId="10" fillId="0" borderId="0" xfId="0" applyNumberFormat="1" applyFont="1"/>
    <xf numFmtId="0" fontId="9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43" fontId="10" fillId="0" borderId="0" xfId="3" applyFont="1"/>
    <xf numFmtId="9" fontId="10" fillId="0" borderId="10" xfId="1" applyFont="1" applyBorder="1" applyAlignment="1">
      <alignment horizontal="center" vertical="center"/>
    </xf>
    <xf numFmtId="0" fontId="6" fillId="2" borderId="7" xfId="2" quotePrefix="1" applyNumberFormat="1" applyFont="1" applyFill="1" applyBorder="1" applyAlignment="1">
      <alignment horizontal="center" vertical="center" wrapText="1"/>
    </xf>
    <xf numFmtId="0" fontId="6" fillId="2" borderId="2" xfId="2" quotePrefix="1" applyNumberFormat="1" applyFont="1" applyFill="1" applyBorder="1" applyAlignment="1">
      <alignment horizontal="center" vertical="center" wrapText="1"/>
    </xf>
    <xf numFmtId="0" fontId="18" fillId="10" borderId="2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2" fillId="7" borderId="17" xfId="0" applyFont="1" applyFill="1" applyBorder="1" applyAlignment="1">
      <alignment horizontal="center" vertical="center"/>
    </xf>
    <xf numFmtId="0" fontId="12" fillId="7" borderId="16" xfId="0" applyFont="1" applyFill="1" applyBorder="1" applyAlignment="1">
      <alignment horizontal="center" vertical="center"/>
    </xf>
    <xf numFmtId="0" fontId="6" fillId="2" borderId="3" xfId="2" quotePrefix="1" applyNumberFormat="1" applyFont="1" applyFill="1" applyBorder="1" applyAlignment="1">
      <alignment horizontal="center" vertical="center" wrapText="1"/>
    </xf>
    <xf numFmtId="0" fontId="6" fillId="2" borderId="1" xfId="2" quotePrefix="1" applyNumberFormat="1" applyFont="1" applyFill="1" applyBorder="1" applyAlignment="1">
      <alignment horizontal="center" vertical="center" wrapText="1"/>
    </xf>
    <xf numFmtId="0" fontId="6" fillId="2" borderId="4" xfId="2" quotePrefix="1" applyNumberFormat="1" applyFont="1" applyFill="1" applyBorder="1" applyAlignment="1">
      <alignment horizontal="center" vertical="center" wrapText="1"/>
    </xf>
    <xf numFmtId="0" fontId="6" fillId="2" borderId="5" xfId="2" quotePrefix="1" applyNumberFormat="1" applyFont="1" applyFill="1" applyBorder="1" applyAlignment="1">
      <alignment horizontal="center" vertical="center" wrapText="1"/>
    </xf>
    <xf numFmtId="0" fontId="6" fillId="2" borderId="6" xfId="2" quotePrefix="1" applyNumberFormat="1" applyFont="1" applyFill="1" applyBorder="1" applyAlignment="1">
      <alignment horizontal="center" vertical="center" wrapText="1"/>
    </xf>
  </cellXfs>
  <cellStyles count="4">
    <cellStyle name="Millares 2" xfId="3" xr:uid="{C8B5CAD6-D88E-4339-97E1-1123E31DBFE7}"/>
    <cellStyle name="Millares_reporte inconsistencias-espacios  fiscales 2" xfId="2" xr:uid="{D8FEA260-7AC4-4F41-894E-4CF169AA5185}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BPI\SPSC\Espacios%20Fiscales\Espacios%20Fiscales%20v.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ygonzalez/Desktop/YAZMIN/2020/Trazadores%20Presupuestales/INDIGENAS/CRIC-CRIHU-CRIDEC/CRIC/Consolidado%20Compromisos%20CRIC%20Inv.%20Mininterior%201002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s"/>
      <sheetName val="Supuestos"/>
      <sheetName val="Basico"/>
      <sheetName val="Hoja2"/>
    </sheetNames>
    <sheetDataSet>
      <sheetData sheetId="0">
        <row r="3">
          <cell r="F3" t="str">
            <v>ACTUALIZACIÓN CATASTRAL Y CARTOGRÁFICA</v>
          </cell>
        </row>
        <row r="4">
          <cell r="A4" t="str">
            <v>AGROPECUARIO</v>
          </cell>
          <cell r="B4" t="str">
            <v>ACCION SOCIAL</v>
          </cell>
        </row>
        <row r="5">
          <cell r="A5" t="str">
            <v>ACCIÓN SOCIAL</v>
          </cell>
          <cell r="B5" t="str">
            <v>AEROCIVIL</v>
          </cell>
        </row>
        <row r="6">
          <cell r="A6" t="str">
            <v>AMBIENTE, VIV. Y DLLO TERR</v>
          </cell>
          <cell r="B6" t="str">
            <v>AGENCIA LOGÍSTICA</v>
          </cell>
        </row>
        <row r="7">
          <cell r="A7" t="str">
            <v>AUDITORÍA</v>
          </cell>
          <cell r="B7" t="str">
            <v>ANH</v>
          </cell>
        </row>
        <row r="8">
          <cell r="A8" t="str">
            <v>AUDIENCIA</v>
          </cell>
          <cell r="B8" t="str">
            <v>ANTROPOLOGIA E HISTORIA</v>
          </cell>
        </row>
        <row r="9">
          <cell r="A9" t="str">
            <v>COMERCIO, IND. Y TURISMO</v>
          </cell>
          <cell r="B9" t="str">
            <v>ARCHIVO GENERAL</v>
          </cell>
        </row>
        <row r="10">
          <cell r="A10" t="str">
            <v>COMUNICACIONES</v>
          </cell>
          <cell r="B10" t="str">
            <v>ARMADA</v>
          </cell>
        </row>
        <row r="11">
          <cell r="A11" t="str">
            <v>CONGRESO</v>
          </cell>
          <cell r="B11" t="str">
            <v>ARTESANIAS DE COLOMBIA S.A.</v>
          </cell>
        </row>
        <row r="12">
          <cell r="A12" t="str">
            <v>CONTRALORÍA</v>
          </cell>
          <cell r="B12" t="str">
            <v xml:space="preserve">AUDITORIA </v>
          </cell>
        </row>
        <row r="13">
          <cell r="A13" t="str">
            <v>CULTURA</v>
          </cell>
          <cell r="B13" t="str">
            <v>BANCO AGRARIO</v>
          </cell>
        </row>
        <row r="14">
          <cell r="A14" t="str">
            <v>DANE</v>
          </cell>
          <cell r="B14" t="str">
            <v>BIBLIOTECA DE MEDELLIN</v>
          </cell>
        </row>
        <row r="15">
          <cell r="A15" t="str">
            <v>DEFENSA</v>
          </cell>
          <cell r="B15" t="str">
            <v>C.D.A.</v>
          </cell>
        </row>
        <row r="16">
          <cell r="A16" t="str">
            <v>DEFENSORÍA</v>
          </cell>
          <cell r="B16" t="str">
            <v>C.S.B.</v>
          </cell>
        </row>
        <row r="17">
          <cell r="A17" t="str">
            <v>EDUCACIÓN</v>
          </cell>
          <cell r="B17" t="str">
            <v>CAMARA</v>
          </cell>
        </row>
        <row r="18">
          <cell r="B18" t="str">
            <v>CORPOURABA</v>
          </cell>
        </row>
        <row r="20">
          <cell r="B20" t="str">
            <v>CREG</v>
          </cell>
        </row>
        <row r="21">
          <cell r="B21" t="str">
            <v xml:space="preserve">DANSOCIAL </v>
          </cell>
        </row>
        <row r="22">
          <cell r="B22" t="str">
            <v>DEFENSA CIVIL</v>
          </cell>
        </row>
        <row r="23">
          <cell r="B23" t="str">
            <v>DEFENSORIA</v>
          </cell>
        </row>
        <row r="24">
          <cell r="B24" t="str">
            <v>DIR. GRAL. COMERCIO EXTERIOR</v>
          </cell>
        </row>
        <row r="25">
          <cell r="B25" t="str">
            <v>DNP</v>
          </cell>
        </row>
        <row r="26">
          <cell r="B26" t="str">
            <v>EJERCITO</v>
          </cell>
        </row>
        <row r="29">
          <cell r="B29" t="str">
            <v>ESAP</v>
          </cell>
        </row>
        <row r="30">
          <cell r="B30" t="str">
            <v>FONDO CONGRESO-PENSIONES</v>
          </cell>
        </row>
        <row r="31">
          <cell r="B31" t="str">
            <v>FONDO NAL. REGALIAS</v>
          </cell>
        </row>
        <row r="32">
          <cell r="B32" t="str">
            <v>FONFAC</v>
          </cell>
        </row>
        <row r="33">
          <cell r="B33" t="str">
            <v>FONREGISTRADURIA</v>
          </cell>
        </row>
        <row r="34">
          <cell r="B34" t="str">
            <v>FONRELACIONES</v>
          </cell>
        </row>
        <row r="35">
          <cell r="B35" t="str">
            <v>FONVIVIENDA</v>
          </cell>
        </row>
        <row r="36">
          <cell r="B36" t="str">
            <v>FUERZA AEREA</v>
          </cell>
        </row>
        <row r="37">
          <cell r="B37" t="str">
            <v>FUNPUBLICA</v>
          </cell>
        </row>
        <row r="38">
          <cell r="B38" t="str">
            <v>HOSPITAL MILITAR</v>
          </cell>
        </row>
        <row r="39">
          <cell r="B39" t="str">
            <v>ICA</v>
          </cell>
        </row>
        <row r="40">
          <cell r="B40" t="str">
            <v>ICBF</v>
          </cell>
        </row>
        <row r="41">
          <cell r="B41" t="str">
            <v>ICETEX</v>
          </cell>
        </row>
        <row r="42">
          <cell r="B42" t="str">
            <v>ICFES</v>
          </cell>
        </row>
        <row r="43">
          <cell r="B43" t="str">
            <v>IDEAM</v>
          </cell>
        </row>
        <row r="44">
          <cell r="B44" t="str">
            <v>IGAC</v>
          </cell>
        </row>
        <row r="45">
          <cell r="B45" t="str">
            <v>INCI</v>
          </cell>
        </row>
        <row r="46">
          <cell r="B46" t="str">
            <v>INCO</v>
          </cell>
        </row>
        <row r="47">
          <cell r="B47" t="str">
            <v>INCODER</v>
          </cell>
        </row>
        <row r="48">
          <cell r="B48" t="str">
            <v>INGEOMINAS</v>
          </cell>
        </row>
        <row r="49">
          <cell r="B49" t="str">
            <v>INPEC</v>
          </cell>
        </row>
        <row r="50">
          <cell r="B50" t="str">
            <v>INS</v>
          </cell>
        </row>
        <row r="51">
          <cell r="B51" t="str">
            <v>INSOR</v>
          </cell>
        </row>
        <row r="52">
          <cell r="B52" t="str">
            <v>INST. CANCEROLOGIA</v>
          </cell>
        </row>
        <row r="53">
          <cell r="B53" t="str">
            <v>INST. DEL CESAR</v>
          </cell>
        </row>
        <row r="54">
          <cell r="B54" t="str">
            <v>INSTITUTO ESTUDIOS MINPUBLICO</v>
          </cell>
        </row>
        <row r="55">
          <cell r="B55" t="str">
            <v>INVIAS</v>
          </cell>
        </row>
        <row r="56">
          <cell r="B56" t="str">
            <v>INVIMA</v>
          </cell>
        </row>
        <row r="57">
          <cell r="B57" t="str">
            <v>IPSE</v>
          </cell>
        </row>
        <row r="58">
          <cell r="B58" t="str">
            <v>ITSA</v>
          </cell>
        </row>
        <row r="59">
          <cell r="B59" t="str">
            <v>MEDICINA LEGAL</v>
          </cell>
        </row>
        <row r="60">
          <cell r="B60" t="str">
            <v>MINAGRICULTURA</v>
          </cell>
        </row>
        <row r="61">
          <cell r="B61" t="str">
            <v>MINAMBIENTE</v>
          </cell>
        </row>
        <row r="62">
          <cell r="B62" t="str">
            <v>MINCOMERCIO</v>
          </cell>
        </row>
        <row r="63">
          <cell r="B63" t="str">
            <v xml:space="preserve">MINCULTURA </v>
          </cell>
        </row>
        <row r="64">
          <cell r="B64" t="str">
            <v>MINDEFENSA</v>
          </cell>
        </row>
        <row r="65">
          <cell r="B65" t="str">
            <v>MINEDUCACION</v>
          </cell>
        </row>
        <row r="66">
          <cell r="B66" t="str">
            <v>MINHACIENDA</v>
          </cell>
        </row>
        <row r="67">
          <cell r="B67" t="str">
            <v>MININTERIOR</v>
          </cell>
        </row>
        <row r="68">
          <cell r="B68" t="str">
            <v xml:space="preserve">MINMINAS </v>
          </cell>
        </row>
        <row r="69">
          <cell r="B69" t="str">
            <v>MINPROTECCIÓN</v>
          </cell>
        </row>
        <row r="70">
          <cell r="B70" t="str">
            <v xml:space="preserve">MINPUBLICO </v>
          </cell>
        </row>
        <row r="71">
          <cell r="B71" t="str">
            <v>MINTRANSPORTE</v>
          </cell>
        </row>
        <row r="72">
          <cell r="B72" t="str">
            <v>NASA KI WE</v>
          </cell>
        </row>
        <row r="73">
          <cell r="B73" t="str">
            <v>OTRAS ENTIDADES DEL SECTOR</v>
          </cell>
        </row>
        <row r="74">
          <cell r="B74" t="str">
            <v>PARQUES NALES NATURALES</v>
          </cell>
        </row>
        <row r="75">
          <cell r="B75" t="str">
            <v>PASCUAL BRAVO</v>
          </cell>
        </row>
        <row r="76">
          <cell r="B76" t="str">
            <v>POLICIA NACIONAL (SALUD)</v>
          </cell>
        </row>
        <row r="77">
          <cell r="B77" t="str">
            <v xml:space="preserve">POLICIA NACIONAL  </v>
          </cell>
        </row>
        <row r="78">
          <cell r="B78" t="str">
            <v>PRESIDENCIA</v>
          </cell>
        </row>
        <row r="79">
          <cell r="B79" t="str">
            <v xml:space="preserve">REGISTRADURIA </v>
          </cell>
        </row>
        <row r="80">
          <cell r="B80" t="str">
            <v>SALUD - FFMM</v>
          </cell>
        </row>
        <row r="81">
          <cell r="B81" t="str">
            <v>SANATORIO AGUA DE DIOS</v>
          </cell>
        </row>
        <row r="82">
          <cell r="B82" t="str">
            <v>SENA</v>
          </cell>
        </row>
        <row r="83">
          <cell r="B83" t="str">
            <v xml:space="preserve">SENADO </v>
          </cell>
        </row>
        <row r="84">
          <cell r="B84" t="str">
            <v>SUPERBANCARIA</v>
          </cell>
        </row>
        <row r="85">
          <cell r="B85" t="str">
            <v>SUPERINDUSTRIA Y COMERCIO</v>
          </cell>
        </row>
        <row r="86">
          <cell r="B86" t="str">
            <v>SUPERFINANCIERA</v>
          </cell>
        </row>
        <row r="87">
          <cell r="B87" t="str">
            <v>SUPERNOTARIADO</v>
          </cell>
        </row>
        <row r="88">
          <cell r="B88" t="str">
            <v>SUPERSALUD</v>
          </cell>
        </row>
        <row r="89">
          <cell r="B89" t="str">
            <v>SUPERSERVIPUBLICOS</v>
          </cell>
        </row>
        <row r="90">
          <cell r="B90" t="str">
            <v>SUPERSOCIEDADES</v>
          </cell>
        </row>
        <row r="91">
          <cell r="B91" t="str">
            <v>SUPERSOLIDARIA</v>
          </cell>
        </row>
        <row r="92">
          <cell r="B92" t="str">
            <v>SUPERSUBSIDIO</v>
          </cell>
        </row>
        <row r="93">
          <cell r="B93" t="str">
            <v>TECNICO CENTRAL</v>
          </cell>
        </row>
        <row r="94">
          <cell r="B94" t="str">
            <v>UAE - DIAN</v>
          </cell>
        </row>
        <row r="95">
          <cell r="B95" t="str">
            <v>UAE AGUA POTABLE SANEAMIENTO</v>
          </cell>
        </row>
        <row r="96">
          <cell r="B96" t="str">
            <v>UNAD</v>
          </cell>
        </row>
        <row r="97">
          <cell r="B97" t="str">
            <v>UPME</v>
          </cell>
        </row>
      </sheetData>
      <sheetData sheetId="1" refreshError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4"/>
      <sheetName val="Hoja1"/>
      <sheetName val="2019 actualizado"/>
      <sheetName val="2020 actualizado"/>
      <sheetName val="Hoja3"/>
      <sheetName val="Hoja2"/>
      <sheetName val="2019 RESUMEN"/>
      <sheetName val="2020  RESUMEN"/>
      <sheetName val="2019 detalle"/>
      <sheetName val="2020 detalle"/>
      <sheetName val="Convenios"/>
      <sheetName val="Li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EF4A9-46FA-4871-81F3-44126D815B7E}">
  <dimension ref="A1:CN60"/>
  <sheetViews>
    <sheetView tabSelected="1" zoomScale="80" zoomScaleNormal="80" workbookViewId="0">
      <pane xSplit="1" ySplit="3" topLeftCell="BT4" activePane="bottomRight" state="frozen"/>
      <selection pane="topRight" activeCell="B1" sqref="B1"/>
      <selection pane="bottomLeft" activeCell="A4" sqref="A4"/>
      <selection pane="bottomRight" activeCell="CH3" sqref="CH3:CN3"/>
    </sheetView>
  </sheetViews>
  <sheetFormatPr baseColWidth="10" defaultColWidth="11.3828125" defaultRowHeight="14.6" x14ac:dyDescent="0.4"/>
  <cols>
    <col min="1" max="1" width="50.84375" customWidth="1"/>
    <col min="2" max="2" width="15.84375" hidden="1" customWidth="1"/>
    <col min="3" max="3" width="17.69140625" hidden="1" customWidth="1"/>
    <col min="4" max="4" width="18.15234375" hidden="1" customWidth="1"/>
    <col min="5" max="5" width="17" hidden="1" customWidth="1"/>
    <col min="6" max="6" width="10.3046875" hidden="1" customWidth="1"/>
    <col min="7" max="7" width="8.3046875" hidden="1" customWidth="1"/>
    <col min="8" max="8" width="10.84375" hidden="1" customWidth="1"/>
    <col min="9" max="9" width="15.15234375" hidden="1" customWidth="1"/>
    <col min="10" max="11" width="15.53515625" hidden="1" customWidth="1"/>
    <col min="12" max="12" width="15.15234375" hidden="1" customWidth="1"/>
    <col min="13" max="15" width="8.3046875" hidden="1" customWidth="1"/>
    <col min="16" max="16" width="16" hidden="1" customWidth="1"/>
    <col min="17" max="17" width="16.53515625" hidden="1" customWidth="1"/>
    <col min="18" max="18" width="17.84375" hidden="1" customWidth="1"/>
    <col min="19" max="19" width="15.15234375" hidden="1" customWidth="1"/>
    <col min="20" max="22" width="8.3046875" hidden="1" customWidth="1"/>
    <col min="23" max="26" width="15.15234375" hidden="1" customWidth="1"/>
    <col min="27" max="29" width="8.3046875" hidden="1" customWidth="1"/>
    <col min="30" max="32" width="15.3828125" hidden="1" customWidth="1"/>
    <col min="33" max="33" width="15.15234375" hidden="1" customWidth="1"/>
    <col min="34" max="36" width="8.3046875" hidden="1" customWidth="1"/>
    <col min="37" max="40" width="15.15234375" hidden="1" customWidth="1"/>
    <col min="41" max="43" width="8.3046875" hidden="1" customWidth="1"/>
    <col min="44" max="44" width="16.3046875" bestFit="1" customWidth="1"/>
    <col min="45" max="45" width="18" bestFit="1" customWidth="1"/>
    <col min="46" max="46" width="17.53515625" bestFit="1" customWidth="1"/>
    <col min="47" max="47" width="16.3046875" bestFit="1" customWidth="1"/>
    <col min="48" max="50" width="9.3046875" customWidth="1"/>
    <col min="51" max="51" width="16.3046875" bestFit="1" customWidth="1"/>
    <col min="52" max="54" width="15.84375" customWidth="1"/>
    <col min="55" max="55" width="15.3828125" customWidth="1"/>
    <col min="56" max="56" width="14.53515625" customWidth="1"/>
    <col min="57" max="57" width="13.69140625" customWidth="1"/>
    <col min="58" max="58" width="16.3046875" customWidth="1"/>
    <col min="59" max="59" width="16.3828125" customWidth="1"/>
    <col min="60" max="60" width="15.84375" customWidth="1"/>
    <col min="61" max="61" width="16.84375" customWidth="1"/>
    <col min="62" max="62" width="13.69140625" customWidth="1"/>
    <col min="63" max="64" width="9.3046875" customWidth="1"/>
    <col min="65" max="65" width="16.3046875" bestFit="1" customWidth="1"/>
    <col min="66" max="66" width="16.15234375" customWidth="1"/>
    <col min="67" max="67" width="16.3828125" customWidth="1"/>
    <col min="68" max="68" width="17.53515625" customWidth="1"/>
    <col min="72" max="72" width="16.3046875" bestFit="1" customWidth="1"/>
    <col min="73" max="73" width="18" bestFit="1" customWidth="1"/>
    <col min="74" max="74" width="17.53515625" bestFit="1" customWidth="1"/>
    <col min="75" max="75" width="16.3046875" bestFit="1" customWidth="1"/>
    <col min="79" max="79" width="16.69140625" customWidth="1"/>
    <col min="80" max="80" width="19" customWidth="1"/>
    <col min="81" max="81" width="15.84375" customWidth="1"/>
    <col min="82" max="82" width="16.69140625" customWidth="1"/>
    <col min="86" max="86" width="19.07421875" customWidth="1"/>
    <col min="87" max="87" width="16.61328125" customWidth="1"/>
    <col min="88" max="89" width="15.69140625" customWidth="1"/>
    <col min="90" max="90" width="14.921875" customWidth="1"/>
    <col min="91" max="91" width="12.4609375" customWidth="1"/>
  </cols>
  <sheetData>
    <row r="1" spans="1:92" x14ac:dyDescent="0.4">
      <c r="A1" s="29" t="s">
        <v>59</v>
      </c>
      <c r="B1" s="29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  <c r="CH1" s="30"/>
      <c r="CI1" s="30"/>
      <c r="CJ1" s="30"/>
      <c r="CK1" s="30"/>
    </row>
    <row r="2" spans="1:92" x14ac:dyDescent="0.4">
      <c r="A2" s="29" t="s">
        <v>58</v>
      </c>
      <c r="B2" s="30" t="s">
        <v>1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</row>
    <row r="3" spans="1:92" x14ac:dyDescent="0.4">
      <c r="A3" s="30"/>
      <c r="B3" s="119">
        <v>2012</v>
      </c>
      <c r="C3" s="112"/>
      <c r="D3" s="112"/>
      <c r="E3" s="112"/>
      <c r="F3" s="112"/>
      <c r="G3" s="112"/>
      <c r="H3" s="118"/>
      <c r="I3" s="120">
        <v>2013</v>
      </c>
      <c r="J3" s="121"/>
      <c r="K3" s="121"/>
      <c r="L3" s="121"/>
      <c r="M3" s="121"/>
      <c r="N3" s="121"/>
      <c r="O3" s="122"/>
      <c r="P3" s="120">
        <v>2014</v>
      </c>
      <c r="Q3" s="121"/>
      <c r="R3" s="121"/>
      <c r="S3" s="121"/>
      <c r="T3" s="121"/>
      <c r="U3" s="121"/>
      <c r="V3" s="122"/>
      <c r="W3" s="120">
        <v>2015</v>
      </c>
      <c r="X3" s="121"/>
      <c r="Y3" s="121"/>
      <c r="Z3" s="121"/>
      <c r="AA3" s="121"/>
      <c r="AB3" s="121"/>
      <c r="AC3" s="122"/>
      <c r="AD3" s="120">
        <v>2016</v>
      </c>
      <c r="AE3" s="121"/>
      <c r="AF3" s="121"/>
      <c r="AG3" s="121"/>
      <c r="AH3" s="121"/>
      <c r="AI3" s="121"/>
      <c r="AJ3" s="122"/>
      <c r="AK3" s="120">
        <v>2017</v>
      </c>
      <c r="AL3" s="121"/>
      <c r="AM3" s="121"/>
      <c r="AN3" s="121"/>
      <c r="AO3" s="121"/>
      <c r="AP3" s="121"/>
      <c r="AQ3" s="122"/>
      <c r="AR3" s="111">
        <v>2018</v>
      </c>
      <c r="AS3" s="112"/>
      <c r="AT3" s="112"/>
      <c r="AU3" s="112"/>
      <c r="AV3" s="112"/>
      <c r="AW3" s="112"/>
      <c r="AX3" s="118"/>
      <c r="AY3" s="111">
        <v>2019</v>
      </c>
      <c r="AZ3" s="112"/>
      <c r="BA3" s="112"/>
      <c r="BB3" s="112"/>
      <c r="BC3" s="112"/>
      <c r="BD3" s="112"/>
      <c r="BE3" s="118"/>
      <c r="BF3" s="111">
        <v>2020</v>
      </c>
      <c r="BG3" s="112"/>
      <c r="BH3" s="112"/>
      <c r="BI3" s="112"/>
      <c r="BJ3" s="112"/>
      <c r="BK3" s="112"/>
      <c r="BL3" s="112"/>
      <c r="BM3" s="111" t="s">
        <v>2</v>
      </c>
      <c r="BN3" s="112"/>
      <c r="BO3" s="112"/>
      <c r="BP3" s="112"/>
      <c r="BQ3" s="112"/>
      <c r="BR3" s="112"/>
      <c r="BS3" s="112"/>
      <c r="BT3" s="111">
        <v>2022</v>
      </c>
      <c r="BU3" s="112"/>
      <c r="BV3" s="112"/>
      <c r="BW3" s="112"/>
      <c r="BX3" s="112"/>
      <c r="BY3" s="112"/>
      <c r="BZ3" s="112"/>
      <c r="CA3" s="111">
        <v>2023</v>
      </c>
      <c r="CB3" s="112"/>
      <c r="CC3" s="112"/>
      <c r="CD3" s="112"/>
      <c r="CE3" s="112"/>
      <c r="CF3" s="112"/>
      <c r="CG3" s="112"/>
      <c r="CH3" s="111">
        <v>2024</v>
      </c>
      <c r="CI3" s="112"/>
      <c r="CJ3" s="112"/>
      <c r="CK3" s="112"/>
      <c r="CL3" s="112"/>
      <c r="CM3" s="112"/>
      <c r="CN3" s="112"/>
    </row>
    <row r="4" spans="1:92" ht="20.25" customHeight="1" x14ac:dyDescent="0.4">
      <c r="A4" s="114"/>
      <c r="B4" s="1" t="s">
        <v>3</v>
      </c>
      <c r="C4" s="2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4" t="s">
        <v>9</v>
      </c>
      <c r="I4" s="1" t="s">
        <v>3</v>
      </c>
      <c r="J4" s="2" t="s">
        <v>4</v>
      </c>
      <c r="K4" s="3" t="s">
        <v>5</v>
      </c>
      <c r="L4" s="3" t="s">
        <v>6</v>
      </c>
      <c r="M4" s="3" t="s">
        <v>7</v>
      </c>
      <c r="N4" s="3" t="s">
        <v>8</v>
      </c>
      <c r="O4" s="4" t="s">
        <v>9</v>
      </c>
      <c r="P4" s="1" t="s">
        <v>3</v>
      </c>
      <c r="Q4" s="2" t="s">
        <v>4</v>
      </c>
      <c r="R4" s="3" t="s">
        <v>5</v>
      </c>
      <c r="S4" s="3" t="s">
        <v>6</v>
      </c>
      <c r="T4" s="3" t="s">
        <v>7</v>
      </c>
      <c r="U4" s="3" t="s">
        <v>8</v>
      </c>
      <c r="V4" s="4" t="s">
        <v>9</v>
      </c>
      <c r="W4" s="1" t="s">
        <v>3</v>
      </c>
      <c r="X4" s="2" t="s">
        <v>4</v>
      </c>
      <c r="Y4" s="3" t="s">
        <v>5</v>
      </c>
      <c r="Z4" s="3" t="s">
        <v>6</v>
      </c>
      <c r="AA4" s="3" t="s">
        <v>7</v>
      </c>
      <c r="AB4" s="4" t="s">
        <v>8</v>
      </c>
      <c r="AC4" s="4" t="s">
        <v>9</v>
      </c>
      <c r="AD4" s="1" t="s">
        <v>3</v>
      </c>
      <c r="AE4" s="2" t="s">
        <v>4</v>
      </c>
      <c r="AF4" s="3" t="s">
        <v>5</v>
      </c>
      <c r="AG4" s="3" t="s">
        <v>6</v>
      </c>
      <c r="AH4" s="3" t="s">
        <v>7</v>
      </c>
      <c r="AI4" s="4" t="s">
        <v>8</v>
      </c>
      <c r="AJ4" s="4" t="s">
        <v>9</v>
      </c>
      <c r="AK4" s="1" t="s">
        <v>3</v>
      </c>
      <c r="AL4" s="2" t="s">
        <v>4</v>
      </c>
      <c r="AM4" s="3" t="s">
        <v>5</v>
      </c>
      <c r="AN4" s="3" t="s">
        <v>6</v>
      </c>
      <c r="AO4" s="3" t="s">
        <v>7</v>
      </c>
      <c r="AP4" s="3" t="s">
        <v>8</v>
      </c>
      <c r="AQ4" s="4" t="s">
        <v>9</v>
      </c>
      <c r="AR4" s="1" t="s">
        <v>3</v>
      </c>
      <c r="AS4" s="2" t="s">
        <v>4</v>
      </c>
      <c r="AT4" s="3" t="s">
        <v>5</v>
      </c>
      <c r="AU4" s="3" t="s">
        <v>6</v>
      </c>
      <c r="AV4" s="3" t="s">
        <v>7</v>
      </c>
      <c r="AW4" s="3" t="s">
        <v>8</v>
      </c>
      <c r="AX4" s="4" t="s">
        <v>9</v>
      </c>
      <c r="AY4" s="1" t="s">
        <v>3</v>
      </c>
      <c r="AZ4" s="2" t="s">
        <v>4</v>
      </c>
      <c r="BA4" s="3" t="s">
        <v>5</v>
      </c>
      <c r="BB4" s="3" t="s">
        <v>6</v>
      </c>
      <c r="BC4" s="3" t="s">
        <v>7</v>
      </c>
      <c r="BD4" s="3" t="s">
        <v>8</v>
      </c>
      <c r="BE4" s="4" t="s">
        <v>9</v>
      </c>
      <c r="BF4" s="1" t="s">
        <v>10</v>
      </c>
      <c r="BG4" s="2" t="s">
        <v>4</v>
      </c>
      <c r="BH4" s="3" t="s">
        <v>5</v>
      </c>
      <c r="BI4" s="3" t="s">
        <v>6</v>
      </c>
      <c r="BJ4" s="3" t="s">
        <v>7</v>
      </c>
      <c r="BK4" s="3" t="s">
        <v>8</v>
      </c>
      <c r="BL4" s="4" t="s">
        <v>9</v>
      </c>
      <c r="BM4" s="1" t="s">
        <v>10</v>
      </c>
      <c r="BN4" s="2" t="s">
        <v>4</v>
      </c>
      <c r="BO4" s="3" t="s">
        <v>5</v>
      </c>
      <c r="BP4" s="3" t="s">
        <v>6</v>
      </c>
      <c r="BQ4" s="3" t="s">
        <v>7</v>
      </c>
      <c r="BR4" s="3" t="s">
        <v>8</v>
      </c>
      <c r="BS4" s="4" t="s">
        <v>9</v>
      </c>
      <c r="BT4" s="1" t="s">
        <v>10</v>
      </c>
      <c r="BU4" s="2" t="s">
        <v>4</v>
      </c>
      <c r="BV4" s="3" t="s">
        <v>5</v>
      </c>
      <c r="BW4" s="3" t="s">
        <v>6</v>
      </c>
      <c r="BX4" s="3" t="s">
        <v>7</v>
      </c>
      <c r="BY4" s="3" t="s">
        <v>8</v>
      </c>
      <c r="BZ4" s="4" t="s">
        <v>9</v>
      </c>
      <c r="CA4" s="1" t="s">
        <v>10</v>
      </c>
      <c r="CB4" s="2" t="s">
        <v>4</v>
      </c>
      <c r="CC4" s="3" t="s">
        <v>5</v>
      </c>
      <c r="CD4" s="3" t="s">
        <v>6</v>
      </c>
      <c r="CE4" s="3" t="s">
        <v>7</v>
      </c>
      <c r="CF4" s="3" t="s">
        <v>8</v>
      </c>
      <c r="CG4" s="4" t="s">
        <v>9</v>
      </c>
      <c r="CH4" s="1" t="s">
        <v>10</v>
      </c>
      <c r="CI4" s="2" t="s">
        <v>4</v>
      </c>
      <c r="CJ4" s="3" t="s">
        <v>5</v>
      </c>
      <c r="CK4" s="3" t="s">
        <v>6</v>
      </c>
      <c r="CL4" s="3" t="s">
        <v>7</v>
      </c>
      <c r="CM4" s="3" t="s">
        <v>8</v>
      </c>
      <c r="CN4" s="4" t="s">
        <v>9</v>
      </c>
    </row>
    <row r="5" spans="1:92" x14ac:dyDescent="0.4">
      <c r="A5" s="115"/>
      <c r="B5" s="5">
        <v>1</v>
      </c>
      <c r="C5" s="6">
        <v>2</v>
      </c>
      <c r="D5" s="7" t="s">
        <v>11</v>
      </c>
      <c r="E5" s="7" t="s">
        <v>12</v>
      </c>
      <c r="F5" s="7" t="s">
        <v>13</v>
      </c>
      <c r="G5" s="7" t="s">
        <v>14</v>
      </c>
      <c r="H5" s="8" t="s">
        <v>15</v>
      </c>
      <c r="I5" s="5">
        <v>1</v>
      </c>
      <c r="J5" s="6">
        <v>2</v>
      </c>
      <c r="K5" s="7" t="s">
        <v>11</v>
      </c>
      <c r="L5" s="7" t="s">
        <v>12</v>
      </c>
      <c r="M5" s="7" t="s">
        <v>13</v>
      </c>
      <c r="N5" s="7" t="s">
        <v>14</v>
      </c>
      <c r="O5" s="8" t="s">
        <v>15</v>
      </c>
      <c r="P5" s="5">
        <v>1</v>
      </c>
      <c r="Q5" s="6">
        <v>2</v>
      </c>
      <c r="R5" s="7" t="s">
        <v>11</v>
      </c>
      <c r="S5" s="7" t="s">
        <v>12</v>
      </c>
      <c r="T5" s="7" t="s">
        <v>13</v>
      </c>
      <c r="U5" s="7" t="s">
        <v>14</v>
      </c>
      <c r="V5" s="8" t="s">
        <v>15</v>
      </c>
      <c r="W5" s="5">
        <v>1</v>
      </c>
      <c r="X5" s="6">
        <v>2</v>
      </c>
      <c r="Y5" s="7" t="s">
        <v>11</v>
      </c>
      <c r="Z5" s="7" t="s">
        <v>12</v>
      </c>
      <c r="AA5" s="7" t="s">
        <v>13</v>
      </c>
      <c r="AB5" s="7" t="s">
        <v>14</v>
      </c>
      <c r="AC5" s="8" t="s">
        <v>15</v>
      </c>
      <c r="AD5" s="5">
        <v>1</v>
      </c>
      <c r="AE5" s="6">
        <v>2</v>
      </c>
      <c r="AF5" s="7" t="s">
        <v>11</v>
      </c>
      <c r="AG5" s="7" t="s">
        <v>12</v>
      </c>
      <c r="AH5" s="7" t="s">
        <v>13</v>
      </c>
      <c r="AI5" s="8" t="s">
        <v>14</v>
      </c>
      <c r="AJ5" s="8" t="s">
        <v>15</v>
      </c>
      <c r="AK5" s="5">
        <v>1</v>
      </c>
      <c r="AL5" s="6">
        <v>2</v>
      </c>
      <c r="AM5" s="7" t="s">
        <v>11</v>
      </c>
      <c r="AN5" s="7" t="s">
        <v>12</v>
      </c>
      <c r="AO5" s="7" t="s">
        <v>13</v>
      </c>
      <c r="AP5" s="7" t="s">
        <v>14</v>
      </c>
      <c r="AQ5" s="8" t="s">
        <v>15</v>
      </c>
      <c r="AR5" s="5">
        <v>1</v>
      </c>
      <c r="AS5" s="6">
        <v>2</v>
      </c>
      <c r="AT5" s="7" t="s">
        <v>11</v>
      </c>
      <c r="AU5" s="7" t="s">
        <v>12</v>
      </c>
      <c r="AV5" s="7" t="s">
        <v>13</v>
      </c>
      <c r="AW5" s="7" t="s">
        <v>14</v>
      </c>
      <c r="AX5" s="8" t="s">
        <v>15</v>
      </c>
      <c r="AY5" s="5">
        <v>1</v>
      </c>
      <c r="AZ5" s="6">
        <v>2</v>
      </c>
      <c r="BA5" s="7" t="s">
        <v>11</v>
      </c>
      <c r="BB5" s="7" t="s">
        <v>12</v>
      </c>
      <c r="BC5" s="7" t="s">
        <v>13</v>
      </c>
      <c r="BD5" s="7" t="s">
        <v>14</v>
      </c>
      <c r="BE5" s="8" t="s">
        <v>15</v>
      </c>
      <c r="BF5" s="5">
        <v>1</v>
      </c>
      <c r="BG5" s="6">
        <v>2</v>
      </c>
      <c r="BH5" s="7" t="s">
        <v>11</v>
      </c>
      <c r="BI5" s="7" t="s">
        <v>12</v>
      </c>
      <c r="BJ5" s="7" t="s">
        <v>13</v>
      </c>
      <c r="BK5" s="7" t="s">
        <v>14</v>
      </c>
      <c r="BL5" s="8" t="s">
        <v>15</v>
      </c>
      <c r="BM5" s="5">
        <v>1</v>
      </c>
      <c r="BN5" s="6">
        <v>2</v>
      </c>
      <c r="BO5" s="7" t="s">
        <v>11</v>
      </c>
      <c r="BP5" s="7" t="s">
        <v>12</v>
      </c>
      <c r="BQ5" s="7" t="s">
        <v>13</v>
      </c>
      <c r="BR5" s="7" t="s">
        <v>14</v>
      </c>
      <c r="BS5" s="8" t="s">
        <v>15</v>
      </c>
      <c r="BT5" s="5">
        <v>1</v>
      </c>
      <c r="BU5" s="6">
        <v>2</v>
      </c>
      <c r="BV5" s="7" t="s">
        <v>11</v>
      </c>
      <c r="BW5" s="7" t="s">
        <v>12</v>
      </c>
      <c r="BX5" s="7" t="s">
        <v>13</v>
      </c>
      <c r="BY5" s="7" t="s">
        <v>14</v>
      </c>
      <c r="BZ5" s="8" t="s">
        <v>15</v>
      </c>
      <c r="CA5" s="5">
        <v>1</v>
      </c>
      <c r="CB5" s="6">
        <v>2</v>
      </c>
      <c r="CC5" s="7" t="s">
        <v>11</v>
      </c>
      <c r="CD5" s="7" t="s">
        <v>12</v>
      </c>
      <c r="CE5" s="7" t="s">
        <v>13</v>
      </c>
      <c r="CF5" s="7" t="s">
        <v>14</v>
      </c>
      <c r="CG5" s="8" t="s">
        <v>15</v>
      </c>
      <c r="CH5" s="5">
        <v>1</v>
      </c>
      <c r="CI5" s="6">
        <v>2</v>
      </c>
      <c r="CJ5" s="7" t="s">
        <v>11</v>
      </c>
      <c r="CK5" s="7" t="s">
        <v>12</v>
      </c>
      <c r="CL5" s="7" t="s">
        <v>13</v>
      </c>
      <c r="CM5" s="7" t="s">
        <v>14</v>
      </c>
      <c r="CN5" s="8" t="s">
        <v>15</v>
      </c>
    </row>
    <row r="6" spans="1:92" x14ac:dyDescent="0.4">
      <c r="A6" s="31" t="s">
        <v>16</v>
      </c>
      <c r="B6" s="32">
        <f>+B28</f>
        <v>1351705.490764</v>
      </c>
      <c r="C6" s="32">
        <f>+C28</f>
        <v>1342865.29337568</v>
      </c>
      <c r="D6" s="32">
        <f>+D28</f>
        <v>1342075.1474827901</v>
      </c>
      <c r="E6" s="32">
        <f>+E28</f>
        <v>1340782.9199042101</v>
      </c>
      <c r="F6" s="33">
        <f>+C6/B6</f>
        <v>0.99345996783417412</v>
      </c>
      <c r="G6" s="33">
        <f>+D6/B6</f>
        <v>0.99287541306370908</v>
      </c>
      <c r="H6" s="34">
        <f>+E6/B6</f>
        <v>0.99191941518738946</v>
      </c>
      <c r="I6" s="32">
        <f>+I28</f>
        <v>1455600.81</v>
      </c>
      <c r="J6" s="32">
        <f>+J28</f>
        <v>1451305.68</v>
      </c>
      <c r="K6" s="32">
        <f>+K28</f>
        <v>1451254.18</v>
      </c>
      <c r="L6" s="32">
        <f>+L28</f>
        <v>1450772.60184209</v>
      </c>
      <c r="M6" s="33">
        <f>+J6/I6</f>
        <v>0.9970492390698793</v>
      </c>
      <c r="N6" s="33">
        <f>+K6/I6</f>
        <v>0.99701385849050184</v>
      </c>
      <c r="O6" s="34">
        <f>+L6/I6</f>
        <v>0.99668301355375721</v>
      </c>
      <c r="P6" s="32">
        <f>+P28</f>
        <v>1510529.05</v>
      </c>
      <c r="Q6" s="32">
        <f>+Q28</f>
        <v>1507682.4000000001</v>
      </c>
      <c r="R6" s="32">
        <f>+R28</f>
        <v>1506783.37</v>
      </c>
      <c r="S6" s="32">
        <f>+S28</f>
        <v>1505990.1400000001</v>
      </c>
      <c r="T6" s="33">
        <f>+Q6/P6</f>
        <v>0.99811546159936482</v>
      </c>
      <c r="U6" s="33">
        <f>+R6/P6</f>
        <v>0.99752028602164255</v>
      </c>
      <c r="V6" s="34">
        <f>+S6/P6</f>
        <v>0.99699515212898426</v>
      </c>
      <c r="W6" s="32">
        <f>+W28</f>
        <v>1591939.16</v>
      </c>
      <c r="X6" s="32">
        <f>+X28</f>
        <v>1452173.32</v>
      </c>
      <c r="Y6" s="32">
        <f>+Y28</f>
        <v>1448188.14</v>
      </c>
      <c r="Z6" s="32">
        <f>+Z28</f>
        <v>1577360.2222859999</v>
      </c>
      <c r="AA6" s="33">
        <f>+X6/W6</f>
        <v>0.91220403171689057</v>
      </c>
      <c r="AB6" s="33">
        <f>+Y6/W6</f>
        <v>0.90970068227984291</v>
      </c>
      <c r="AC6" s="34">
        <f>+Z6/W6</f>
        <v>0.99084202582591163</v>
      </c>
      <c r="AD6" s="32">
        <f>+AD28</f>
        <v>1737408.1500000001</v>
      </c>
      <c r="AE6" s="32">
        <f>+AE28</f>
        <v>1736754.31</v>
      </c>
      <c r="AF6" s="32">
        <f>+AF28</f>
        <v>1736043.6300000001</v>
      </c>
      <c r="AG6" s="32">
        <f>+AG28</f>
        <v>1724900.0899999999</v>
      </c>
      <c r="AH6" s="33">
        <f>+AE6/AD6</f>
        <v>0.9996236693145476</v>
      </c>
      <c r="AI6" s="34">
        <f>+AF6/AD6</f>
        <v>0.9992146232305863</v>
      </c>
      <c r="AJ6" s="35">
        <f>+AG6/AD6</f>
        <v>0.99280073596984086</v>
      </c>
      <c r="AK6" s="32">
        <f>+AK28</f>
        <v>1932614.46</v>
      </c>
      <c r="AL6" s="32">
        <f>+AL28</f>
        <v>1932156.5799999998</v>
      </c>
      <c r="AM6" s="32">
        <f>+AM28</f>
        <v>1931845.71</v>
      </c>
      <c r="AN6" s="32">
        <f>+AN28</f>
        <v>1923534.3199999998</v>
      </c>
      <c r="AO6" s="33">
        <f>+AL6/AK6</f>
        <v>0.99976307742207404</v>
      </c>
      <c r="AP6" s="33">
        <f>+AM6/AK6</f>
        <v>0.99960222278374133</v>
      </c>
      <c r="AQ6" s="34">
        <f>+AN6/AK6</f>
        <v>0.99530162886186824</v>
      </c>
      <c r="AR6" s="32">
        <f>+AR28</f>
        <v>1950277.3959999999</v>
      </c>
      <c r="AS6" s="32">
        <f>+AS28</f>
        <v>1948293.3146536602</v>
      </c>
      <c r="AT6" s="32">
        <f>+AT28</f>
        <v>1945248.0173802099</v>
      </c>
      <c r="AU6" s="32">
        <f>+AU28</f>
        <v>1941714.1473827902</v>
      </c>
      <c r="AV6" s="33">
        <f>+AS6/AR6</f>
        <v>0.99898266710653105</v>
      </c>
      <c r="AW6" s="33">
        <f>+AT6/AR6</f>
        <v>0.99742119832281029</v>
      </c>
      <c r="AX6" s="34">
        <f>+AU6/AR6</f>
        <v>0.99560921506100986</v>
      </c>
      <c r="AY6" s="32">
        <f>+AY28</f>
        <v>2179363.9669280001</v>
      </c>
      <c r="AZ6" s="32">
        <f>+AZ28</f>
        <v>2176814.3816044303</v>
      </c>
      <c r="BA6" s="32">
        <f>+BA28</f>
        <v>2170419.5791976601</v>
      </c>
      <c r="BB6" s="32">
        <f>+BB28</f>
        <v>2170419.5791976601</v>
      </c>
      <c r="BC6" s="33">
        <f>+AZ6/AY6</f>
        <v>0.99883012412691963</v>
      </c>
      <c r="BD6" s="33">
        <f>+BA6/AY6</f>
        <v>0.99589587243522804</v>
      </c>
      <c r="BE6" s="34">
        <f>+BB6/AY6</f>
        <v>0.99589587243522804</v>
      </c>
      <c r="BF6" s="32">
        <f>+BF28</f>
        <v>2355654.6173479999</v>
      </c>
      <c r="BG6" s="32">
        <f>+BG28</f>
        <v>2325458.4498718097</v>
      </c>
      <c r="BH6" s="32">
        <f>+BH28</f>
        <v>2323847.4732699697</v>
      </c>
      <c r="BI6" s="32">
        <f>+BI28</f>
        <v>2318612.5028649699</v>
      </c>
      <c r="BJ6" s="33">
        <f>+BG6/BF6</f>
        <v>0.98718141137762161</v>
      </c>
      <c r="BK6" s="33">
        <f>+BH6/BF6</f>
        <v>0.98649753497656678</v>
      </c>
      <c r="BL6" s="34">
        <f>+BI6/BF6</f>
        <v>0.98427523533788153</v>
      </c>
      <c r="BM6" s="32">
        <v>2726106.4927310003</v>
      </c>
      <c r="BN6" s="32">
        <v>2712085.2045955909</v>
      </c>
      <c r="BO6" s="32">
        <v>2706464.0289362404</v>
      </c>
      <c r="BP6" s="32">
        <v>2702450.0333566102</v>
      </c>
      <c r="BQ6" s="33">
        <f>+BN6/BM6</f>
        <v>0.99485666162609709</v>
      </c>
      <c r="BR6" s="33">
        <f>+BO6/BM6</f>
        <v>0.99279468214204569</v>
      </c>
      <c r="BS6" s="34">
        <f>+BP6/BM6</f>
        <v>0.99132225412416253</v>
      </c>
      <c r="BT6" s="32">
        <v>2641564.6187999998</v>
      </c>
      <c r="BU6" s="32">
        <v>2637530.5157445497</v>
      </c>
      <c r="BV6" s="32">
        <v>2633879.44051013</v>
      </c>
      <c r="BW6" s="32">
        <v>2628824.6324867699</v>
      </c>
      <c r="BX6" s="33">
        <f>+BU6/BT6</f>
        <v>0.99847283574789747</v>
      </c>
      <c r="BY6" s="33">
        <f>+BV6/BT6</f>
        <v>0.99709067185592415</v>
      </c>
      <c r="BZ6" s="34">
        <f>+BW6/BT6</f>
        <v>0.99517710593844289</v>
      </c>
      <c r="CA6" s="32">
        <v>2917627.7093890002</v>
      </c>
      <c r="CB6" s="32">
        <v>2905493.36107786</v>
      </c>
      <c r="CC6" s="32">
        <v>2903620.5679415497</v>
      </c>
      <c r="CD6" s="32">
        <v>2902055.68796355</v>
      </c>
      <c r="CE6" s="33">
        <f>+CB6/CA6</f>
        <v>0.99584102239223615</v>
      </c>
      <c r="CF6" s="33">
        <f>+CC6/CA6</f>
        <v>0.99519913339101651</v>
      </c>
      <c r="CG6" s="34">
        <f>+CD6/CA6</f>
        <v>0.99466277984153395</v>
      </c>
      <c r="CH6" s="32">
        <f>+CH28</f>
        <v>3747629.5465619997</v>
      </c>
      <c r="CI6" s="32">
        <f t="shared" ref="CI6:CK6" si="0">+CI28</f>
        <v>3734872.5339398398</v>
      </c>
      <c r="CJ6" s="32">
        <f t="shared" si="0"/>
        <v>3731824.6654882994</v>
      </c>
      <c r="CK6" s="32">
        <f t="shared" si="0"/>
        <v>3731824.2064372995</v>
      </c>
      <c r="CL6" s="33">
        <f>+CI6/CH6</f>
        <v>0.99659597821405188</v>
      </c>
      <c r="CM6" s="33">
        <f>+CJ6/CH6</f>
        <v>0.99578269920296703</v>
      </c>
      <c r="CN6" s="34">
        <f>+CK6/CH6</f>
        <v>0.99578257671193793</v>
      </c>
    </row>
    <row r="7" spans="1:92" x14ac:dyDescent="0.4">
      <c r="A7" s="31" t="s">
        <v>17</v>
      </c>
      <c r="B7" s="32">
        <f>+B32</f>
        <v>740303.98</v>
      </c>
      <c r="C7" s="36">
        <v>738596.21</v>
      </c>
      <c r="D7" s="37">
        <f>+D32</f>
        <v>711941.73545406002</v>
      </c>
      <c r="E7" s="37">
        <f>+E32</f>
        <v>253323.86324266001</v>
      </c>
      <c r="F7" s="33">
        <f t="shared" ref="F7:F15" si="1">+C7/B7</f>
        <v>0.99769315031914318</v>
      </c>
      <c r="G7" s="33">
        <f t="shared" ref="G7:G15" si="2">+D7/B7</f>
        <v>0.96168838029759074</v>
      </c>
      <c r="H7" s="34">
        <f t="shared" ref="H7:H15" si="3">+E7/B7</f>
        <v>0.34218897923885266</v>
      </c>
      <c r="I7" s="32">
        <v>824113.33</v>
      </c>
      <c r="J7" s="36">
        <v>823460.27</v>
      </c>
      <c r="K7" s="37">
        <f>+K32</f>
        <v>789521.41999999993</v>
      </c>
      <c r="L7" s="37">
        <f>+L32</f>
        <v>309793.09999999998</v>
      </c>
      <c r="M7" s="33">
        <f t="shared" ref="M7:M11" si="4">+J7/I7</f>
        <v>0.99920756044560044</v>
      </c>
      <c r="N7" s="33">
        <f t="shared" ref="N7:N11" si="5">+K7/I7</f>
        <v>0.9580252997485188</v>
      </c>
      <c r="O7" s="34">
        <f t="shared" ref="O7:O11" si="6">+L7/I7</f>
        <v>0.37591079857912257</v>
      </c>
      <c r="P7" s="32">
        <v>400633.77999999997</v>
      </c>
      <c r="Q7" s="36">
        <v>391399.07</v>
      </c>
      <c r="R7" s="37">
        <f>+R32</f>
        <v>380917.47</v>
      </c>
      <c r="S7" s="37">
        <f>+S32</f>
        <v>129718.11</v>
      </c>
      <c r="T7" s="33">
        <f t="shared" ref="T7:T11" si="7">+Q7/P7</f>
        <v>0.97694974697340808</v>
      </c>
      <c r="U7" s="33">
        <f t="shared" ref="U7:U11" si="8">+R7/P7</f>
        <v>0.95078720022061047</v>
      </c>
      <c r="V7" s="34">
        <f t="shared" ref="V7:V11" si="9">+S7/P7</f>
        <v>0.32378225820099349</v>
      </c>
      <c r="W7" s="32">
        <v>227969.81</v>
      </c>
      <c r="X7" s="36">
        <v>226924.52</v>
      </c>
      <c r="Y7" s="37">
        <f>+Y32</f>
        <v>224197.36000000002</v>
      </c>
      <c r="Z7" s="37">
        <f>+Z32</f>
        <v>88355.05</v>
      </c>
      <c r="AA7" s="33">
        <f t="shared" ref="AA7:AA11" si="10">+X7/W7</f>
        <v>0.99541478759841051</v>
      </c>
      <c r="AB7" s="33">
        <f t="shared" ref="AB7:AB11" si="11">+Y7/W7</f>
        <v>0.9834519755050023</v>
      </c>
      <c r="AC7" s="34">
        <f t="shared" ref="AC7:AC11" si="12">+Z7/W7</f>
        <v>0.38757346860972514</v>
      </c>
      <c r="AD7" s="32">
        <v>398723.4</v>
      </c>
      <c r="AE7" s="36">
        <v>398118.79</v>
      </c>
      <c r="AF7" s="37">
        <f>+AF32</f>
        <v>395410.41000000003</v>
      </c>
      <c r="AG7" s="37">
        <f>+AG32</f>
        <v>120931.56</v>
      </c>
      <c r="AH7" s="33">
        <f t="shared" ref="AH7:AH11" si="13">+AE7/AD7</f>
        <v>0.99848363552277086</v>
      </c>
      <c r="AI7" s="34">
        <f t="shared" ref="AI7:AI11" si="14">+AF7/AD7</f>
        <v>0.99169100684835654</v>
      </c>
      <c r="AJ7" s="35">
        <f t="shared" ref="AJ7:AJ11" si="15">+AG7/AD7</f>
        <v>0.30329687196688226</v>
      </c>
      <c r="AK7" s="32">
        <v>425807.2</v>
      </c>
      <c r="AL7" s="36">
        <v>425054.02999999997</v>
      </c>
      <c r="AM7" s="37">
        <f>+AM32</f>
        <v>423303.04</v>
      </c>
      <c r="AN7" s="37">
        <f>+AN32</f>
        <v>34194.769999999997</v>
      </c>
      <c r="AO7" s="33">
        <f t="shared" ref="AO7:AO11" si="16">+AL7/AK7</f>
        <v>0.99823119477547573</v>
      </c>
      <c r="AP7" s="33">
        <f t="shared" ref="AP7:AP11" si="17">+AM7/AK7</f>
        <v>0.99411902851807099</v>
      </c>
      <c r="AQ7" s="34">
        <f t="shared" ref="AQ7:AQ11" si="18">+AN7/AK7</f>
        <v>8.03057580989706E-2</v>
      </c>
      <c r="AR7" s="32">
        <v>445435.88999999996</v>
      </c>
      <c r="AS7" s="36">
        <v>396910.18</v>
      </c>
      <c r="AT7" s="37">
        <f>+AT32</f>
        <v>34860.641846779996</v>
      </c>
      <c r="AU7" s="37">
        <f>+AU32</f>
        <v>34853.641846779996</v>
      </c>
      <c r="AV7" s="33">
        <f t="shared" ref="AV7:AV11" si="19">+AS7/AR7</f>
        <v>0.89106017029745854</v>
      </c>
      <c r="AW7" s="33">
        <f t="shared" ref="AW7:AW11" si="20">+AT7/AR7</f>
        <v>7.8261861312477532E-2</v>
      </c>
      <c r="AX7" s="34">
        <f t="shared" ref="AX7:AX11" si="21">+AU7/AR7</f>
        <v>7.8246146368627811E-2</v>
      </c>
      <c r="AY7" s="32">
        <v>289213.08</v>
      </c>
      <c r="AZ7" s="36">
        <v>284916.45</v>
      </c>
      <c r="BA7" s="37">
        <f>+BA32</f>
        <v>43946.31</v>
      </c>
      <c r="BB7" s="37">
        <f>+BB32</f>
        <v>43946.31</v>
      </c>
      <c r="BC7" s="33">
        <f t="shared" ref="BC7:BC11" si="22">+AZ7/AY7</f>
        <v>0.98514372171549081</v>
      </c>
      <c r="BD7" s="33">
        <f t="shared" ref="BD7:BD11" si="23">+BA7/AY7</f>
        <v>0.15195132253354515</v>
      </c>
      <c r="BE7" s="34">
        <f t="shared" ref="BE7:BE11" si="24">+BB7/AY7</f>
        <v>0.15195132253354515</v>
      </c>
      <c r="BF7" s="32">
        <v>429941.63847000001</v>
      </c>
      <c r="BG7" s="36">
        <v>415620.60174901009</v>
      </c>
      <c r="BH7" s="37">
        <v>85137.094441439986</v>
      </c>
      <c r="BI7" s="37">
        <v>85137.094441439986</v>
      </c>
      <c r="BJ7" s="33">
        <f t="shared" ref="BJ7:BJ11" si="25">+BG7/BF7</f>
        <v>0.96669074255763388</v>
      </c>
      <c r="BK7" s="33">
        <f t="shared" ref="BK7:BK11" si="26">+BH7/BF7</f>
        <v>0.19802011906641739</v>
      </c>
      <c r="BL7" s="34">
        <f t="shared" ref="BL7:BL11" si="27">+BI7/BF7</f>
        <v>0.19802011906641739</v>
      </c>
      <c r="BM7" s="32">
        <v>1013523.0150360001</v>
      </c>
      <c r="BN7" s="36">
        <v>1001477.3868525601</v>
      </c>
      <c r="BO7" s="37">
        <v>323016.59650123003</v>
      </c>
      <c r="BP7" s="37">
        <v>323016.59650123003</v>
      </c>
      <c r="BQ7" s="33">
        <f t="shared" ref="BQ7:BQ11" si="28">+BN7/BM7</f>
        <v>0.98811509161140054</v>
      </c>
      <c r="BR7" s="33">
        <f t="shared" ref="BR7:BR11" si="29">+BO7/BM7</f>
        <v>0.31870672072479439</v>
      </c>
      <c r="BS7" s="34">
        <f t="shared" ref="BS7:BS11" si="30">+BP7/BM7</f>
        <v>0.31870672072479439</v>
      </c>
      <c r="BT7" s="32">
        <v>805915.74048400007</v>
      </c>
      <c r="BU7" s="36">
        <v>767529.70332055003</v>
      </c>
      <c r="BV7" s="37">
        <v>181483.92792252998</v>
      </c>
      <c r="BW7" s="37">
        <v>181457.83082652997</v>
      </c>
      <c r="BX7" s="33">
        <f t="shared" ref="BX7:BX11" si="31">+BU7/BT7</f>
        <v>0.95236966442621296</v>
      </c>
      <c r="BY7" s="33">
        <f t="shared" ref="BY7:BY11" si="32">+BV7/BT7</f>
        <v>0.22518970508447714</v>
      </c>
      <c r="BZ7" s="34">
        <f t="shared" ref="BZ7:BZ11" si="33">+BW7/BT7</f>
        <v>0.22515732316824313</v>
      </c>
      <c r="CA7" s="32">
        <v>1156132.0306160001</v>
      </c>
      <c r="CB7" s="36">
        <v>1080620.1028050899</v>
      </c>
      <c r="CC7" s="37">
        <v>105471.10144687998</v>
      </c>
      <c r="CD7" s="37">
        <v>99478.168439879984</v>
      </c>
      <c r="CE7" s="33">
        <f t="shared" ref="CE7:CE11" si="34">+CB7/CA7</f>
        <v>0.93468572290080354</v>
      </c>
      <c r="CF7" s="33">
        <f t="shared" ref="CF7:CF11" si="35">+CC7/CA7</f>
        <v>9.1227557626514161E-2</v>
      </c>
      <c r="CG7" s="34">
        <f t="shared" ref="CG7:CG11" si="36">+CD7/CA7</f>
        <v>8.6043951560512436E-2</v>
      </c>
      <c r="CH7" s="32">
        <f>+CH32</f>
        <v>1232572.716121</v>
      </c>
      <c r="CI7" s="32">
        <f t="shared" ref="CI7:CK7" si="37">+CI32</f>
        <v>1192891.6489076801</v>
      </c>
      <c r="CJ7" s="32">
        <f t="shared" si="37"/>
        <v>125398.15727522998</v>
      </c>
      <c r="CK7" s="32">
        <f t="shared" si="37"/>
        <v>125368.55780310999</v>
      </c>
      <c r="CL7" s="33">
        <f t="shared" ref="CL7:CL11" si="38">+CI7/CH7</f>
        <v>0.96780630733235817</v>
      </c>
      <c r="CM7" s="33">
        <f t="shared" ref="CM7:CM11" si="39">+CJ7/CH7</f>
        <v>0.10173692443060683</v>
      </c>
      <c r="CN7" s="34">
        <f t="shared" ref="CN7:CN11" si="40">+CK7/CH7</f>
        <v>0.10171291004854818</v>
      </c>
    </row>
    <row r="8" spans="1:92" x14ac:dyDescent="0.4">
      <c r="A8" s="9" t="s">
        <v>18</v>
      </c>
      <c r="B8" s="10">
        <f>SUM(B6:B7)</f>
        <v>2092009.470764</v>
      </c>
      <c r="C8" s="11">
        <f t="shared" ref="C8:BI8" si="41">SUM(C6:C7)</f>
        <v>2081461.50337568</v>
      </c>
      <c r="D8" s="11">
        <f t="shared" si="41"/>
        <v>2054016.8829368502</v>
      </c>
      <c r="E8" s="11">
        <f t="shared" si="41"/>
        <v>1594106.7831468701</v>
      </c>
      <c r="F8" s="12">
        <f t="shared" si="1"/>
        <v>0.99495797340512615</v>
      </c>
      <c r="G8" s="12">
        <f t="shared" si="2"/>
        <v>0.98183918937361458</v>
      </c>
      <c r="H8" s="13">
        <f t="shared" si="3"/>
        <v>0.76199788070973873</v>
      </c>
      <c r="I8" s="10">
        <f t="shared" si="41"/>
        <v>2279714.14</v>
      </c>
      <c r="J8" s="11">
        <f t="shared" si="41"/>
        <v>2274765.9500000002</v>
      </c>
      <c r="K8" s="11">
        <f t="shared" si="41"/>
        <v>2240775.5999999996</v>
      </c>
      <c r="L8" s="11">
        <f t="shared" si="41"/>
        <v>1760565.7018420901</v>
      </c>
      <c r="M8" s="12">
        <f t="shared" si="4"/>
        <v>0.99782946909299775</v>
      </c>
      <c r="N8" s="12">
        <f t="shared" si="5"/>
        <v>0.98291955148376609</v>
      </c>
      <c r="O8" s="13">
        <f t="shared" si="6"/>
        <v>0.77227476504667814</v>
      </c>
      <c r="P8" s="10">
        <f t="shared" si="41"/>
        <v>1911162.83</v>
      </c>
      <c r="Q8" s="11">
        <f t="shared" si="41"/>
        <v>1899081.4700000002</v>
      </c>
      <c r="R8" s="11">
        <f t="shared" si="41"/>
        <v>1887700.84</v>
      </c>
      <c r="S8" s="11">
        <f t="shared" si="41"/>
        <v>1635708.2500000002</v>
      </c>
      <c r="T8" s="12">
        <f t="shared" si="7"/>
        <v>0.99367852921250055</v>
      </c>
      <c r="U8" s="12">
        <f t="shared" si="8"/>
        <v>0.98772370954912303</v>
      </c>
      <c r="V8" s="13">
        <f t="shared" si="9"/>
        <v>0.85587068999243787</v>
      </c>
      <c r="W8" s="10">
        <f t="shared" si="41"/>
        <v>1819908.97</v>
      </c>
      <c r="X8" s="11">
        <f t="shared" si="41"/>
        <v>1679097.84</v>
      </c>
      <c r="Y8" s="11">
        <f t="shared" si="41"/>
        <v>1672385.5</v>
      </c>
      <c r="Z8" s="11">
        <f t="shared" si="41"/>
        <v>1665715.272286</v>
      </c>
      <c r="AA8" s="12">
        <f t="shared" si="10"/>
        <v>0.92262737734624167</v>
      </c>
      <c r="AB8" s="12">
        <f t="shared" si="11"/>
        <v>0.91893909397017814</v>
      </c>
      <c r="AC8" s="13">
        <f t="shared" si="12"/>
        <v>0.91527395037016601</v>
      </c>
      <c r="AD8" s="10">
        <f t="shared" si="41"/>
        <v>2136131.5500000003</v>
      </c>
      <c r="AE8" s="11">
        <f t="shared" si="41"/>
        <v>2134873.1</v>
      </c>
      <c r="AF8" s="11">
        <f t="shared" si="41"/>
        <v>2131454.04</v>
      </c>
      <c r="AG8" s="11">
        <f t="shared" si="41"/>
        <v>1845831.65</v>
      </c>
      <c r="AH8" s="12">
        <f t="shared" si="13"/>
        <v>0.99941087429751219</v>
      </c>
      <c r="AI8" s="13">
        <f t="shared" si="14"/>
        <v>0.99781028935226379</v>
      </c>
      <c r="AJ8" s="14">
        <f t="shared" si="15"/>
        <v>0.86410017678920559</v>
      </c>
      <c r="AK8" s="10">
        <f t="shared" si="41"/>
        <v>2358421.66</v>
      </c>
      <c r="AL8" s="11">
        <f t="shared" si="41"/>
        <v>2357210.61</v>
      </c>
      <c r="AM8" s="11">
        <f t="shared" si="41"/>
        <v>2355148.75</v>
      </c>
      <c r="AN8" s="11">
        <f t="shared" si="41"/>
        <v>1957729.0899999999</v>
      </c>
      <c r="AO8" s="12">
        <f t="shared" si="16"/>
        <v>0.99948649979749582</v>
      </c>
      <c r="AP8" s="12">
        <f t="shared" si="17"/>
        <v>0.99861224561514583</v>
      </c>
      <c r="AQ8" s="13">
        <f t="shared" si="18"/>
        <v>0.83010138653492516</v>
      </c>
      <c r="AR8" s="10">
        <f t="shared" si="41"/>
        <v>2395713.2859999998</v>
      </c>
      <c r="AS8" s="11">
        <f t="shared" si="41"/>
        <v>2345203.4946536603</v>
      </c>
      <c r="AT8" s="11">
        <f t="shared" si="41"/>
        <v>1980108.6592269898</v>
      </c>
      <c r="AU8" s="11">
        <f t="shared" si="41"/>
        <v>1976567.7892295702</v>
      </c>
      <c r="AV8" s="12">
        <f t="shared" si="19"/>
        <v>0.97891659588753499</v>
      </c>
      <c r="AW8" s="12">
        <f t="shared" si="20"/>
        <v>0.82652155030332375</v>
      </c>
      <c r="AX8" s="13">
        <f t="shared" si="21"/>
        <v>0.82504354789873224</v>
      </c>
      <c r="AY8" s="10">
        <f t="shared" si="41"/>
        <v>2468577.0469280002</v>
      </c>
      <c r="AZ8" s="11">
        <f t="shared" si="41"/>
        <v>2461730.8316044305</v>
      </c>
      <c r="BA8" s="11">
        <f t="shared" si="41"/>
        <v>2214365.8891976601</v>
      </c>
      <c r="BB8" s="11">
        <f t="shared" si="41"/>
        <v>2214365.8891976601</v>
      </c>
      <c r="BC8" s="12">
        <f t="shared" si="22"/>
        <v>0.99722665519713494</v>
      </c>
      <c r="BD8" s="12">
        <f t="shared" si="23"/>
        <v>0.89702117742418008</v>
      </c>
      <c r="BE8" s="13">
        <f t="shared" si="24"/>
        <v>0.89702117742418008</v>
      </c>
      <c r="BF8" s="10">
        <f t="shared" si="41"/>
        <v>2785596.2558180001</v>
      </c>
      <c r="BG8" s="11">
        <f t="shared" si="41"/>
        <v>2741079.0516208196</v>
      </c>
      <c r="BH8" s="11">
        <f t="shared" si="41"/>
        <v>2408984.5677114096</v>
      </c>
      <c r="BI8" s="11">
        <f t="shared" si="41"/>
        <v>2403749.5973064099</v>
      </c>
      <c r="BJ8" s="12">
        <f t="shared" si="25"/>
        <v>0.98401878804072851</v>
      </c>
      <c r="BK8" s="12">
        <f t="shared" si="26"/>
        <v>0.86480033230946562</v>
      </c>
      <c r="BL8" s="13">
        <f t="shared" si="27"/>
        <v>0.86292103253870167</v>
      </c>
      <c r="BM8" s="10">
        <f t="shared" ref="BM8:BP8" si="42">SUM(BM6:BM7)</f>
        <v>3739629.5077670002</v>
      </c>
      <c r="BN8" s="11">
        <f t="shared" si="42"/>
        <v>3713562.591448151</v>
      </c>
      <c r="BO8" s="11">
        <f t="shared" si="42"/>
        <v>3029480.6254374702</v>
      </c>
      <c r="BP8" s="11">
        <f t="shared" si="42"/>
        <v>3025466.62985784</v>
      </c>
      <c r="BQ8" s="12">
        <f t="shared" si="28"/>
        <v>0.99302954577058777</v>
      </c>
      <c r="BR8" s="12">
        <f t="shared" si="29"/>
        <v>0.81010180798536569</v>
      </c>
      <c r="BS8" s="13">
        <f t="shared" si="30"/>
        <v>0.80902844080519631</v>
      </c>
      <c r="BT8" s="10">
        <f t="shared" ref="BT8:BW8" si="43">SUM(BT6:BT7)</f>
        <v>3447480.359284</v>
      </c>
      <c r="BU8" s="11">
        <f t="shared" si="43"/>
        <v>3405060.2190651</v>
      </c>
      <c r="BV8" s="11">
        <f t="shared" si="43"/>
        <v>2815363.3684326601</v>
      </c>
      <c r="BW8" s="11">
        <f t="shared" si="43"/>
        <v>2810282.4633132997</v>
      </c>
      <c r="BX8" s="12">
        <f t="shared" si="31"/>
        <v>0.98769532069858978</v>
      </c>
      <c r="BY8" s="12">
        <f t="shared" si="32"/>
        <v>0.81664377314027026</v>
      </c>
      <c r="BZ8" s="13">
        <f t="shared" si="33"/>
        <v>0.81516997065560115</v>
      </c>
      <c r="CA8" s="10">
        <f t="shared" ref="CA8:CD8" si="44">SUM(CA6:CA7)</f>
        <v>4073759.7400050005</v>
      </c>
      <c r="CB8" s="11">
        <f t="shared" si="44"/>
        <v>3986113.4638829501</v>
      </c>
      <c r="CC8" s="11">
        <f t="shared" si="44"/>
        <v>3009091.6693884297</v>
      </c>
      <c r="CD8" s="11">
        <f t="shared" si="44"/>
        <v>3001533.85640343</v>
      </c>
      <c r="CE8" s="12">
        <f t="shared" si="34"/>
        <v>0.97848516316233647</v>
      </c>
      <c r="CF8" s="12">
        <f t="shared" si="35"/>
        <v>0.73865221845035367</v>
      </c>
      <c r="CG8" s="13">
        <f t="shared" si="36"/>
        <v>0.73679697575874847</v>
      </c>
      <c r="CH8" s="10">
        <f t="shared" ref="CH8" si="45">SUM(CH6:CH7)</f>
        <v>4980202.2626829995</v>
      </c>
      <c r="CI8" s="10">
        <f t="shared" ref="CI8:CK8" si="46">SUM(CI6:CI7)</f>
        <v>4927764.1828475203</v>
      </c>
      <c r="CJ8" s="10">
        <f t="shared" si="46"/>
        <v>3857222.8227635296</v>
      </c>
      <c r="CK8" s="10">
        <f t="shared" si="46"/>
        <v>3857192.7642404092</v>
      </c>
      <c r="CL8" s="12">
        <f t="shared" si="38"/>
        <v>0.9894706927410557</v>
      </c>
      <c r="CM8" s="12">
        <f t="shared" si="39"/>
        <v>0.77451127872174341</v>
      </c>
      <c r="CN8" s="13">
        <f t="shared" si="40"/>
        <v>0.77450524311886326</v>
      </c>
    </row>
    <row r="9" spans="1:92" x14ac:dyDescent="0.4">
      <c r="A9" s="38" t="s">
        <v>19</v>
      </c>
      <c r="B9" s="39">
        <f>+B35</f>
        <v>1261.8159270000001</v>
      </c>
      <c r="C9" s="39">
        <f>+C35</f>
        <v>1204.7389270000001</v>
      </c>
      <c r="D9" s="39">
        <f>+D35</f>
        <v>1204.2389270000001</v>
      </c>
      <c r="E9" s="39">
        <f>+E35</f>
        <v>0</v>
      </c>
      <c r="F9" s="40">
        <f t="shared" si="1"/>
        <v>0.95476598545106173</v>
      </c>
      <c r="G9" s="40">
        <f t="shared" si="2"/>
        <v>0.95436973114066581</v>
      </c>
      <c r="H9" s="41">
        <f t="shared" si="3"/>
        <v>0</v>
      </c>
      <c r="I9" s="39">
        <f>+I35</f>
        <v>333.30430999999999</v>
      </c>
      <c r="J9" s="39">
        <f>+J35</f>
        <v>274</v>
      </c>
      <c r="K9" s="39">
        <f>+K35</f>
        <v>274</v>
      </c>
      <c r="L9" s="39">
        <f>+L35</f>
        <v>274</v>
      </c>
      <c r="M9" s="40">
        <f t="shared" si="4"/>
        <v>0.82207157777227668</v>
      </c>
      <c r="N9" s="40">
        <f t="shared" si="5"/>
        <v>0.82207157777227668</v>
      </c>
      <c r="O9" s="41">
        <f t="shared" si="6"/>
        <v>0.82207157777227668</v>
      </c>
      <c r="P9" s="39">
        <f>+P35</f>
        <v>2206.788</v>
      </c>
      <c r="Q9" s="39">
        <f>+Q35</f>
        <v>2146.7049999999999</v>
      </c>
      <c r="R9" s="39">
        <f>+R35</f>
        <v>2146.7049999999999</v>
      </c>
      <c r="S9" s="39">
        <f>+S35</f>
        <v>2145.7049999999999</v>
      </c>
      <c r="T9" s="40">
        <f t="shared" si="7"/>
        <v>0.97277355142406063</v>
      </c>
      <c r="U9" s="40">
        <f t="shared" si="8"/>
        <v>0.97277355142406063</v>
      </c>
      <c r="V9" s="41">
        <f t="shared" si="9"/>
        <v>0.9723204041348783</v>
      </c>
      <c r="W9" s="39">
        <f>+W35</f>
        <v>9208.5309269999998</v>
      </c>
      <c r="X9" s="39">
        <f>+X35</f>
        <v>8179.7344400000002</v>
      </c>
      <c r="Y9" s="39">
        <f>+Y35</f>
        <v>8179.7344400000002</v>
      </c>
      <c r="Z9" s="39">
        <f>+Z35</f>
        <v>8104.2238850000003</v>
      </c>
      <c r="AA9" s="40">
        <f t="shared" si="10"/>
        <v>0.88827789197259432</v>
      </c>
      <c r="AB9" s="40">
        <f t="shared" si="11"/>
        <v>0.88827789197259432</v>
      </c>
      <c r="AC9" s="41">
        <f t="shared" si="12"/>
        <v>0.88007782666374057</v>
      </c>
      <c r="AD9" s="39">
        <f>+AD35</f>
        <v>3782.44</v>
      </c>
      <c r="AE9" s="39">
        <f>+AE35</f>
        <v>3782.44</v>
      </c>
      <c r="AF9" s="39">
        <f>+AF35</f>
        <v>3782.44</v>
      </c>
      <c r="AG9" s="39">
        <f>+AG35</f>
        <v>3782.44</v>
      </c>
      <c r="AH9" s="40">
        <f t="shared" si="13"/>
        <v>1</v>
      </c>
      <c r="AI9" s="40">
        <f t="shared" si="14"/>
        <v>1</v>
      </c>
      <c r="AJ9" s="41">
        <f t="shared" si="15"/>
        <v>1</v>
      </c>
      <c r="AK9" s="39">
        <f>+AK35</f>
        <v>2459</v>
      </c>
      <c r="AL9" s="39">
        <f>+AL35</f>
        <v>2459</v>
      </c>
      <c r="AM9" s="39">
        <f>+AM35</f>
        <v>2459</v>
      </c>
      <c r="AN9" s="39">
        <f>+AN35</f>
        <v>2459</v>
      </c>
      <c r="AO9" s="40">
        <f t="shared" si="16"/>
        <v>1</v>
      </c>
      <c r="AP9" s="40">
        <f t="shared" si="17"/>
        <v>1</v>
      </c>
      <c r="AQ9" s="41">
        <f t="shared" si="18"/>
        <v>1</v>
      </c>
      <c r="AR9" s="39">
        <f>+AR35</f>
        <v>2623.9522740000002</v>
      </c>
      <c r="AS9" s="39">
        <f>+AS35</f>
        <v>2623.9522740000002</v>
      </c>
      <c r="AT9" s="39">
        <f>+AT35</f>
        <v>2623.9522740000002</v>
      </c>
      <c r="AU9" s="39">
        <f>+AU35</f>
        <v>2163</v>
      </c>
      <c r="AV9" s="40">
        <f t="shared" si="19"/>
        <v>1</v>
      </c>
      <c r="AW9" s="40">
        <f t="shared" si="20"/>
        <v>1</v>
      </c>
      <c r="AX9" s="41">
        <f t="shared" si="21"/>
        <v>0.82432901750254917</v>
      </c>
      <c r="AY9" s="39">
        <f>+AY35</f>
        <v>2163</v>
      </c>
      <c r="AZ9" s="39">
        <f>+AZ35</f>
        <v>2163</v>
      </c>
      <c r="BA9" s="39">
        <f>+BA35</f>
        <v>2163</v>
      </c>
      <c r="BB9" s="39">
        <f>+BB35</f>
        <v>2163</v>
      </c>
      <c r="BC9" s="40">
        <f t="shared" si="22"/>
        <v>1</v>
      </c>
      <c r="BD9" s="40">
        <f t="shared" si="23"/>
        <v>1</v>
      </c>
      <c r="BE9" s="41">
        <f t="shared" si="24"/>
        <v>1</v>
      </c>
      <c r="BF9" s="39">
        <f>+BF35</f>
        <v>2300</v>
      </c>
      <c r="BG9" s="39">
        <f>+BG35</f>
        <v>2299.9999994</v>
      </c>
      <c r="BH9" s="39">
        <f>+BH35</f>
        <v>2299.9999994</v>
      </c>
      <c r="BI9" s="39">
        <f>+BI35</f>
        <v>2299.9999994</v>
      </c>
      <c r="BJ9" s="40">
        <f t="shared" si="25"/>
        <v>0.99999999973913045</v>
      </c>
      <c r="BK9" s="40">
        <f t="shared" si="26"/>
        <v>0.99999999973913045</v>
      </c>
      <c r="BL9" s="41">
        <f t="shared" si="27"/>
        <v>0.99999999973913045</v>
      </c>
      <c r="BM9" s="39">
        <v>2669</v>
      </c>
      <c r="BN9" s="39">
        <v>2669</v>
      </c>
      <c r="BO9" s="39">
        <v>2669</v>
      </c>
      <c r="BP9" s="39">
        <v>2669</v>
      </c>
      <c r="BQ9" s="40">
        <f t="shared" si="28"/>
        <v>1</v>
      </c>
      <c r="BR9" s="40">
        <f t="shared" si="29"/>
        <v>1</v>
      </c>
      <c r="BS9" s="41">
        <f t="shared" si="30"/>
        <v>1</v>
      </c>
      <c r="BT9" s="39">
        <v>4576.5598360000004</v>
      </c>
      <c r="BU9" s="39">
        <v>4576.5598360000004</v>
      </c>
      <c r="BV9" s="39">
        <v>4576.5598360000004</v>
      </c>
      <c r="BW9" s="39">
        <v>4576.5598360000004</v>
      </c>
      <c r="BX9" s="40">
        <f t="shared" si="31"/>
        <v>1</v>
      </c>
      <c r="BY9" s="40">
        <f t="shared" si="32"/>
        <v>1</v>
      </c>
      <c r="BZ9" s="41">
        <f t="shared" si="33"/>
        <v>1</v>
      </c>
      <c r="CA9" s="39">
        <v>8011.5107239999998</v>
      </c>
      <c r="CB9" s="39">
        <v>5945.1076982700006</v>
      </c>
      <c r="CC9" s="39">
        <v>5945.1076982700006</v>
      </c>
      <c r="CD9" s="39">
        <v>5945.1076982700006</v>
      </c>
      <c r="CE9" s="40">
        <f t="shared" si="34"/>
        <v>0.7420707408479531</v>
      </c>
      <c r="CF9" s="40">
        <f t="shared" si="35"/>
        <v>0.7420707408479531</v>
      </c>
      <c r="CG9" s="41">
        <f t="shared" si="36"/>
        <v>0.7420707408479531</v>
      </c>
      <c r="CH9" s="39">
        <f>+CH35</f>
        <v>9000</v>
      </c>
      <c r="CI9" s="39">
        <f t="shared" ref="CI9:CK9" si="47">+CI35</f>
        <v>8189.3044369999998</v>
      </c>
      <c r="CJ9" s="39">
        <f t="shared" si="47"/>
        <v>8189.3044369999998</v>
      </c>
      <c r="CK9" s="39">
        <f t="shared" si="47"/>
        <v>8189.3044369999998</v>
      </c>
      <c r="CL9" s="40">
        <f t="shared" si="38"/>
        <v>0.90992271522222223</v>
      </c>
      <c r="CM9" s="40">
        <f t="shared" si="39"/>
        <v>0.90992271522222223</v>
      </c>
      <c r="CN9" s="41">
        <f t="shared" si="40"/>
        <v>0.90992271522222223</v>
      </c>
    </row>
    <row r="10" spans="1:92" x14ac:dyDescent="0.4">
      <c r="A10" s="38" t="s">
        <v>20</v>
      </c>
      <c r="B10" s="39">
        <f>+B43</f>
        <v>968714</v>
      </c>
      <c r="C10" s="39">
        <f>+C43</f>
        <v>968654.92</v>
      </c>
      <c r="D10" s="39">
        <f>+D43</f>
        <v>939000.24</v>
      </c>
      <c r="E10" s="39">
        <f>+E43</f>
        <v>473070.4</v>
      </c>
      <c r="F10" s="40">
        <f t="shared" si="1"/>
        <v>0.99993901192715295</v>
      </c>
      <c r="G10" s="40">
        <f t="shared" si="2"/>
        <v>0.969326591749474</v>
      </c>
      <c r="H10" s="41">
        <f t="shared" si="3"/>
        <v>0.48834888315849673</v>
      </c>
      <c r="I10" s="39">
        <f>+I43</f>
        <v>1300337</v>
      </c>
      <c r="J10" s="39">
        <f>+J43</f>
        <v>1263505.23</v>
      </c>
      <c r="K10" s="39">
        <f>+K43</f>
        <v>1221676.8399999999</v>
      </c>
      <c r="L10" s="39">
        <f>+L43</f>
        <v>236771.14</v>
      </c>
      <c r="M10" s="40">
        <f t="shared" si="4"/>
        <v>0.97167521188737993</v>
      </c>
      <c r="N10" s="40">
        <f t="shared" si="5"/>
        <v>0.9395078660378039</v>
      </c>
      <c r="O10" s="41">
        <f t="shared" si="6"/>
        <v>0.18208444426329484</v>
      </c>
      <c r="P10" s="39">
        <f>+P43</f>
        <v>1792410.8800000001</v>
      </c>
      <c r="Q10" s="39">
        <f>+Q43</f>
        <v>1792079.4000000001</v>
      </c>
      <c r="R10" s="39">
        <f>+R43</f>
        <v>1768403.54</v>
      </c>
      <c r="S10" s="39">
        <f>+S43</f>
        <v>582085.76</v>
      </c>
      <c r="T10" s="40">
        <f t="shared" si="7"/>
        <v>0.99981506472444537</v>
      </c>
      <c r="U10" s="40">
        <f t="shared" si="8"/>
        <v>0.98660611790082409</v>
      </c>
      <c r="V10" s="41">
        <f t="shared" si="9"/>
        <v>0.32475018227963443</v>
      </c>
      <c r="W10" s="39">
        <f>+W43</f>
        <v>2054907.1800000002</v>
      </c>
      <c r="X10" s="39">
        <f>+X43</f>
        <v>2050765.7</v>
      </c>
      <c r="Y10" s="39">
        <f>+Y43</f>
        <v>1990629.42</v>
      </c>
      <c r="Z10" s="39">
        <f>+Z43</f>
        <v>452215.55</v>
      </c>
      <c r="AA10" s="40">
        <f t="shared" si="10"/>
        <v>0.99798459023341379</v>
      </c>
      <c r="AB10" s="40">
        <f t="shared" si="11"/>
        <v>0.96871987181435604</v>
      </c>
      <c r="AC10" s="41">
        <f t="shared" si="12"/>
        <v>0.22006616863346595</v>
      </c>
      <c r="AD10" s="39">
        <f>+AD43</f>
        <v>1091872.55</v>
      </c>
      <c r="AE10" s="39">
        <f>+AE43</f>
        <v>1084584.54</v>
      </c>
      <c r="AF10" s="39">
        <f>+AF43</f>
        <v>1005530.98</v>
      </c>
      <c r="AG10" s="39">
        <f>+AG43</f>
        <v>197952.92</v>
      </c>
      <c r="AH10" s="40">
        <f t="shared" si="13"/>
        <v>0.99332521913844252</v>
      </c>
      <c r="AI10" s="40">
        <f t="shared" si="14"/>
        <v>0.92092339898095243</v>
      </c>
      <c r="AJ10" s="41">
        <f t="shared" si="15"/>
        <v>0.18129672735155766</v>
      </c>
      <c r="AK10" s="39">
        <f>+AK43</f>
        <v>1470958.68</v>
      </c>
      <c r="AL10" s="39">
        <f>+AL43</f>
        <v>1470155.33</v>
      </c>
      <c r="AM10" s="39">
        <f>+AM43</f>
        <v>1398672.19</v>
      </c>
      <c r="AN10" s="39">
        <f>+AN43</f>
        <v>319814.66000000003</v>
      </c>
      <c r="AO10" s="40">
        <f t="shared" si="16"/>
        <v>0.99945385957408417</v>
      </c>
      <c r="AP10" s="40">
        <f t="shared" si="17"/>
        <v>0.95085756589709236</v>
      </c>
      <c r="AQ10" s="41">
        <f t="shared" si="18"/>
        <v>0.21741920038161783</v>
      </c>
      <c r="AR10" s="39">
        <f>+AR43</f>
        <v>1390205.638818</v>
      </c>
      <c r="AS10" s="39">
        <f>+AS43</f>
        <v>1383160.9057450001</v>
      </c>
      <c r="AT10" s="39">
        <f>+AT43</f>
        <v>308998.78650400002</v>
      </c>
      <c r="AU10" s="39">
        <f>+AU43</f>
        <v>308998.78650400002</v>
      </c>
      <c r="AV10" s="40">
        <f t="shared" si="19"/>
        <v>0.9949325963898481</v>
      </c>
      <c r="AW10" s="40">
        <f t="shared" si="20"/>
        <v>0.22226840251253857</v>
      </c>
      <c r="AX10" s="41">
        <f t="shared" si="21"/>
        <v>0.22226840251253857</v>
      </c>
      <c r="AY10" s="39">
        <f>+AY43</f>
        <v>1662636.8</v>
      </c>
      <c r="AZ10" s="39">
        <f>+AZ43</f>
        <v>1635398.26</v>
      </c>
      <c r="BA10" s="39">
        <f>+BA43</f>
        <v>637455</v>
      </c>
      <c r="BB10" s="39">
        <f>+BB43</f>
        <v>637455</v>
      </c>
      <c r="BC10" s="40">
        <f t="shared" si="22"/>
        <v>0.98361726385461934</v>
      </c>
      <c r="BD10" s="40">
        <f t="shared" si="23"/>
        <v>0.38340003060199318</v>
      </c>
      <c r="BE10" s="41">
        <f t="shared" si="24"/>
        <v>0.38340003060199318</v>
      </c>
      <c r="BF10" s="39">
        <f>+BF43</f>
        <v>1556195.312465</v>
      </c>
      <c r="BG10" s="39">
        <f>+BG43</f>
        <v>1556194.8524641101</v>
      </c>
      <c r="BH10" s="39">
        <f>+BH43</f>
        <v>892687.60184174997</v>
      </c>
      <c r="BI10" s="39">
        <f>+BI43</f>
        <v>892685.4579207499</v>
      </c>
      <c r="BJ10" s="40">
        <f t="shared" si="25"/>
        <v>0.9999997044067116</v>
      </c>
      <c r="BK10" s="40">
        <f t="shared" si="26"/>
        <v>0.57363468112992866</v>
      </c>
      <c r="BL10" s="41">
        <f t="shared" si="27"/>
        <v>0.57363330346159691</v>
      </c>
      <c r="BM10" s="39">
        <v>2209777.5424490003</v>
      </c>
      <c r="BN10" s="39">
        <v>2209761.5723910001</v>
      </c>
      <c r="BO10" s="39">
        <v>1578951.1983527802</v>
      </c>
      <c r="BP10" s="39">
        <v>1578951.1983527802</v>
      </c>
      <c r="BQ10" s="40">
        <f t="shared" si="28"/>
        <v>0.99999277300194545</v>
      </c>
      <c r="BR10" s="40">
        <f t="shared" si="29"/>
        <v>0.71452948001403671</v>
      </c>
      <c r="BS10" s="41">
        <f t="shared" si="30"/>
        <v>0.71452948001403671</v>
      </c>
      <c r="BT10" s="39">
        <v>2348646.3269390003</v>
      </c>
      <c r="BU10" s="39">
        <v>2322682.7644433999</v>
      </c>
      <c r="BV10" s="39">
        <v>1838517.0794325802</v>
      </c>
      <c r="BW10" s="39">
        <v>1838354.7034325802</v>
      </c>
      <c r="BX10" s="40">
        <f t="shared" si="31"/>
        <v>0.98894530768732691</v>
      </c>
      <c r="BY10" s="40">
        <f t="shared" si="32"/>
        <v>0.78279860971180215</v>
      </c>
      <c r="BZ10" s="41">
        <f t="shared" si="33"/>
        <v>0.78272947371710699</v>
      </c>
      <c r="CA10" s="39">
        <v>3839992.9239639998</v>
      </c>
      <c r="CB10" s="39">
        <v>3833595.0371728502</v>
      </c>
      <c r="CC10" s="39">
        <v>1941177.1788901</v>
      </c>
      <c r="CD10" s="39">
        <v>1938263.4498391</v>
      </c>
      <c r="CE10" s="40">
        <f t="shared" si="34"/>
        <v>0.99833388057795036</v>
      </c>
      <c r="CF10" s="40">
        <f t="shared" si="35"/>
        <v>0.5055158218589203</v>
      </c>
      <c r="CG10" s="41">
        <f t="shared" si="36"/>
        <v>0.50475703685366258</v>
      </c>
      <c r="CH10" s="39">
        <f>+CH43</f>
        <v>4121294.4451959999</v>
      </c>
      <c r="CI10" s="39">
        <f t="shared" ref="CI10:CK10" si="48">+CI43</f>
        <v>4114263.2623729999</v>
      </c>
      <c r="CJ10" s="39">
        <f t="shared" si="48"/>
        <v>1476417.31493131</v>
      </c>
      <c r="CK10" s="39">
        <f t="shared" si="48"/>
        <v>1476417.31493131</v>
      </c>
      <c r="CL10" s="40">
        <f t="shared" si="38"/>
        <v>0.99829393824767942</v>
      </c>
      <c r="CM10" s="40">
        <f t="shared" si="39"/>
        <v>0.35824116295604663</v>
      </c>
      <c r="CN10" s="41">
        <f t="shared" si="40"/>
        <v>0.35824116295604663</v>
      </c>
    </row>
    <row r="11" spans="1:92" x14ac:dyDescent="0.4">
      <c r="A11" s="9" t="s">
        <v>21</v>
      </c>
      <c r="B11" s="10">
        <f>SUM(B9:B10)</f>
        <v>969975.81592700002</v>
      </c>
      <c r="C11" s="10">
        <f t="shared" ref="C11:E11" si="49">SUM(C9:C10)</f>
        <v>969859.65892700001</v>
      </c>
      <c r="D11" s="10">
        <f t="shared" si="49"/>
        <v>940204.47892699996</v>
      </c>
      <c r="E11" s="10">
        <f t="shared" si="49"/>
        <v>473070.4</v>
      </c>
      <c r="F11" s="12">
        <f t="shared" si="1"/>
        <v>0.99988024752979121</v>
      </c>
      <c r="G11" s="12">
        <f t="shared" si="2"/>
        <v>0.96930713476443975</v>
      </c>
      <c r="H11" s="13">
        <f t="shared" si="3"/>
        <v>0.48771360299111116</v>
      </c>
      <c r="I11" s="10">
        <f t="shared" ref="I11:S11" si="50">SUM(I9:I10)</f>
        <v>1300670.30431</v>
      </c>
      <c r="J11" s="11">
        <f t="shared" si="50"/>
        <v>1263779.23</v>
      </c>
      <c r="K11" s="10">
        <f t="shared" si="50"/>
        <v>1221950.8399999999</v>
      </c>
      <c r="L11" s="10">
        <f t="shared" si="50"/>
        <v>237045.14</v>
      </c>
      <c r="M11" s="12">
        <f t="shared" si="4"/>
        <v>0.97163687508836405</v>
      </c>
      <c r="N11" s="12">
        <f t="shared" si="5"/>
        <v>0.9394777723077482</v>
      </c>
      <c r="O11" s="13">
        <f t="shared" si="6"/>
        <v>0.18224844467849324</v>
      </c>
      <c r="P11" s="10">
        <f t="shared" si="50"/>
        <v>1794617.6680000001</v>
      </c>
      <c r="Q11" s="11">
        <f t="shared" si="50"/>
        <v>1794226.1050000002</v>
      </c>
      <c r="R11" s="10">
        <f t="shared" si="50"/>
        <v>1770550.2450000001</v>
      </c>
      <c r="S11" s="10">
        <f t="shared" si="50"/>
        <v>584231.46499999997</v>
      </c>
      <c r="T11" s="12">
        <f t="shared" si="7"/>
        <v>0.99978181257936893</v>
      </c>
      <c r="U11" s="12">
        <f t="shared" si="8"/>
        <v>0.98658910840501102</v>
      </c>
      <c r="V11" s="13">
        <f t="shared" si="9"/>
        <v>0.32554648013194526</v>
      </c>
      <c r="W11" s="10">
        <f t="shared" ref="W11:BI11" si="51">SUM(W9:W10)</f>
        <v>2064115.7109270003</v>
      </c>
      <c r="X11" s="11">
        <f t="shared" si="51"/>
        <v>2058945.43444</v>
      </c>
      <c r="Y11" s="10">
        <f t="shared" si="51"/>
        <v>1998809.15444</v>
      </c>
      <c r="Z11" s="10">
        <f t="shared" si="51"/>
        <v>460319.77388499997</v>
      </c>
      <c r="AA11" s="12">
        <f t="shared" si="10"/>
        <v>0.99749516150687201</v>
      </c>
      <c r="AB11" s="12">
        <f t="shared" si="11"/>
        <v>0.96836100023788352</v>
      </c>
      <c r="AC11" s="13">
        <f t="shared" si="12"/>
        <v>0.22301064395186887</v>
      </c>
      <c r="AD11" s="10">
        <f t="shared" si="51"/>
        <v>1095654.99</v>
      </c>
      <c r="AE11" s="11">
        <f t="shared" si="51"/>
        <v>1088366.98</v>
      </c>
      <c r="AF11" s="10">
        <f t="shared" si="51"/>
        <v>1009313.4199999999</v>
      </c>
      <c r="AG11" s="10">
        <f t="shared" si="51"/>
        <v>201735.36000000002</v>
      </c>
      <c r="AH11" s="12">
        <f t="shared" si="13"/>
        <v>0.99334826193782044</v>
      </c>
      <c r="AI11" s="13">
        <f t="shared" si="14"/>
        <v>0.92119638865515496</v>
      </c>
      <c r="AJ11" s="14">
        <f t="shared" si="15"/>
        <v>0.18412306961701513</v>
      </c>
      <c r="AK11" s="10">
        <f t="shared" si="51"/>
        <v>1473417.68</v>
      </c>
      <c r="AL11" s="11">
        <f t="shared" si="51"/>
        <v>1472614.33</v>
      </c>
      <c r="AM11" s="10">
        <f t="shared" si="51"/>
        <v>1401131.19</v>
      </c>
      <c r="AN11" s="10">
        <f t="shared" si="51"/>
        <v>322273.66000000003</v>
      </c>
      <c r="AO11" s="12">
        <f t="shared" si="16"/>
        <v>0.99945477103274627</v>
      </c>
      <c r="AP11" s="12">
        <f t="shared" si="17"/>
        <v>0.95093958014675106</v>
      </c>
      <c r="AQ11" s="13">
        <f t="shared" si="18"/>
        <v>0.21872525650703475</v>
      </c>
      <c r="AR11" s="10">
        <f t="shared" si="51"/>
        <v>1392829.591092</v>
      </c>
      <c r="AS11" s="11">
        <f t="shared" si="51"/>
        <v>1385784.8580190002</v>
      </c>
      <c r="AT11" s="10">
        <f t="shared" si="51"/>
        <v>311622.738778</v>
      </c>
      <c r="AU11" s="10">
        <f t="shared" si="51"/>
        <v>311161.78650400002</v>
      </c>
      <c r="AV11" s="12">
        <f t="shared" si="19"/>
        <v>0.99494214287371885</v>
      </c>
      <c r="AW11" s="12">
        <f t="shared" si="20"/>
        <v>0.22373357140817415</v>
      </c>
      <c r="AX11" s="13">
        <f t="shared" si="21"/>
        <v>0.22340262476764608</v>
      </c>
      <c r="AY11" s="10">
        <f t="shared" si="51"/>
        <v>1664799.8</v>
      </c>
      <c r="AZ11" s="11">
        <f t="shared" si="51"/>
        <v>1637561.26</v>
      </c>
      <c r="BA11" s="10">
        <f t="shared" si="51"/>
        <v>639618</v>
      </c>
      <c r="BB11" s="10">
        <f t="shared" si="51"/>
        <v>639618</v>
      </c>
      <c r="BC11" s="12">
        <f t="shared" si="22"/>
        <v>0.98363854921174299</v>
      </c>
      <c r="BD11" s="12">
        <f t="shared" si="23"/>
        <v>0.38420115139369909</v>
      </c>
      <c r="BE11" s="13">
        <f t="shared" si="24"/>
        <v>0.38420115139369909</v>
      </c>
      <c r="BF11" s="10">
        <f t="shared" si="51"/>
        <v>1558495.312465</v>
      </c>
      <c r="BG11" s="11">
        <f t="shared" si="51"/>
        <v>1558494.8524635101</v>
      </c>
      <c r="BH11" s="10">
        <f t="shared" si="51"/>
        <v>894987.60184114997</v>
      </c>
      <c r="BI11" s="10">
        <f t="shared" si="51"/>
        <v>894985.4579201499</v>
      </c>
      <c r="BJ11" s="12">
        <f t="shared" si="25"/>
        <v>0.99999970484255796</v>
      </c>
      <c r="BK11" s="12">
        <f t="shared" si="26"/>
        <v>0.57426390357606494</v>
      </c>
      <c r="BL11" s="13">
        <f t="shared" si="27"/>
        <v>0.57426252794087185</v>
      </c>
      <c r="BM11" s="10">
        <f t="shared" ref="BM11:BP11" si="52">SUM(BM9:BM10)</f>
        <v>2212446.5424490003</v>
      </c>
      <c r="BN11" s="11">
        <f t="shared" si="52"/>
        <v>2212430.5723910001</v>
      </c>
      <c r="BO11" s="10">
        <f t="shared" si="52"/>
        <v>1581620.1983527802</v>
      </c>
      <c r="BP11" s="10">
        <f t="shared" si="52"/>
        <v>1581620.1983527802</v>
      </c>
      <c r="BQ11" s="12">
        <f t="shared" si="28"/>
        <v>0.99999278172028394</v>
      </c>
      <c r="BR11" s="12">
        <f t="shared" si="29"/>
        <v>0.71487385932590886</v>
      </c>
      <c r="BS11" s="13">
        <f t="shared" si="30"/>
        <v>0.71487385932590886</v>
      </c>
      <c r="BT11" s="10">
        <f t="shared" ref="BT11:BW11" si="53">SUM(BT9:BT10)</f>
        <v>2353222.8867750005</v>
      </c>
      <c r="BU11" s="11">
        <f t="shared" si="53"/>
        <v>2327259.3242794001</v>
      </c>
      <c r="BV11" s="10">
        <f t="shared" si="53"/>
        <v>1843093.6392685801</v>
      </c>
      <c r="BW11" s="10">
        <f t="shared" si="53"/>
        <v>1842931.2632685802</v>
      </c>
      <c r="BX11" s="12">
        <f t="shared" si="31"/>
        <v>0.98896680690914818</v>
      </c>
      <c r="BY11" s="12">
        <f t="shared" si="32"/>
        <v>0.78322102408007244</v>
      </c>
      <c r="BZ11" s="13">
        <f t="shared" si="33"/>
        <v>0.78315202254141136</v>
      </c>
      <c r="CA11" s="10">
        <f t="shared" ref="CA11:CD11" si="54">SUM(CA9:CA10)</f>
        <v>3848004.434688</v>
      </c>
      <c r="CB11" s="11">
        <f t="shared" si="54"/>
        <v>3839540.1448711203</v>
      </c>
      <c r="CC11" s="10">
        <f t="shared" si="54"/>
        <v>1947122.2865883699</v>
      </c>
      <c r="CD11" s="10">
        <f t="shared" si="54"/>
        <v>1944208.5575373699</v>
      </c>
      <c r="CE11" s="12">
        <f t="shared" si="34"/>
        <v>0.99780034301920806</v>
      </c>
      <c r="CF11" s="12">
        <f t="shared" si="35"/>
        <v>0.50600832707882382</v>
      </c>
      <c r="CG11" s="13">
        <f t="shared" si="36"/>
        <v>0.50525112185714205</v>
      </c>
      <c r="CH11" s="10">
        <f t="shared" ref="CH11" si="55">SUM(CH9:CH10)</f>
        <v>4130294.4451959999</v>
      </c>
      <c r="CI11" s="10">
        <f t="shared" ref="CI11:CK11" si="56">SUM(CI9:CI10)</f>
        <v>4122452.5668099998</v>
      </c>
      <c r="CJ11" s="10">
        <f t="shared" si="56"/>
        <v>1484606.6193683101</v>
      </c>
      <c r="CK11" s="10">
        <f t="shared" si="56"/>
        <v>1484606.6193683101</v>
      </c>
      <c r="CL11" s="12">
        <f t="shared" si="38"/>
        <v>0.99810137546122868</v>
      </c>
      <c r="CM11" s="12">
        <f t="shared" si="39"/>
        <v>0.35944328886650578</v>
      </c>
      <c r="CN11" s="13">
        <f t="shared" si="40"/>
        <v>0.35944328886650578</v>
      </c>
    </row>
    <row r="12" spans="1:92" x14ac:dyDescent="0.4">
      <c r="A12" s="31" t="s">
        <v>22</v>
      </c>
      <c r="B12" s="32">
        <f t="shared" ref="B12:E13" si="57">+B46</f>
        <v>10669.314</v>
      </c>
      <c r="C12" s="32">
        <f t="shared" si="57"/>
        <v>10283.889747899999</v>
      </c>
      <c r="D12" s="32">
        <f t="shared" si="57"/>
        <v>10274.889747899999</v>
      </c>
      <c r="E12" s="32">
        <f t="shared" si="57"/>
        <v>10274.6455479</v>
      </c>
      <c r="F12" s="33">
        <f>+C12/B12</f>
        <v>0.96387544202935616</v>
      </c>
      <c r="G12" s="33">
        <f>+D12/B12</f>
        <v>0.96303190138559969</v>
      </c>
      <c r="H12" s="34">
        <f>+E12/B12</f>
        <v>0.96300901331613253</v>
      </c>
      <c r="I12" s="32">
        <f t="shared" ref="I12:L13" si="58">+I46</f>
        <v>10729.4</v>
      </c>
      <c r="J12" s="32">
        <f t="shared" si="58"/>
        <v>10069.071472489999</v>
      </c>
      <c r="K12" s="32">
        <f t="shared" si="58"/>
        <v>10069.071472489999</v>
      </c>
      <c r="L12" s="32">
        <f t="shared" si="58"/>
        <v>9944.7644288899992</v>
      </c>
      <c r="M12" s="33">
        <f>+J12/I12</f>
        <v>0.93845615528268111</v>
      </c>
      <c r="N12" s="33">
        <f>+K12/I12</f>
        <v>0.93845615528268111</v>
      </c>
      <c r="O12" s="34">
        <f>+L12/I12</f>
        <v>0.92687050803306792</v>
      </c>
      <c r="P12" s="32">
        <f t="shared" ref="P12:S13" si="59">+P46</f>
        <v>10056.281999999999</v>
      </c>
      <c r="Q12" s="32">
        <f t="shared" si="59"/>
        <v>8064.0149369999999</v>
      </c>
      <c r="R12" s="32">
        <f t="shared" si="59"/>
        <v>8062.3803870000002</v>
      </c>
      <c r="S12" s="32">
        <f t="shared" si="59"/>
        <v>8052.936573</v>
      </c>
      <c r="T12" s="33">
        <f>+Q12/P12</f>
        <v>0.80188830593652805</v>
      </c>
      <c r="U12" s="33">
        <f>+R12/P12</f>
        <v>0.8017257657452328</v>
      </c>
      <c r="V12" s="34">
        <f>+S12/P12</f>
        <v>0.80078666976522739</v>
      </c>
      <c r="W12" s="32">
        <f t="shared" ref="W12:Z13" si="60">+W46</f>
        <v>9208.5309269999998</v>
      </c>
      <c r="X12" s="32">
        <f t="shared" si="60"/>
        <v>8179.7344400000002</v>
      </c>
      <c r="Y12" s="32">
        <f t="shared" si="60"/>
        <v>8179.7344400000002</v>
      </c>
      <c r="Z12" s="32">
        <f t="shared" si="60"/>
        <v>8104.2238850000003</v>
      </c>
      <c r="AA12" s="33">
        <f>+X12/W12</f>
        <v>0.88827789197259432</v>
      </c>
      <c r="AB12" s="33">
        <f>+Y12/W12</f>
        <v>0.88827789197259432</v>
      </c>
      <c r="AC12" s="34">
        <f>+Z12/W12</f>
        <v>0.88007782666374057</v>
      </c>
      <c r="AD12" s="32">
        <f t="shared" ref="AD12:AG13" si="61">+AD46</f>
        <v>9038.9310860000005</v>
      </c>
      <c r="AE12" s="32">
        <f t="shared" si="61"/>
        <v>8567.193158</v>
      </c>
      <c r="AF12" s="32">
        <f t="shared" si="61"/>
        <v>8567.1931559999994</v>
      </c>
      <c r="AG12" s="32">
        <f t="shared" si="61"/>
        <v>8529.2871329999998</v>
      </c>
      <c r="AH12" s="33">
        <f>+AE12/AD12</f>
        <v>0.94781042984931541</v>
      </c>
      <c r="AI12" s="33">
        <f>+AF12/AD12</f>
        <v>0.94781042962805029</v>
      </c>
      <c r="AJ12" s="34">
        <f>+AG12/AD12</f>
        <v>0.94361678962356887</v>
      </c>
      <c r="AK12" s="32">
        <f t="shared" ref="AK12:AN13" si="62">+AK46</f>
        <v>11535.672017000001</v>
      </c>
      <c r="AL12" s="32">
        <f t="shared" si="62"/>
        <v>11050.412886120001</v>
      </c>
      <c r="AM12" s="32">
        <f t="shared" si="62"/>
        <v>11037.098175120002</v>
      </c>
      <c r="AN12" s="32">
        <f t="shared" si="62"/>
        <v>11030.62507362</v>
      </c>
      <c r="AO12" s="33">
        <f>+AL12/AK12</f>
        <v>0.95793403885227679</v>
      </c>
      <c r="AP12" s="33">
        <f>+AM12/AK12</f>
        <v>0.95677981818959001</v>
      </c>
      <c r="AQ12" s="34">
        <f>+AN12/AK12</f>
        <v>0.95621868039974456</v>
      </c>
      <c r="AR12" s="32">
        <f t="shared" ref="AR12:AU13" si="63">+AR46</f>
        <v>13044.046</v>
      </c>
      <c r="AS12" s="32">
        <f t="shared" si="63"/>
        <v>11992.83653771</v>
      </c>
      <c r="AT12" s="32">
        <f t="shared" si="63"/>
        <v>11991.427978549998</v>
      </c>
      <c r="AU12" s="32">
        <f t="shared" si="63"/>
        <v>11943.734552549999</v>
      </c>
      <c r="AV12" s="33">
        <f>+AS12/AR12</f>
        <v>0.91941078233778073</v>
      </c>
      <c r="AW12" s="33">
        <f>+AT12/AR12</f>
        <v>0.91930279750240063</v>
      </c>
      <c r="AX12" s="34">
        <f>+AU12/AR12</f>
        <v>0.91564646065722233</v>
      </c>
      <c r="AY12" s="32">
        <f t="shared" ref="AY12:BB13" si="64">+AY46</f>
        <v>12331.28</v>
      </c>
      <c r="AZ12" s="32">
        <f t="shared" si="64"/>
        <v>11814.74602273</v>
      </c>
      <c r="BA12" s="32">
        <f t="shared" si="64"/>
        <v>11796.66701673</v>
      </c>
      <c r="BB12" s="32">
        <f t="shared" si="64"/>
        <v>11766.158019729999</v>
      </c>
      <c r="BC12" s="33">
        <f>+AZ12/AY12</f>
        <v>0.95811189290406185</v>
      </c>
      <c r="BD12" s="33">
        <f>+BA12/AY12</f>
        <v>0.95664578346530116</v>
      </c>
      <c r="BE12" s="34">
        <f>+BB12/AY12</f>
        <v>0.95417166909923368</v>
      </c>
      <c r="BF12" s="32">
        <f t="shared" ref="BF12:BI13" si="65">+BF46</f>
        <v>13748.267</v>
      </c>
      <c r="BG12" s="32">
        <f t="shared" si="65"/>
        <v>13284.859411309999</v>
      </c>
      <c r="BH12" s="32">
        <f t="shared" si="65"/>
        <v>13284.01808131</v>
      </c>
      <c r="BI12" s="32">
        <f t="shared" si="65"/>
        <v>13161.512040309999</v>
      </c>
      <c r="BJ12" s="33">
        <f>+BG12/BF12</f>
        <v>0.9662933816538477</v>
      </c>
      <c r="BK12" s="33">
        <f>+BH12/BF12</f>
        <v>0.9662321863046448</v>
      </c>
      <c r="BL12" s="34">
        <f>+BI12/BF12</f>
        <v>0.95732153298375711</v>
      </c>
      <c r="BM12" s="32">
        <v>14498.607</v>
      </c>
      <c r="BN12" s="32">
        <v>13812.3215583</v>
      </c>
      <c r="BO12" s="32">
        <v>13807.396678139999</v>
      </c>
      <c r="BP12" s="32">
        <v>13778.58112115</v>
      </c>
      <c r="BQ12" s="33">
        <f>+BN12/BM12</f>
        <v>0.95266542215400418</v>
      </c>
      <c r="BR12" s="33">
        <f>+BO12/BM12</f>
        <v>0.95232574261375591</v>
      </c>
      <c r="BS12" s="34">
        <f>+BP12/BM12</f>
        <v>0.95033827188708542</v>
      </c>
      <c r="BT12" s="32">
        <v>13004.826418000001</v>
      </c>
      <c r="BU12" s="32">
        <v>12666.36652867</v>
      </c>
      <c r="BV12" s="32">
        <v>12665.259828669999</v>
      </c>
      <c r="BW12" s="32">
        <v>12597.89581027</v>
      </c>
      <c r="BX12" s="33">
        <f>+BU12/BT12</f>
        <v>0.97397428628024296</v>
      </c>
      <c r="BY12" s="33">
        <f>+BV12/BT12</f>
        <v>0.97388918710518069</v>
      </c>
      <c r="BZ12" s="34">
        <f>+BW12/BT12</f>
        <v>0.96870926264984458</v>
      </c>
      <c r="CA12" s="32">
        <v>16325.605450999999</v>
      </c>
      <c r="CB12" s="32">
        <v>14880.17881831</v>
      </c>
      <c r="CC12" s="32">
        <v>14876.681851379999</v>
      </c>
      <c r="CD12" s="32">
        <v>14825.934591839999</v>
      </c>
      <c r="CE12" s="33">
        <f>+CB12/CA12</f>
        <v>0.9114626016763463</v>
      </c>
      <c r="CF12" s="33">
        <f>+CC12/CA12</f>
        <v>0.91124840031392229</v>
      </c>
      <c r="CG12" s="34">
        <f>+CD12/CA12</f>
        <v>0.9081399545235157</v>
      </c>
      <c r="CH12" s="32">
        <f>+CH46</f>
        <v>17607.357</v>
      </c>
      <c r="CI12" s="32">
        <f t="shared" ref="CI12:CK12" si="66">+CI46</f>
        <v>16464.458508</v>
      </c>
      <c r="CJ12" s="32">
        <f t="shared" si="66"/>
        <v>16214.6886189</v>
      </c>
      <c r="CK12" s="32">
        <f t="shared" si="66"/>
        <v>16132.314397799999</v>
      </c>
      <c r="CL12" s="33">
        <f>+CI12/CH12</f>
        <v>0.93508971891692771</v>
      </c>
      <c r="CM12" s="33">
        <f>+CJ12/CH12</f>
        <v>0.92090417766278043</v>
      </c>
      <c r="CN12" s="34">
        <f>+CK12/CH12</f>
        <v>0.91622577981465358</v>
      </c>
    </row>
    <row r="13" spans="1:92" x14ac:dyDescent="0.4">
      <c r="A13" s="31" t="s">
        <v>23</v>
      </c>
      <c r="B13" s="32">
        <f t="shared" si="57"/>
        <v>6880</v>
      </c>
      <c r="C13" s="32">
        <f t="shared" si="57"/>
        <v>6599.7893750000003</v>
      </c>
      <c r="D13" s="32">
        <f t="shared" si="57"/>
        <v>6599.7893750000003</v>
      </c>
      <c r="E13" s="32">
        <f t="shared" si="57"/>
        <v>6456.2906999999996</v>
      </c>
      <c r="F13" s="33">
        <f t="shared" ref="F13:F14" si="67">+C13/B13</f>
        <v>0.95927171148255819</v>
      </c>
      <c r="G13" s="33">
        <f t="shared" ref="G13:G14" si="68">+D13/B13</f>
        <v>0.95927171148255819</v>
      </c>
      <c r="H13" s="34">
        <f t="shared" ref="H13:H14" si="69">+E13/B13</f>
        <v>0.93841434593023254</v>
      </c>
      <c r="I13" s="32">
        <f t="shared" si="58"/>
        <v>5360</v>
      </c>
      <c r="J13" s="32">
        <f t="shared" si="58"/>
        <v>5260.7350420000002</v>
      </c>
      <c r="K13" s="32">
        <f t="shared" si="58"/>
        <v>5240.1180219999997</v>
      </c>
      <c r="L13" s="32">
        <f t="shared" si="58"/>
        <v>5078.9927470100001</v>
      </c>
      <c r="M13" s="33">
        <f t="shared" ref="M13:M15" si="70">+J13/I13</f>
        <v>0.98148041828358212</v>
      </c>
      <c r="N13" s="33">
        <f t="shared" ref="N13:N15" si="71">+K13/I13</f>
        <v>0.97763395932835817</v>
      </c>
      <c r="O13" s="34">
        <f t="shared" ref="O13:O15" si="72">+L13/I13</f>
        <v>0.9475732736958955</v>
      </c>
      <c r="P13" s="32">
        <f t="shared" si="59"/>
        <v>3030</v>
      </c>
      <c r="Q13" s="32">
        <f t="shared" si="59"/>
        <v>1944.0262700000001</v>
      </c>
      <c r="R13" s="32">
        <f t="shared" si="59"/>
        <v>1928.419181</v>
      </c>
      <c r="S13" s="32">
        <f t="shared" si="59"/>
        <v>1920.2814370000001</v>
      </c>
      <c r="T13" s="33">
        <f t="shared" ref="T13:T15" si="73">+Q13/P13</f>
        <v>0.64159282838283827</v>
      </c>
      <c r="U13" s="33">
        <f t="shared" ref="U13:U15" si="74">+R13/P13</f>
        <v>0.63644197392739277</v>
      </c>
      <c r="V13" s="34">
        <f t="shared" ref="V13:V15" si="75">+S13/P13</f>
        <v>0.63375624983498358</v>
      </c>
      <c r="W13" s="32">
        <f t="shared" si="60"/>
        <v>3120.9</v>
      </c>
      <c r="X13" s="32">
        <f t="shared" si="60"/>
        <v>2713.0606400000001</v>
      </c>
      <c r="Y13" s="32">
        <f t="shared" si="60"/>
        <v>2674.3996400000001</v>
      </c>
      <c r="Z13" s="32">
        <f t="shared" si="60"/>
        <v>1798.261994</v>
      </c>
      <c r="AA13" s="33">
        <f t="shared" ref="AA13:AA15" si="76">+X13/W13</f>
        <v>0.86931995257778205</v>
      </c>
      <c r="AB13" s="33">
        <f t="shared" ref="AB13:AB15" si="77">+Y13/W13</f>
        <v>0.85693217981992376</v>
      </c>
      <c r="AC13" s="34">
        <f t="shared" ref="AC13:AC15" si="78">+Z13/W13</f>
        <v>0.57619981223365047</v>
      </c>
      <c r="AD13" s="32">
        <f t="shared" si="61"/>
        <v>3163.2176009999998</v>
      </c>
      <c r="AE13" s="32">
        <f t="shared" si="61"/>
        <v>3059.0476588299998</v>
      </c>
      <c r="AF13" s="32">
        <f t="shared" si="61"/>
        <v>3005.4605138299999</v>
      </c>
      <c r="AG13" s="32">
        <f t="shared" si="61"/>
        <v>2825.31964083</v>
      </c>
      <c r="AH13" s="33">
        <f t="shared" ref="AH13:AH15" si="79">+AE13/AD13</f>
        <v>0.9670683603502116</v>
      </c>
      <c r="AI13" s="33">
        <f t="shared" ref="AI13:AI15" si="80">+AF13/AD13</f>
        <v>0.9501276525775123</v>
      </c>
      <c r="AJ13" s="34">
        <f t="shared" ref="AJ13:AJ15" si="81">+AG13/AD13</f>
        <v>0.89317903388525066</v>
      </c>
      <c r="AK13" s="32">
        <f t="shared" si="62"/>
        <v>4010</v>
      </c>
      <c r="AL13" s="32">
        <f t="shared" si="62"/>
        <v>3971.2266864899998</v>
      </c>
      <c r="AM13" s="32">
        <f t="shared" si="62"/>
        <v>3795.6822862399999</v>
      </c>
      <c r="AN13" s="32">
        <f t="shared" si="62"/>
        <v>3637.0559812399997</v>
      </c>
      <c r="AO13" s="33">
        <f t="shared" ref="AO13:AO15" si="82">+AL13/AK13</f>
        <v>0.99033084451122189</v>
      </c>
      <c r="AP13" s="33">
        <f t="shared" ref="AP13:AP15" si="83">+AM13/AK13</f>
        <v>0.94655418609476305</v>
      </c>
      <c r="AQ13" s="34">
        <f t="shared" ref="AQ13:AQ15" si="84">+AN13/AK13</f>
        <v>0.9069965040498752</v>
      </c>
      <c r="AR13" s="32">
        <f t="shared" si="63"/>
        <v>4008</v>
      </c>
      <c r="AS13" s="32">
        <f t="shared" si="63"/>
        <v>3993.8033591500002</v>
      </c>
      <c r="AT13" s="32">
        <f t="shared" si="63"/>
        <v>3803.18466915</v>
      </c>
      <c r="AU13" s="32">
        <f t="shared" si="63"/>
        <v>3743.5551721500001</v>
      </c>
      <c r="AV13" s="33">
        <f t="shared" ref="AV13:AV15" si="85">+AS13/AR13</f>
        <v>0.99645792393962085</v>
      </c>
      <c r="AW13" s="33">
        <f t="shared" ref="AW13:AW15" si="86">+AT13/AR13</f>
        <v>0.94889837054640713</v>
      </c>
      <c r="AX13" s="34">
        <f t="shared" ref="AX13:AX15" si="87">+AU13/AR13</f>
        <v>0.9340207515344312</v>
      </c>
      <c r="AY13" s="32">
        <f t="shared" si="64"/>
        <v>4963.9973030000001</v>
      </c>
      <c r="AZ13" s="32">
        <f t="shared" si="64"/>
        <v>4895.77197824</v>
      </c>
      <c r="BA13" s="32">
        <f t="shared" si="64"/>
        <v>4443.9236702399994</v>
      </c>
      <c r="BB13" s="32">
        <f t="shared" si="64"/>
        <v>4327.5340602400001</v>
      </c>
      <c r="BC13" s="33">
        <f t="shared" ref="BC13:BC15" si="88">+AZ13/AY13</f>
        <v>0.98625597062295578</v>
      </c>
      <c r="BD13" s="33">
        <f t="shared" ref="BD13:BD15" si="89">+BA13/AY13</f>
        <v>0.89523087926625311</v>
      </c>
      <c r="BE13" s="34">
        <f t="shared" ref="BE13:BE15" si="90">+BB13/AY13</f>
        <v>0.87178412801003091</v>
      </c>
      <c r="BF13" s="32">
        <f t="shared" si="65"/>
        <v>9835.5430749999996</v>
      </c>
      <c r="BG13" s="32">
        <f t="shared" si="65"/>
        <v>9176.2695652300008</v>
      </c>
      <c r="BH13" s="32">
        <f t="shared" si="65"/>
        <v>8009.2448219099997</v>
      </c>
      <c r="BI13" s="32">
        <f t="shared" si="65"/>
        <v>7965.6835819099997</v>
      </c>
      <c r="BJ13" s="33">
        <f t="shared" ref="BJ13:BJ15" si="91">+BG13/BF13</f>
        <v>0.93297029917486296</v>
      </c>
      <c r="BK13" s="33">
        <f t="shared" ref="BK13:BK15" si="92">+BH13/BF13</f>
        <v>0.81431648062910855</v>
      </c>
      <c r="BL13" s="34">
        <f t="shared" ref="BL13:BL15" si="93">+BI13/BF13</f>
        <v>0.8098875192928785</v>
      </c>
      <c r="BM13" s="32">
        <v>10000</v>
      </c>
      <c r="BN13" s="32">
        <v>9820.111919949999</v>
      </c>
      <c r="BO13" s="32">
        <v>9569.9960139399991</v>
      </c>
      <c r="BP13" s="32">
        <v>9348.1535970599998</v>
      </c>
      <c r="BQ13" s="33">
        <f t="shared" ref="BQ13:BQ15" si="94">+BN13/BM13</f>
        <v>0.98201119199499987</v>
      </c>
      <c r="BR13" s="33">
        <f t="shared" ref="BR13:BR15" si="95">+BO13/BM13</f>
        <v>0.95699960139399987</v>
      </c>
      <c r="BS13" s="34">
        <f t="shared" ref="BS13:BS15" si="96">+BP13/BM13</f>
        <v>0.93481535970599994</v>
      </c>
      <c r="BT13" s="32">
        <v>10785.1</v>
      </c>
      <c r="BU13" s="32">
        <v>10373.742424919999</v>
      </c>
      <c r="BV13" s="32">
        <v>10077.12261692</v>
      </c>
      <c r="BW13" s="32">
        <v>9386.6839601600004</v>
      </c>
      <c r="BX13" s="33">
        <f t="shared" ref="BX13:BX15" si="97">+BU13/BT13</f>
        <v>0.96185871479355767</v>
      </c>
      <c r="BY13" s="33">
        <f t="shared" ref="BY13:BY15" si="98">+BV13/BT13</f>
        <v>0.93435597416064753</v>
      </c>
      <c r="BZ13" s="34">
        <f t="shared" ref="BZ13:BZ15" si="99">+BW13/BT13</f>
        <v>0.87033814801531739</v>
      </c>
      <c r="CA13" s="32">
        <v>12304.54</v>
      </c>
      <c r="CB13" s="32">
        <v>11181.586151309999</v>
      </c>
      <c r="CC13" s="32">
        <v>11161.595664009999</v>
      </c>
      <c r="CD13" s="32">
        <v>10608.70081036</v>
      </c>
      <c r="CE13" s="33">
        <f t="shared" ref="CE13:CE15" si="100">+CB13/CA13</f>
        <v>0.90873662496200569</v>
      </c>
      <c r="CF13" s="33">
        <f t="shared" ref="CF13:CF15" si="101">+CC13/CA13</f>
        <v>0.90711198175713992</v>
      </c>
      <c r="CG13" s="34">
        <f t="shared" ref="CG13:CG15" si="102">+CD13/CA13</f>
        <v>0.86217776612209795</v>
      </c>
      <c r="CH13" s="32">
        <f>+CH47</f>
        <v>13039.03584</v>
      </c>
      <c r="CI13" s="32">
        <f t="shared" ref="CI13:CK13" si="103">+CI47</f>
        <v>11447.524863619999</v>
      </c>
      <c r="CJ13" s="32">
        <f t="shared" si="103"/>
        <v>11384.68482742</v>
      </c>
      <c r="CK13" s="32">
        <f t="shared" si="103"/>
        <v>11124.94620144</v>
      </c>
      <c r="CL13" s="33">
        <f t="shared" ref="CL13:CL15" si="104">+CI13/CH13</f>
        <v>0.87794258748045584</v>
      </c>
      <c r="CM13" s="33">
        <f t="shared" ref="CM13:CM15" si="105">+CJ13/CH13</f>
        <v>0.87312320996120518</v>
      </c>
      <c r="CN13" s="34">
        <f t="shared" ref="CN13:CN15" si="106">+CK13/CH13</f>
        <v>0.85320313081062893</v>
      </c>
    </row>
    <row r="14" spans="1:92" x14ac:dyDescent="0.4">
      <c r="A14" s="9" t="s">
        <v>24</v>
      </c>
      <c r="B14" s="10">
        <f>SUM(B12:B13)</f>
        <v>17549.313999999998</v>
      </c>
      <c r="C14" s="10">
        <f t="shared" ref="C14:E14" si="107">SUM(C12:C13)</f>
        <v>16883.679122900001</v>
      </c>
      <c r="D14" s="10">
        <f t="shared" si="107"/>
        <v>16874.679122900001</v>
      </c>
      <c r="E14" s="10">
        <f t="shared" si="107"/>
        <v>16730.936247899997</v>
      </c>
      <c r="F14" s="12">
        <f t="shared" si="67"/>
        <v>0.96207060417860224</v>
      </c>
      <c r="G14" s="12">
        <f t="shared" si="68"/>
        <v>0.96155776361970635</v>
      </c>
      <c r="H14" s="13">
        <f t="shared" si="69"/>
        <v>0.95336696624722761</v>
      </c>
      <c r="I14" s="10">
        <f>SUM(I12:I13)</f>
        <v>16089.4</v>
      </c>
      <c r="J14" s="10">
        <f t="shared" ref="J14:L14" si="108">SUM(J12:J13)</f>
        <v>15329.806514489999</v>
      </c>
      <c r="K14" s="10">
        <f t="shared" si="108"/>
        <v>15309.189494489998</v>
      </c>
      <c r="L14" s="10">
        <f t="shared" si="108"/>
        <v>15023.757175899998</v>
      </c>
      <c r="M14" s="12">
        <f t="shared" si="70"/>
        <v>0.95278919751451263</v>
      </c>
      <c r="N14" s="12">
        <f t="shared" si="71"/>
        <v>0.95150779360883553</v>
      </c>
      <c r="O14" s="13">
        <f t="shared" si="72"/>
        <v>0.93376739815655019</v>
      </c>
      <c r="P14" s="10">
        <f>SUM(P12:P13)</f>
        <v>13086.281999999999</v>
      </c>
      <c r="Q14" s="10">
        <f t="shared" ref="Q14:S14" si="109">SUM(Q12:Q13)</f>
        <v>10008.041207</v>
      </c>
      <c r="R14" s="10">
        <f t="shared" si="109"/>
        <v>9990.7995680000004</v>
      </c>
      <c r="S14" s="10">
        <f t="shared" si="109"/>
        <v>9973.2180100000005</v>
      </c>
      <c r="T14" s="12">
        <f t="shared" si="73"/>
        <v>0.76477346331066387</v>
      </c>
      <c r="U14" s="12">
        <f t="shared" si="74"/>
        <v>0.76345592797098527</v>
      </c>
      <c r="V14" s="13">
        <f t="shared" si="75"/>
        <v>0.7621124174154279</v>
      </c>
      <c r="W14" s="10">
        <f>SUM(W12:W13)</f>
        <v>12329.430926999999</v>
      </c>
      <c r="X14" s="10">
        <f t="shared" ref="X14:Z14" si="110">SUM(X12:X13)</f>
        <v>10892.79508</v>
      </c>
      <c r="Y14" s="10">
        <f t="shared" si="110"/>
        <v>10854.13408</v>
      </c>
      <c r="Z14" s="10">
        <f t="shared" si="110"/>
        <v>9902.4858789999998</v>
      </c>
      <c r="AA14" s="12">
        <f t="shared" si="76"/>
        <v>0.88347914388701132</v>
      </c>
      <c r="AB14" s="12">
        <f t="shared" si="77"/>
        <v>0.88034347605052288</v>
      </c>
      <c r="AC14" s="13">
        <f t="shared" si="78"/>
        <v>0.80315838886892366</v>
      </c>
      <c r="AD14" s="10">
        <f>SUM(AD12:AD13)</f>
        <v>12202.148687000001</v>
      </c>
      <c r="AE14" s="10">
        <f t="shared" ref="AE14:AG14" si="111">SUM(AE12:AE13)</f>
        <v>11626.240816829999</v>
      </c>
      <c r="AF14" s="10">
        <f t="shared" si="111"/>
        <v>11572.653669829999</v>
      </c>
      <c r="AG14" s="10">
        <f t="shared" si="111"/>
        <v>11354.606773830001</v>
      </c>
      <c r="AH14" s="12">
        <f t="shared" si="79"/>
        <v>0.95280274934007603</v>
      </c>
      <c r="AI14" s="12">
        <f t="shared" si="80"/>
        <v>0.94841113370134089</v>
      </c>
      <c r="AJ14" s="13">
        <f t="shared" si="81"/>
        <v>0.93054158452658753</v>
      </c>
      <c r="AK14" s="10">
        <f>SUM(AK12:AK13)</f>
        <v>15545.672017000001</v>
      </c>
      <c r="AL14" s="10">
        <f t="shared" ref="AL14:AN14" si="112">SUM(AL12:AL13)</f>
        <v>15021.63957261</v>
      </c>
      <c r="AM14" s="10">
        <f t="shared" si="112"/>
        <v>14832.780461360002</v>
      </c>
      <c r="AN14" s="10">
        <f t="shared" si="112"/>
        <v>14667.681054860001</v>
      </c>
      <c r="AO14" s="12">
        <f t="shared" si="82"/>
        <v>0.96629078216644837</v>
      </c>
      <c r="AP14" s="12">
        <f t="shared" si="83"/>
        <v>0.95414212040107271</v>
      </c>
      <c r="AQ14" s="13">
        <f t="shared" si="84"/>
        <v>0.94352183931451328</v>
      </c>
      <c r="AR14" s="10">
        <f>SUM(AR12:AR13)</f>
        <v>17052.046000000002</v>
      </c>
      <c r="AS14" s="10">
        <f t="shared" ref="AS14:AU14" si="113">SUM(AS12:AS13)</f>
        <v>15986.639896860001</v>
      </c>
      <c r="AT14" s="10">
        <f t="shared" si="113"/>
        <v>15794.612647699998</v>
      </c>
      <c r="AU14" s="10">
        <f t="shared" si="113"/>
        <v>15687.289724699998</v>
      </c>
      <c r="AV14" s="12">
        <f t="shared" si="85"/>
        <v>0.93752033608518293</v>
      </c>
      <c r="AW14" s="12">
        <f t="shared" si="86"/>
        <v>0.92625909217580082</v>
      </c>
      <c r="AX14" s="13">
        <f t="shared" si="87"/>
        <v>0.91996524784767741</v>
      </c>
      <c r="AY14" s="10">
        <f>SUM(AY12:AY13)</f>
        <v>17295.277303000003</v>
      </c>
      <c r="AZ14" s="10">
        <f t="shared" ref="AZ14:BB14" si="114">SUM(AZ12:AZ13)</f>
        <v>16710.518000969998</v>
      </c>
      <c r="BA14" s="10">
        <f t="shared" si="114"/>
        <v>16240.590686969999</v>
      </c>
      <c r="BB14" s="10">
        <f t="shared" si="114"/>
        <v>16093.692079969998</v>
      </c>
      <c r="BC14" s="12">
        <f t="shared" si="88"/>
        <v>0.96618965444812077</v>
      </c>
      <c r="BD14" s="12">
        <f t="shared" si="89"/>
        <v>0.93901880857110864</v>
      </c>
      <c r="BE14" s="13">
        <f t="shared" si="90"/>
        <v>0.93052524096727951</v>
      </c>
      <c r="BF14" s="10">
        <f>SUM(BF12:BF13)</f>
        <v>23583.810075000001</v>
      </c>
      <c r="BG14" s="10">
        <f t="shared" ref="BG14:BI14" si="115">SUM(BG12:BG13)</f>
        <v>22461.12897654</v>
      </c>
      <c r="BH14" s="10">
        <f t="shared" si="115"/>
        <v>21293.262903219998</v>
      </c>
      <c r="BI14" s="10">
        <f t="shared" si="115"/>
        <v>21127.195622219999</v>
      </c>
      <c r="BJ14" s="12">
        <f t="shared" si="91"/>
        <v>0.95239611009036662</v>
      </c>
      <c r="BK14" s="12">
        <f t="shared" si="92"/>
        <v>0.90287628824622801</v>
      </c>
      <c r="BL14" s="13">
        <f t="shared" si="93"/>
        <v>0.89583470843058843</v>
      </c>
      <c r="BM14" s="10">
        <f>SUM(BM12:BM13)</f>
        <v>24498.607</v>
      </c>
      <c r="BN14" s="10">
        <f t="shared" ref="BN14:BP14" si="116">SUM(BN12:BN13)</f>
        <v>23632.433478250001</v>
      </c>
      <c r="BO14" s="10">
        <f t="shared" si="116"/>
        <v>23377.39269208</v>
      </c>
      <c r="BP14" s="10">
        <f t="shared" si="116"/>
        <v>23126.734718209998</v>
      </c>
      <c r="BQ14" s="12">
        <f t="shared" si="94"/>
        <v>0.96464396846114564</v>
      </c>
      <c r="BR14" s="12">
        <f t="shared" si="95"/>
        <v>0.95423354854747455</v>
      </c>
      <c r="BS14" s="13">
        <f t="shared" si="96"/>
        <v>0.94400202910353226</v>
      </c>
      <c r="BT14" s="10">
        <f>SUM(BT12:BT13)</f>
        <v>23789.926418000003</v>
      </c>
      <c r="BU14" s="10">
        <f t="shared" ref="BU14:BW14" si="117">SUM(BU12:BU13)</f>
        <v>23040.108953589999</v>
      </c>
      <c r="BV14" s="10">
        <f t="shared" si="117"/>
        <v>22742.382445589999</v>
      </c>
      <c r="BW14" s="10">
        <f t="shared" si="117"/>
        <v>21984.579770429998</v>
      </c>
      <c r="BX14" s="12">
        <f t="shared" si="97"/>
        <v>0.96848172410307776</v>
      </c>
      <c r="BY14" s="12">
        <f t="shared" si="98"/>
        <v>0.95596690994313427</v>
      </c>
      <c r="BZ14" s="13">
        <f t="shared" si="99"/>
        <v>0.9241129789201854</v>
      </c>
      <c r="CA14" s="10">
        <f>SUM(CA12:CA13)</f>
        <v>28630.145451</v>
      </c>
      <c r="CB14" s="10">
        <f t="shared" ref="CB14:CD14" si="118">SUM(CB12:CB13)</f>
        <v>26061.764969619999</v>
      </c>
      <c r="CC14" s="10">
        <f t="shared" si="118"/>
        <v>26038.27751539</v>
      </c>
      <c r="CD14" s="10">
        <f t="shared" si="118"/>
        <v>25434.635402200001</v>
      </c>
      <c r="CE14" s="12">
        <f t="shared" si="100"/>
        <v>0.91029104320214715</v>
      </c>
      <c r="CF14" s="12">
        <f t="shared" si="101"/>
        <v>0.9094706682491035</v>
      </c>
      <c r="CG14" s="13">
        <f t="shared" si="102"/>
        <v>0.88838652411776742</v>
      </c>
      <c r="CH14" s="10">
        <f>SUM(CH12:CH13)</f>
        <v>30646.39284</v>
      </c>
      <c r="CI14" s="10">
        <f t="shared" ref="CI14:CK14" si="119">SUM(CI12:CI13)</f>
        <v>27911.983371620001</v>
      </c>
      <c r="CJ14" s="10">
        <f t="shared" si="119"/>
        <v>27599.373446320002</v>
      </c>
      <c r="CK14" s="10">
        <f t="shared" si="119"/>
        <v>27257.260599239999</v>
      </c>
      <c r="CL14" s="12">
        <f t="shared" si="104"/>
        <v>0.91077548726024882</v>
      </c>
      <c r="CM14" s="12">
        <f t="shared" si="105"/>
        <v>0.90057494173660146</v>
      </c>
      <c r="CN14" s="13">
        <f t="shared" si="106"/>
        <v>0.88941170797965918</v>
      </c>
    </row>
    <row r="15" spans="1:92" x14ac:dyDescent="0.4">
      <c r="A15" s="15" t="s">
        <v>25</v>
      </c>
      <c r="B15" s="16">
        <f>SUM(B8+B11+B14)</f>
        <v>3079534.6006909995</v>
      </c>
      <c r="C15" s="16">
        <f t="shared" ref="C15:E15" si="120">SUM(C8+C11+C14)</f>
        <v>3068204.84142558</v>
      </c>
      <c r="D15" s="16">
        <f t="shared" si="120"/>
        <v>3011096.0409867503</v>
      </c>
      <c r="E15" s="16">
        <f t="shared" si="120"/>
        <v>2083908.1193947701</v>
      </c>
      <c r="F15" s="17">
        <f t="shared" si="1"/>
        <v>0.99632095081416605</v>
      </c>
      <c r="G15" s="17">
        <f t="shared" si="2"/>
        <v>0.9777763303296243</v>
      </c>
      <c r="H15" s="17">
        <f t="shared" si="3"/>
        <v>0.67669579647755007</v>
      </c>
      <c r="I15" s="16">
        <f>SUM(I8+I11+I14)</f>
        <v>3596473.8443100001</v>
      </c>
      <c r="J15" s="16">
        <f t="shared" ref="J15:L15" si="121">SUM(J8+J11+J14)</f>
        <v>3553874.9865144901</v>
      </c>
      <c r="K15" s="16">
        <f t="shared" si="121"/>
        <v>3478035.6294944896</v>
      </c>
      <c r="L15" s="16">
        <f t="shared" si="121"/>
        <v>2012634.5990179903</v>
      </c>
      <c r="M15" s="17">
        <f t="shared" si="70"/>
        <v>0.98815538228843069</v>
      </c>
      <c r="N15" s="17">
        <f t="shared" si="71"/>
        <v>0.96706823963063371</v>
      </c>
      <c r="O15" s="17">
        <f t="shared" si="72"/>
        <v>0.55961330073404814</v>
      </c>
      <c r="P15" s="16">
        <f>SUM(P8+P11+P14)</f>
        <v>3718866.7800000003</v>
      </c>
      <c r="Q15" s="16">
        <f t="shared" ref="Q15:S15" si="122">SUM(Q8+Q11+Q14)</f>
        <v>3703315.6162070003</v>
      </c>
      <c r="R15" s="16">
        <f t="shared" si="122"/>
        <v>3668241.8845679997</v>
      </c>
      <c r="S15" s="16">
        <f t="shared" si="122"/>
        <v>2229912.9330100003</v>
      </c>
      <c r="T15" s="17">
        <f t="shared" si="73"/>
        <v>0.99581830576006813</v>
      </c>
      <c r="U15" s="17">
        <f t="shared" si="74"/>
        <v>0.98638701023003561</v>
      </c>
      <c r="V15" s="17">
        <f t="shared" si="75"/>
        <v>0.59962162264118535</v>
      </c>
      <c r="W15" s="16">
        <f>SUM(W8+W11+W14)</f>
        <v>3896354.111854</v>
      </c>
      <c r="X15" s="16">
        <f t="shared" ref="X15:Z15" si="123">SUM(X8+X11+X14)</f>
        <v>3748936.0695199999</v>
      </c>
      <c r="Y15" s="16">
        <f t="shared" si="123"/>
        <v>3682048.7885199999</v>
      </c>
      <c r="Z15" s="16">
        <f t="shared" si="123"/>
        <v>2135937.5320499996</v>
      </c>
      <c r="AA15" s="17">
        <f t="shared" si="76"/>
        <v>0.96216513230008904</v>
      </c>
      <c r="AB15" s="17">
        <f t="shared" si="77"/>
        <v>0.94499849931965574</v>
      </c>
      <c r="AC15" s="17">
        <f t="shared" si="78"/>
        <v>0.54818876075759382</v>
      </c>
      <c r="AD15" s="16">
        <f>SUM(AD8+AD11+AD14)</f>
        <v>3243988.688687</v>
      </c>
      <c r="AE15" s="16">
        <f t="shared" ref="AE15:AG15" si="124">SUM(AE8+AE11+AE14)</f>
        <v>3234866.3208168303</v>
      </c>
      <c r="AF15" s="16">
        <f t="shared" si="124"/>
        <v>3152340.1136698299</v>
      </c>
      <c r="AG15" s="16">
        <f t="shared" si="124"/>
        <v>2058921.61677383</v>
      </c>
      <c r="AH15" s="17">
        <f t="shared" si="79"/>
        <v>0.99718791625199477</v>
      </c>
      <c r="AI15" s="17">
        <f t="shared" si="80"/>
        <v>0.97174818292776954</v>
      </c>
      <c r="AJ15" s="17">
        <f t="shared" si="81"/>
        <v>0.63468828481247752</v>
      </c>
      <c r="AK15" s="16">
        <f>SUM(AK8+AK11+AK14)</f>
        <v>3847385.012017</v>
      </c>
      <c r="AL15" s="16">
        <f t="shared" ref="AL15:AN15" si="125">SUM(AL8+AL11+AL14)</f>
        <v>3844846.5795726101</v>
      </c>
      <c r="AM15" s="16">
        <f t="shared" si="125"/>
        <v>3771112.7204613602</v>
      </c>
      <c r="AN15" s="16">
        <f t="shared" si="125"/>
        <v>2294670.4310548599</v>
      </c>
      <c r="AO15" s="17">
        <f t="shared" si="82"/>
        <v>0.99934021876249424</v>
      </c>
      <c r="AP15" s="17">
        <f t="shared" si="83"/>
        <v>0.98017555006389812</v>
      </c>
      <c r="AQ15" s="17">
        <f t="shared" si="84"/>
        <v>0.59642339508202058</v>
      </c>
      <c r="AR15" s="16">
        <f>SUM(AR8+AR11+AR14)</f>
        <v>3805594.9230920002</v>
      </c>
      <c r="AS15" s="16">
        <f t="shared" ref="AS15:AU15" si="126">SUM(AS8+AS11+AS14)</f>
        <v>3746974.9925695206</v>
      </c>
      <c r="AT15" s="16">
        <f t="shared" si="126"/>
        <v>2307526.0106526902</v>
      </c>
      <c r="AU15" s="16">
        <f t="shared" si="126"/>
        <v>2303416.8654582705</v>
      </c>
      <c r="AV15" s="17">
        <f t="shared" si="85"/>
        <v>0.98459638198306942</v>
      </c>
      <c r="AW15" s="17">
        <f t="shared" si="86"/>
        <v>0.60635092732829621</v>
      </c>
      <c r="AX15" s="17">
        <f t="shared" si="87"/>
        <v>0.60527116311863582</v>
      </c>
      <c r="AY15" s="16">
        <f>SUM(AY8+AY11+AY14)</f>
        <v>4150672.1242310004</v>
      </c>
      <c r="AZ15" s="16">
        <f t="shared" ref="AZ15:BB15" si="127">SUM(AZ8+AZ11+AZ14)</f>
        <v>4116002.6096054004</v>
      </c>
      <c r="BA15" s="16">
        <f t="shared" si="127"/>
        <v>2870224.4798846301</v>
      </c>
      <c r="BB15" s="16">
        <f t="shared" si="127"/>
        <v>2870077.5812776303</v>
      </c>
      <c r="BC15" s="17">
        <f t="shared" si="88"/>
        <v>0.99164725288147804</v>
      </c>
      <c r="BD15" s="17">
        <f t="shared" si="89"/>
        <v>0.69150836153226625</v>
      </c>
      <c r="BE15" s="17">
        <f t="shared" si="90"/>
        <v>0.69147297000949515</v>
      </c>
      <c r="BF15" s="16">
        <f>SUM(BF8+BF11+BF14)</f>
        <v>4367675.378358</v>
      </c>
      <c r="BG15" s="16">
        <f t="shared" ref="BG15:BI15" si="128">SUM(BG8+BG11+BG14)</f>
        <v>4322035.0330608692</v>
      </c>
      <c r="BH15" s="16">
        <f t="shared" si="128"/>
        <v>3325265.4324557795</v>
      </c>
      <c r="BI15" s="16">
        <f t="shared" si="128"/>
        <v>3319862.2508487799</v>
      </c>
      <c r="BJ15" s="17">
        <f t="shared" si="91"/>
        <v>0.98955042640685242</v>
      </c>
      <c r="BK15" s="17">
        <f t="shared" si="92"/>
        <v>0.76133529724589832</v>
      </c>
      <c r="BL15" s="17">
        <f t="shared" si="93"/>
        <v>0.76009821318196524</v>
      </c>
      <c r="BM15" s="16">
        <f>SUM(BM8+BM11+BM14)</f>
        <v>5976574.6572160004</v>
      </c>
      <c r="BN15" s="16">
        <f t="shared" ref="BN15:BP15" si="129">SUM(BN8+BN11+BN14)</f>
        <v>5949625.5973174013</v>
      </c>
      <c r="BO15" s="16">
        <f t="shared" si="129"/>
        <v>4634478.2164823301</v>
      </c>
      <c r="BP15" s="16">
        <f t="shared" si="129"/>
        <v>4630213.5629288303</v>
      </c>
      <c r="BQ15" s="17">
        <f t="shared" si="94"/>
        <v>0.99549088542446951</v>
      </c>
      <c r="BR15" s="17">
        <f t="shared" si="95"/>
        <v>0.77544052944887942</v>
      </c>
      <c r="BS15" s="17">
        <f t="shared" si="96"/>
        <v>0.77472696795285578</v>
      </c>
      <c r="BT15" s="16">
        <f>SUM(BT8+BT11+BT14)</f>
        <v>5824493.1724770004</v>
      </c>
      <c r="BU15" s="16">
        <f t="shared" ref="BU15:BW15" si="130">SUM(BU8+BU11+BU14)</f>
        <v>5755359.6522980891</v>
      </c>
      <c r="BV15" s="16">
        <f t="shared" si="130"/>
        <v>4681199.3901468301</v>
      </c>
      <c r="BW15" s="16">
        <f t="shared" si="130"/>
        <v>4675198.3063523099</v>
      </c>
      <c r="BX15" s="17">
        <f t="shared" si="97"/>
        <v>0.98813055176962106</v>
      </c>
      <c r="BY15" s="17">
        <f t="shared" si="98"/>
        <v>0.80370931023961378</v>
      </c>
      <c r="BZ15" s="17">
        <f t="shared" si="99"/>
        <v>0.80267899161500322</v>
      </c>
      <c r="CA15" s="16">
        <f>SUM(CA8+CA11+CA14)</f>
        <v>7950394.3201440005</v>
      </c>
      <c r="CB15" s="16">
        <f t="shared" ref="CB15:CD15" si="131">SUM(CB8+CB11+CB14)</f>
        <v>7851715.3737236904</v>
      </c>
      <c r="CC15" s="16">
        <f t="shared" si="131"/>
        <v>4982252.2334921891</v>
      </c>
      <c r="CD15" s="16">
        <f t="shared" si="131"/>
        <v>4971177.0493430002</v>
      </c>
      <c r="CE15" s="17">
        <f t="shared" si="100"/>
        <v>0.98758816953641082</v>
      </c>
      <c r="CF15" s="17">
        <f t="shared" si="101"/>
        <v>0.62666731143996246</v>
      </c>
      <c r="CG15" s="17">
        <f t="shared" si="102"/>
        <v>0.6252742756101386</v>
      </c>
      <c r="CH15" s="16">
        <f>SUM(CH8+CH11+CH14)</f>
        <v>9141143.1007189993</v>
      </c>
      <c r="CI15" s="16">
        <f t="shared" ref="CI15:CK15" si="132">SUM(CI8+CI11+CI14)</f>
        <v>9078128.7330291383</v>
      </c>
      <c r="CJ15" s="16">
        <f t="shared" si="132"/>
        <v>5369428.8155781599</v>
      </c>
      <c r="CK15" s="16">
        <f t="shared" si="132"/>
        <v>5369056.6442079591</v>
      </c>
      <c r="CL15" s="17">
        <f t="shared" si="104"/>
        <v>0.99310651118841964</v>
      </c>
      <c r="CM15" s="17">
        <f t="shared" si="105"/>
        <v>0.58739139694201115</v>
      </c>
      <c r="CN15" s="17">
        <f t="shared" si="106"/>
        <v>0.58735068306562821</v>
      </c>
    </row>
    <row r="16" spans="1:92" x14ac:dyDescent="0.4">
      <c r="A16" s="30" t="s">
        <v>61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42"/>
      <c r="AY16" s="43"/>
      <c r="AZ16" s="30"/>
      <c r="BA16" s="30"/>
      <c r="BB16" s="30"/>
      <c r="BC16" s="30"/>
      <c r="BD16" s="30"/>
      <c r="BE16" s="44"/>
      <c r="BF16" s="43"/>
      <c r="BG16" s="30"/>
      <c r="BH16" s="30"/>
      <c r="BI16" s="30"/>
      <c r="BJ16" s="30"/>
      <c r="BK16" s="30"/>
      <c r="BL16" s="44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  <c r="CG16" s="30"/>
      <c r="CH16" s="30"/>
      <c r="CI16" s="30"/>
      <c r="CJ16" s="30"/>
      <c r="CK16" s="30"/>
      <c r="CL16" s="30"/>
      <c r="CM16" s="30"/>
      <c r="CN16" s="30"/>
    </row>
    <row r="17" spans="1:92" x14ac:dyDescent="0.4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42"/>
      <c r="AY17" s="43"/>
      <c r="AZ17" s="30"/>
      <c r="BA17" s="30"/>
      <c r="BB17" s="30"/>
      <c r="BC17" s="30"/>
      <c r="BD17" s="30"/>
      <c r="BE17" s="44"/>
      <c r="BF17" s="43"/>
      <c r="BG17" s="30"/>
      <c r="BH17" s="30"/>
      <c r="BI17" s="30"/>
      <c r="BJ17" s="30"/>
      <c r="BK17" s="30"/>
      <c r="BL17" s="44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</row>
    <row r="18" spans="1:92" x14ac:dyDescent="0.4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42"/>
      <c r="AY18" s="43"/>
      <c r="AZ18" s="30"/>
      <c r="BA18" s="30"/>
      <c r="BB18" s="30"/>
      <c r="BC18" s="30"/>
      <c r="BD18" s="30"/>
      <c r="BE18" s="44"/>
      <c r="BF18" s="43"/>
      <c r="BG18" s="30"/>
      <c r="BH18" s="30"/>
      <c r="BI18" s="30"/>
      <c r="BJ18" s="30"/>
      <c r="BK18" s="30"/>
      <c r="BL18" s="44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</row>
    <row r="19" spans="1:92" x14ac:dyDescent="0.4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42"/>
      <c r="AY19" s="43"/>
      <c r="AZ19" s="30"/>
      <c r="BA19" s="30"/>
      <c r="BB19" s="30"/>
      <c r="BC19" s="30"/>
      <c r="BD19" s="30"/>
      <c r="BE19" s="44"/>
      <c r="BF19" s="43"/>
      <c r="BG19" s="30"/>
      <c r="BH19" s="30"/>
      <c r="BI19" s="30"/>
      <c r="BJ19" s="30"/>
      <c r="BK19" s="30"/>
      <c r="BL19" s="44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</row>
    <row r="20" spans="1:92" x14ac:dyDescent="0.4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42"/>
      <c r="AY20" s="43"/>
      <c r="AZ20" s="30"/>
      <c r="BA20" s="30"/>
      <c r="BB20" s="30"/>
      <c r="BC20" s="30"/>
      <c r="BD20" s="30"/>
      <c r="BE20" s="44"/>
      <c r="BF20" s="43"/>
      <c r="BG20" s="30"/>
      <c r="BH20" s="30"/>
      <c r="BI20" s="30"/>
      <c r="BJ20" s="30"/>
      <c r="BK20" s="30"/>
      <c r="BL20" s="44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</row>
    <row r="21" spans="1:92" x14ac:dyDescent="0.4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42"/>
      <c r="AY21" s="43"/>
      <c r="AZ21" s="30"/>
      <c r="BA21" s="30"/>
      <c r="BB21" s="30"/>
      <c r="BC21" s="30"/>
      <c r="BD21" s="30"/>
      <c r="BE21" s="44"/>
      <c r="BF21" s="43"/>
      <c r="BG21" s="30"/>
      <c r="BH21" s="30"/>
      <c r="BI21" s="30"/>
      <c r="BJ21" s="30"/>
      <c r="BK21" s="30"/>
      <c r="BL21" s="44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</row>
    <row r="22" spans="1:92" x14ac:dyDescent="0.4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2"/>
      <c r="AY22" s="43"/>
      <c r="AZ22" s="30"/>
      <c r="BA22" s="30"/>
      <c r="BB22" s="30"/>
      <c r="BC22" s="30"/>
      <c r="BD22" s="45"/>
      <c r="BE22" s="44"/>
      <c r="BF22" s="43"/>
      <c r="BG22" s="46"/>
      <c r="BH22" s="30"/>
      <c r="BI22" s="30"/>
      <c r="BJ22" s="30"/>
      <c r="BK22" s="45"/>
      <c r="BL22" s="47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</row>
    <row r="23" spans="1:92" ht="28.5" customHeight="1" x14ac:dyDescent="0.4">
      <c r="A23" s="116" t="s">
        <v>26</v>
      </c>
      <c r="B23" s="48" t="s">
        <v>27</v>
      </c>
      <c r="C23" s="49" t="s">
        <v>28</v>
      </c>
      <c r="D23" s="50" t="s">
        <v>29</v>
      </c>
      <c r="E23" s="50" t="s">
        <v>6</v>
      </c>
      <c r="F23" s="18" t="s">
        <v>7</v>
      </c>
      <c r="G23" s="18" t="s">
        <v>30</v>
      </c>
      <c r="H23" s="19" t="s">
        <v>9</v>
      </c>
      <c r="I23" s="48" t="s">
        <v>27</v>
      </c>
      <c r="J23" s="49" t="s">
        <v>28</v>
      </c>
      <c r="K23" s="50" t="s">
        <v>29</v>
      </c>
      <c r="L23" s="50" t="s">
        <v>6</v>
      </c>
      <c r="M23" s="18" t="s">
        <v>7</v>
      </c>
      <c r="N23" s="18" t="s">
        <v>30</v>
      </c>
      <c r="O23" s="19" t="s">
        <v>9</v>
      </c>
      <c r="P23" s="48" t="s">
        <v>27</v>
      </c>
      <c r="Q23" s="49" t="s">
        <v>28</v>
      </c>
      <c r="R23" s="50" t="s">
        <v>29</v>
      </c>
      <c r="S23" s="50" t="s">
        <v>6</v>
      </c>
      <c r="T23" s="18" t="s">
        <v>7</v>
      </c>
      <c r="U23" s="18" t="s">
        <v>30</v>
      </c>
      <c r="V23" s="19" t="s">
        <v>9</v>
      </c>
      <c r="W23" s="48" t="s">
        <v>27</v>
      </c>
      <c r="X23" s="49" t="s">
        <v>28</v>
      </c>
      <c r="Y23" s="50" t="s">
        <v>29</v>
      </c>
      <c r="Z23" s="50" t="s">
        <v>6</v>
      </c>
      <c r="AA23" s="18" t="s">
        <v>7</v>
      </c>
      <c r="AB23" s="18" t="s">
        <v>30</v>
      </c>
      <c r="AC23" s="19" t="s">
        <v>9</v>
      </c>
      <c r="AD23" s="48" t="s">
        <v>27</v>
      </c>
      <c r="AE23" s="49" t="s">
        <v>28</v>
      </c>
      <c r="AF23" s="50" t="s">
        <v>29</v>
      </c>
      <c r="AG23" s="50" t="s">
        <v>6</v>
      </c>
      <c r="AH23" s="18" t="s">
        <v>7</v>
      </c>
      <c r="AI23" s="19" t="s">
        <v>30</v>
      </c>
      <c r="AJ23" s="20" t="s">
        <v>9</v>
      </c>
      <c r="AK23" s="48" t="s">
        <v>27</v>
      </c>
      <c r="AL23" s="49" t="s">
        <v>28</v>
      </c>
      <c r="AM23" s="50" t="s">
        <v>29</v>
      </c>
      <c r="AN23" s="50" t="s">
        <v>6</v>
      </c>
      <c r="AO23" s="18" t="s">
        <v>7</v>
      </c>
      <c r="AP23" s="18" t="s">
        <v>30</v>
      </c>
      <c r="AQ23" s="19" t="s">
        <v>9</v>
      </c>
      <c r="AR23" s="48" t="s">
        <v>27</v>
      </c>
      <c r="AS23" s="49" t="s">
        <v>28</v>
      </c>
      <c r="AT23" s="50" t="s">
        <v>29</v>
      </c>
      <c r="AU23" s="50" t="s">
        <v>6</v>
      </c>
      <c r="AV23" s="18" t="s">
        <v>7</v>
      </c>
      <c r="AW23" s="18" t="s">
        <v>30</v>
      </c>
      <c r="AX23" s="19" t="s">
        <v>9</v>
      </c>
      <c r="AY23" s="48" t="s">
        <v>27</v>
      </c>
      <c r="AZ23" s="49" t="s">
        <v>28</v>
      </c>
      <c r="BA23" s="50" t="s">
        <v>29</v>
      </c>
      <c r="BB23" s="50" t="s">
        <v>6</v>
      </c>
      <c r="BC23" s="18" t="s">
        <v>7</v>
      </c>
      <c r="BD23" s="18" t="s">
        <v>30</v>
      </c>
      <c r="BE23" s="19" t="s">
        <v>9</v>
      </c>
      <c r="BF23" s="48" t="s">
        <v>27</v>
      </c>
      <c r="BG23" s="49" t="s">
        <v>28</v>
      </c>
      <c r="BH23" s="50" t="s">
        <v>29</v>
      </c>
      <c r="BI23" s="50" t="s">
        <v>6</v>
      </c>
      <c r="BJ23" s="18" t="s">
        <v>7</v>
      </c>
      <c r="BK23" s="18" t="s">
        <v>30</v>
      </c>
      <c r="BL23" s="19" t="s">
        <v>9</v>
      </c>
      <c r="BM23" s="48" t="s">
        <v>31</v>
      </c>
      <c r="BN23" s="49" t="s">
        <v>28</v>
      </c>
      <c r="BO23" s="50" t="s">
        <v>29</v>
      </c>
      <c r="BP23" s="50" t="s">
        <v>6</v>
      </c>
      <c r="BQ23" s="18" t="s">
        <v>7</v>
      </c>
      <c r="BR23" s="18" t="s">
        <v>30</v>
      </c>
      <c r="BS23" s="19" t="s">
        <v>9</v>
      </c>
      <c r="BT23" s="48" t="s">
        <v>31</v>
      </c>
      <c r="BU23" s="49" t="s">
        <v>28</v>
      </c>
      <c r="BV23" s="50" t="s">
        <v>29</v>
      </c>
      <c r="BW23" s="50" t="s">
        <v>6</v>
      </c>
      <c r="BX23" s="18" t="s">
        <v>7</v>
      </c>
      <c r="BY23" s="18" t="s">
        <v>30</v>
      </c>
      <c r="BZ23" s="19" t="s">
        <v>9</v>
      </c>
      <c r="CA23" s="48" t="s">
        <v>31</v>
      </c>
      <c r="CB23" s="49" t="s">
        <v>28</v>
      </c>
      <c r="CC23" s="50" t="s">
        <v>29</v>
      </c>
      <c r="CD23" s="50" t="s">
        <v>6</v>
      </c>
      <c r="CE23" s="18" t="s">
        <v>7</v>
      </c>
      <c r="CF23" s="18" t="s">
        <v>30</v>
      </c>
      <c r="CG23" s="19" t="s">
        <v>9</v>
      </c>
      <c r="CH23" s="48" t="s">
        <v>31</v>
      </c>
      <c r="CI23" s="49" t="s">
        <v>28</v>
      </c>
      <c r="CJ23" s="50" t="s">
        <v>29</v>
      </c>
      <c r="CK23" s="50" t="s">
        <v>6</v>
      </c>
      <c r="CL23" s="18" t="s">
        <v>7</v>
      </c>
      <c r="CM23" s="18" t="s">
        <v>30</v>
      </c>
      <c r="CN23" s="19" t="s">
        <v>9</v>
      </c>
    </row>
    <row r="24" spans="1:92" x14ac:dyDescent="0.4">
      <c r="A24" s="117"/>
      <c r="B24" s="51">
        <v>1</v>
      </c>
      <c r="C24" s="52">
        <v>2</v>
      </c>
      <c r="D24" s="53">
        <v>3</v>
      </c>
      <c r="E24" s="53" t="s">
        <v>12</v>
      </c>
      <c r="F24" s="54" t="s">
        <v>13</v>
      </c>
      <c r="G24" s="54" t="s">
        <v>14</v>
      </c>
      <c r="H24" s="55" t="s">
        <v>15</v>
      </c>
      <c r="I24" s="51">
        <v>1</v>
      </c>
      <c r="J24" s="52">
        <v>2</v>
      </c>
      <c r="K24" s="53">
        <v>3</v>
      </c>
      <c r="L24" s="53" t="s">
        <v>12</v>
      </c>
      <c r="M24" s="54" t="s">
        <v>13</v>
      </c>
      <c r="N24" s="54" t="s">
        <v>14</v>
      </c>
      <c r="O24" s="55" t="s">
        <v>15</v>
      </c>
      <c r="P24" s="51">
        <v>1</v>
      </c>
      <c r="Q24" s="52">
        <v>2</v>
      </c>
      <c r="R24" s="53">
        <v>3</v>
      </c>
      <c r="S24" s="53" t="s">
        <v>12</v>
      </c>
      <c r="T24" s="54" t="s">
        <v>13</v>
      </c>
      <c r="U24" s="54" t="s">
        <v>14</v>
      </c>
      <c r="V24" s="55" t="s">
        <v>15</v>
      </c>
      <c r="W24" s="51">
        <v>1</v>
      </c>
      <c r="X24" s="52">
        <v>2</v>
      </c>
      <c r="Y24" s="53">
        <v>3</v>
      </c>
      <c r="Z24" s="53" t="s">
        <v>12</v>
      </c>
      <c r="AA24" s="54" t="s">
        <v>13</v>
      </c>
      <c r="AB24" s="54" t="s">
        <v>14</v>
      </c>
      <c r="AC24" s="55" t="s">
        <v>15</v>
      </c>
      <c r="AD24" s="51">
        <v>1</v>
      </c>
      <c r="AE24" s="52">
        <v>2</v>
      </c>
      <c r="AF24" s="53">
        <v>3</v>
      </c>
      <c r="AG24" s="53" t="s">
        <v>12</v>
      </c>
      <c r="AH24" s="54" t="s">
        <v>13</v>
      </c>
      <c r="AI24" s="55" t="s">
        <v>14</v>
      </c>
      <c r="AJ24" s="56" t="s">
        <v>15</v>
      </c>
      <c r="AK24" s="51">
        <v>1</v>
      </c>
      <c r="AL24" s="52">
        <v>2</v>
      </c>
      <c r="AM24" s="53">
        <v>3</v>
      </c>
      <c r="AN24" s="53" t="s">
        <v>12</v>
      </c>
      <c r="AO24" s="54" t="s">
        <v>13</v>
      </c>
      <c r="AP24" s="54" t="s">
        <v>14</v>
      </c>
      <c r="AQ24" s="55" t="s">
        <v>15</v>
      </c>
      <c r="AR24" s="51">
        <v>1</v>
      </c>
      <c r="AS24" s="52">
        <v>2</v>
      </c>
      <c r="AT24" s="53">
        <v>3</v>
      </c>
      <c r="AU24" s="53" t="s">
        <v>12</v>
      </c>
      <c r="AV24" s="54" t="s">
        <v>13</v>
      </c>
      <c r="AW24" s="54" t="s">
        <v>14</v>
      </c>
      <c r="AX24" s="55" t="s">
        <v>15</v>
      </c>
      <c r="AY24" s="51">
        <v>1</v>
      </c>
      <c r="AZ24" s="52">
        <v>2</v>
      </c>
      <c r="BA24" s="53">
        <v>3</v>
      </c>
      <c r="BB24" s="53" t="s">
        <v>12</v>
      </c>
      <c r="BC24" s="54" t="s">
        <v>13</v>
      </c>
      <c r="BD24" s="54" t="s">
        <v>14</v>
      </c>
      <c r="BE24" s="55" t="s">
        <v>15</v>
      </c>
      <c r="BF24" s="51">
        <v>1</v>
      </c>
      <c r="BG24" s="52">
        <v>2</v>
      </c>
      <c r="BH24" s="53">
        <v>3</v>
      </c>
      <c r="BI24" s="53" t="s">
        <v>12</v>
      </c>
      <c r="BJ24" s="54" t="s">
        <v>13</v>
      </c>
      <c r="BK24" s="54" t="s">
        <v>14</v>
      </c>
      <c r="BL24" s="55" t="s">
        <v>15</v>
      </c>
      <c r="BM24" s="51">
        <v>1</v>
      </c>
      <c r="BN24" s="52">
        <v>2</v>
      </c>
      <c r="BO24" s="53">
        <v>3</v>
      </c>
      <c r="BP24" s="53" t="s">
        <v>12</v>
      </c>
      <c r="BQ24" s="54" t="s">
        <v>13</v>
      </c>
      <c r="BR24" s="54" t="s">
        <v>14</v>
      </c>
      <c r="BS24" s="55" t="s">
        <v>15</v>
      </c>
      <c r="BT24" s="51">
        <v>1</v>
      </c>
      <c r="BU24" s="52">
        <v>2</v>
      </c>
      <c r="BV24" s="53">
        <v>3</v>
      </c>
      <c r="BW24" s="53" t="s">
        <v>12</v>
      </c>
      <c r="BX24" s="54" t="s">
        <v>13</v>
      </c>
      <c r="BY24" s="54" t="s">
        <v>14</v>
      </c>
      <c r="BZ24" s="55" t="s">
        <v>15</v>
      </c>
      <c r="CA24" s="51">
        <v>1</v>
      </c>
      <c r="CB24" s="52">
        <v>2</v>
      </c>
      <c r="CC24" s="53">
        <v>3</v>
      </c>
      <c r="CD24" s="53" t="s">
        <v>12</v>
      </c>
      <c r="CE24" s="54" t="s">
        <v>13</v>
      </c>
      <c r="CF24" s="54" t="s">
        <v>14</v>
      </c>
      <c r="CG24" s="55" t="s">
        <v>15</v>
      </c>
      <c r="CH24" s="51">
        <v>1</v>
      </c>
      <c r="CI24" s="52">
        <v>2</v>
      </c>
      <c r="CJ24" s="53">
        <v>3</v>
      </c>
      <c r="CK24" s="53" t="s">
        <v>12</v>
      </c>
      <c r="CL24" s="54" t="s">
        <v>13</v>
      </c>
      <c r="CM24" s="54" t="s">
        <v>14</v>
      </c>
      <c r="CN24" s="55" t="s">
        <v>15</v>
      </c>
    </row>
    <row r="25" spans="1:92" s="21" customFormat="1" ht="30.75" customHeight="1" x14ac:dyDescent="0.4">
      <c r="A25" s="57" t="s">
        <v>32</v>
      </c>
      <c r="B25" s="58"/>
      <c r="C25" s="58"/>
      <c r="D25" s="58"/>
      <c r="E25" s="58"/>
      <c r="F25" s="59"/>
      <c r="G25" s="59"/>
      <c r="H25" s="59"/>
      <c r="I25" s="58"/>
      <c r="J25" s="58"/>
      <c r="K25" s="58"/>
      <c r="L25" s="58"/>
      <c r="M25" s="59"/>
      <c r="N25" s="59"/>
      <c r="O25" s="59"/>
      <c r="P25" s="58"/>
      <c r="Q25" s="58"/>
      <c r="R25" s="58"/>
      <c r="S25" s="58"/>
      <c r="T25" s="59"/>
      <c r="U25" s="59"/>
      <c r="V25" s="59"/>
      <c r="W25" s="58"/>
      <c r="X25" s="58"/>
      <c r="Y25" s="58"/>
      <c r="Z25" s="58"/>
      <c r="AA25" s="59"/>
      <c r="AB25" s="59"/>
      <c r="AC25" s="59"/>
      <c r="AD25" s="58"/>
      <c r="AE25" s="58"/>
      <c r="AF25" s="58"/>
      <c r="AG25" s="58"/>
      <c r="AH25" s="59"/>
      <c r="AI25" s="59"/>
      <c r="AJ25" s="59"/>
      <c r="AK25" s="58"/>
      <c r="AL25" s="58"/>
      <c r="AM25" s="58"/>
      <c r="AN25" s="58"/>
      <c r="AO25" s="59"/>
      <c r="AP25" s="59"/>
      <c r="AQ25" s="59"/>
      <c r="AR25" s="58"/>
      <c r="AS25" s="58"/>
      <c r="AT25" s="58"/>
      <c r="AU25" s="58"/>
      <c r="AV25" s="59"/>
      <c r="AW25" s="59"/>
      <c r="AX25" s="59"/>
      <c r="AY25" s="58"/>
      <c r="AZ25" s="58"/>
      <c r="BA25" s="58"/>
      <c r="BB25" s="58"/>
      <c r="BC25" s="59"/>
      <c r="BD25" s="59"/>
      <c r="BE25" s="59"/>
      <c r="BF25" s="58"/>
      <c r="BG25" s="58"/>
      <c r="BH25" s="58"/>
      <c r="BI25" s="58"/>
      <c r="BJ25" s="59"/>
      <c r="BK25" s="59"/>
      <c r="BL25" s="59"/>
      <c r="BM25" s="58"/>
      <c r="BN25" s="58"/>
      <c r="BO25" s="58"/>
      <c r="BP25" s="58"/>
      <c r="BQ25" s="59"/>
      <c r="BR25" s="59"/>
      <c r="BS25" s="59"/>
      <c r="BT25" s="58"/>
      <c r="BU25" s="58"/>
      <c r="BV25" s="58"/>
      <c r="BW25" s="58"/>
      <c r="BX25" s="59"/>
      <c r="BY25" s="59"/>
      <c r="BZ25" s="59"/>
      <c r="CA25" s="58"/>
      <c r="CB25" s="58"/>
      <c r="CC25" s="58"/>
      <c r="CD25" s="58"/>
      <c r="CE25" s="59"/>
      <c r="CF25" s="59"/>
      <c r="CG25" s="59"/>
      <c r="CH25" s="58"/>
      <c r="CI25" s="58"/>
      <c r="CJ25" s="58"/>
      <c r="CK25" s="58"/>
      <c r="CL25" s="59"/>
      <c r="CM25" s="59"/>
      <c r="CN25" s="59"/>
    </row>
    <row r="26" spans="1:92" x14ac:dyDescent="0.4">
      <c r="A26" s="60" t="s">
        <v>62</v>
      </c>
      <c r="B26" s="32">
        <v>33245.432331999997</v>
      </c>
      <c r="C26" s="61">
        <v>24405.23494368</v>
      </c>
      <c r="D26" s="62">
        <v>23615.08905079</v>
      </c>
      <c r="E26" s="62">
        <v>23054.72891021</v>
      </c>
      <c r="F26" s="63">
        <f t="shared" ref="F26:F44" si="133">+C26/B26</f>
        <v>0.73409287326936123</v>
      </c>
      <c r="G26" s="33">
        <f t="shared" ref="G26:G44" si="134">+D26/B26</f>
        <v>0.71032582205464589</v>
      </c>
      <c r="H26" s="34">
        <f t="shared" ref="H26:H44" si="135">+E26/B26</f>
        <v>0.69347057003132861</v>
      </c>
      <c r="I26" s="64">
        <v>42012.3</v>
      </c>
      <c r="J26" s="61">
        <v>37717.17</v>
      </c>
      <c r="K26" s="62">
        <v>37665.67</v>
      </c>
      <c r="L26" s="62">
        <v>37255.372559089999</v>
      </c>
      <c r="M26" s="63">
        <f t="shared" ref="M26:M40" si="136">+J26/I26</f>
        <v>0.89776494026749298</v>
      </c>
      <c r="N26" s="33">
        <f t="shared" ref="N26:N40" si="137">+K26/I26</f>
        <v>0.89653910878480814</v>
      </c>
      <c r="O26" s="34">
        <f t="shared" ref="O26:O40" si="138">+L26/I26</f>
        <v>0.88677298217641021</v>
      </c>
      <c r="P26" s="64">
        <v>42121.26</v>
      </c>
      <c r="Q26" s="61">
        <v>39274.61</v>
      </c>
      <c r="R26" s="62">
        <v>38375.58</v>
      </c>
      <c r="S26" s="62">
        <v>37582.35</v>
      </c>
      <c r="T26" s="33">
        <f t="shared" ref="T26:T44" si="139">+Q26/P26</f>
        <v>0.93241773869062794</v>
      </c>
      <c r="U26" s="33">
        <f t="shared" ref="U26:U44" si="140">+R26/P26</f>
        <v>0.91107388525414479</v>
      </c>
      <c r="V26" s="34">
        <f t="shared" ref="V26:V44" si="141">+S26/P26</f>
        <v>0.89224182752367798</v>
      </c>
      <c r="W26" s="64">
        <v>44271.21</v>
      </c>
      <c r="X26" s="61">
        <v>39102.870000000003</v>
      </c>
      <c r="Y26" s="62">
        <v>37601.14</v>
      </c>
      <c r="Z26" s="62">
        <v>36958.93</v>
      </c>
      <c r="AA26" s="33">
        <f t="shared" ref="AA26:AA44" si="142">+X26/W26</f>
        <v>0.88325731327424761</v>
      </c>
      <c r="AB26" s="33">
        <f t="shared" ref="AB26:AB44" si="143">+Y26/W26</f>
        <v>0.84933617129506966</v>
      </c>
      <c r="AC26" s="34">
        <f t="shared" ref="AC26:AC44" si="144">+Z26/W26</f>
        <v>0.8348299041295687</v>
      </c>
      <c r="AD26" s="64">
        <v>55649.57</v>
      </c>
      <c r="AE26" s="61">
        <v>54995.73</v>
      </c>
      <c r="AF26" s="62">
        <v>54285.05</v>
      </c>
      <c r="AG26" s="62">
        <v>54016.17</v>
      </c>
      <c r="AH26" s="33">
        <f t="shared" ref="AH26:AH40" si="145">+AE26/AD26</f>
        <v>0.98825076276420476</v>
      </c>
      <c r="AI26" s="65">
        <f t="shared" ref="AI26:AI40" si="146">+AF26/AD26</f>
        <v>0.97548013398845679</v>
      </c>
      <c r="AJ26" s="66">
        <f t="shared" ref="AJ26:AJ40" si="147">+AG26/AD26</f>
        <v>0.97064847041944791</v>
      </c>
      <c r="AK26" s="64">
        <v>49024.32</v>
      </c>
      <c r="AL26" s="61">
        <v>48566.44</v>
      </c>
      <c r="AM26" s="62">
        <v>48255.57</v>
      </c>
      <c r="AN26" s="62">
        <v>46568.39</v>
      </c>
      <c r="AO26" s="33">
        <f t="shared" ref="AO26:AO38" si="148">+AL26/AK26</f>
        <v>0.99066014582150252</v>
      </c>
      <c r="AP26" s="63">
        <f t="shared" ref="AP26:AP38" si="149">+AM26/AK26</f>
        <v>0.98431900738245837</v>
      </c>
      <c r="AQ26" s="65">
        <f t="shared" ref="AQ26:AQ38" si="150">+AN26/AK26</f>
        <v>0.94990384364331826</v>
      </c>
      <c r="AR26" s="64">
        <v>49717.256000000001</v>
      </c>
      <c r="AS26" s="61">
        <v>47733.167095660159</v>
      </c>
      <c r="AT26" s="62">
        <v>44717.902676790036</v>
      </c>
      <c r="AU26" s="62">
        <v>44706.89617679004</v>
      </c>
      <c r="AV26" s="33">
        <f t="shared" ref="AV26:AV38" si="151">+AS26/AR26</f>
        <v>0.96009255007275862</v>
      </c>
      <c r="AW26" s="63">
        <f t="shared" ref="AW26:AW38" si="152">+AT26/AR26</f>
        <v>0.89944430313672252</v>
      </c>
      <c r="AX26" s="65">
        <f t="shared" ref="AX26:AX38" si="153">+AU26/AR26</f>
        <v>0.89922292124871173</v>
      </c>
      <c r="AY26" s="64">
        <v>49946.824868999996</v>
      </c>
      <c r="AZ26" s="61">
        <v>47397.239545429933</v>
      </c>
      <c r="BA26" s="62">
        <v>45135.70562665991</v>
      </c>
      <c r="BB26" s="62">
        <v>45135.70562665991</v>
      </c>
      <c r="BC26" s="33">
        <f t="shared" ref="BC26:BC38" si="154">+AZ26/AY26</f>
        <v>0.94895400598021817</v>
      </c>
      <c r="BD26" s="63">
        <f t="shared" ref="BD26:BD38" si="155">+BA26/AY26</f>
        <v>0.90367517344778892</v>
      </c>
      <c r="BE26" s="65">
        <f t="shared" ref="BE26:BE38" si="156">+BB26/AY26</f>
        <v>0.90367517344778892</v>
      </c>
      <c r="BF26" s="64">
        <v>90194.351778000128</v>
      </c>
      <c r="BG26" s="61">
        <v>59998.184301809873</v>
      </c>
      <c r="BH26" s="62">
        <v>58387.207699969877</v>
      </c>
      <c r="BI26" s="62">
        <v>58387.207699969877</v>
      </c>
      <c r="BJ26" s="33">
        <f t="shared" ref="BJ26:BJ38" si="157">+BG26/BF26</f>
        <v>0.66520999507248979</v>
      </c>
      <c r="BK26" s="33">
        <f t="shared" ref="BK26:BK38" si="158">+BH26/BF26</f>
        <v>0.64734882560807394</v>
      </c>
      <c r="BL26" s="34">
        <f t="shared" ref="BL26:BL38" si="159">+BI26/BF26</f>
        <v>0.64734882560807394</v>
      </c>
      <c r="BM26" s="64">
        <v>261993.06518300017</v>
      </c>
      <c r="BN26" s="61">
        <v>247971.77704759082</v>
      </c>
      <c r="BO26" s="62">
        <v>242350.60138824023</v>
      </c>
      <c r="BP26" s="62">
        <v>242344.79885661043</v>
      </c>
      <c r="BQ26" s="33">
        <f t="shared" ref="BQ26:BQ36" si="160">+BN26/BM26</f>
        <v>0.94648221652120601</v>
      </c>
      <c r="BR26" s="33">
        <f t="shared" ref="BR26:BR36" si="161">+BO26/BM26</f>
        <v>0.92502677969342495</v>
      </c>
      <c r="BS26" s="34">
        <f t="shared" ref="BS26:BS36" si="162">+BP26/BM26</f>
        <v>0.92500463203991456</v>
      </c>
      <c r="BT26" s="64">
        <v>77793.806572999994</v>
      </c>
      <c r="BU26" s="61">
        <v>73759.703517549802</v>
      </c>
      <c r="BV26" s="62">
        <v>70108.628283129889</v>
      </c>
      <c r="BW26" s="62">
        <v>70043.451957770027</v>
      </c>
      <c r="BX26" s="33">
        <f t="shared" ref="BX26:BX44" si="163">+BU26/BT26</f>
        <v>0.94814364750663438</v>
      </c>
      <c r="BY26" s="33">
        <f t="shared" ref="BY26:BY44" si="164">+BV26/BT26</f>
        <v>0.90121092374290102</v>
      </c>
      <c r="BZ26" s="34">
        <f t="shared" ref="BZ26:BZ33" si="165">+BW26/BT26</f>
        <v>0.90037311507623419</v>
      </c>
      <c r="CA26" s="64">
        <v>80620.957834000001</v>
      </c>
      <c r="CB26" s="61">
        <v>68486.609522859857</v>
      </c>
      <c r="CC26" s="62">
        <v>66613.816386549806</v>
      </c>
      <c r="CD26" s="62">
        <v>66214.515250549812</v>
      </c>
      <c r="CE26" s="33">
        <f t="shared" ref="CE26:CE36" si="166">+CB26/CA26</f>
        <v>0.84948890912304731</v>
      </c>
      <c r="CF26" s="33">
        <f t="shared" ref="CF26:CF36" si="167">+CC26/CA26</f>
        <v>0.82625930249686252</v>
      </c>
      <c r="CG26" s="34">
        <f t="shared" ref="CG26:CG36" si="168">+CD26/CA26</f>
        <v>0.82130648195580469</v>
      </c>
      <c r="CH26" s="64">
        <v>123193.664</v>
      </c>
      <c r="CI26" s="61">
        <v>110436.65137783984</v>
      </c>
      <c r="CJ26" s="62">
        <v>107388.7829262998</v>
      </c>
      <c r="CK26" s="62">
        <v>107388.3238752998</v>
      </c>
      <c r="CL26" s="33">
        <f t="shared" ref="CL26:CL33" si="169">+CI26/CH26</f>
        <v>0.89644749406787538</v>
      </c>
      <c r="CM26" s="33">
        <f t="shared" ref="CM26:CM33" si="170">+CJ26/CH26</f>
        <v>0.87170702972435166</v>
      </c>
      <c r="CN26" s="34">
        <f t="shared" ref="CN26:CN33" si="171">+CK26/CH26</f>
        <v>0.87170330346940406</v>
      </c>
    </row>
    <row r="27" spans="1:92" x14ac:dyDescent="0.4">
      <c r="A27" s="60" t="s">
        <v>33</v>
      </c>
      <c r="B27" s="32">
        <v>1318460.058432</v>
      </c>
      <c r="C27" s="61">
        <v>1318460.058432</v>
      </c>
      <c r="D27" s="62">
        <v>1318460.058432</v>
      </c>
      <c r="E27" s="62">
        <v>1317728.1909940001</v>
      </c>
      <c r="F27" s="63">
        <f t="shared" si="133"/>
        <v>1</v>
      </c>
      <c r="G27" s="33">
        <f t="shared" si="134"/>
        <v>1</v>
      </c>
      <c r="H27" s="34">
        <f t="shared" si="135"/>
        <v>0.99944490738773661</v>
      </c>
      <c r="I27" s="64">
        <v>1413588.51</v>
      </c>
      <c r="J27" s="61">
        <v>1413588.51</v>
      </c>
      <c r="K27" s="62">
        <v>1413588.51</v>
      </c>
      <c r="L27" s="62">
        <v>1413517.2292830001</v>
      </c>
      <c r="M27" s="63">
        <f t="shared" si="136"/>
        <v>1</v>
      </c>
      <c r="N27" s="33">
        <f t="shared" si="137"/>
        <v>1</v>
      </c>
      <c r="O27" s="34">
        <f t="shared" si="138"/>
        <v>0.99994957463470047</v>
      </c>
      <c r="P27" s="64">
        <v>1468407.79</v>
      </c>
      <c r="Q27" s="61">
        <v>1468407.79</v>
      </c>
      <c r="R27" s="62">
        <v>1468407.79</v>
      </c>
      <c r="S27" s="62">
        <v>1468407.79</v>
      </c>
      <c r="T27" s="33">
        <f t="shared" si="139"/>
        <v>1</v>
      </c>
      <c r="U27" s="33">
        <f t="shared" si="140"/>
        <v>1</v>
      </c>
      <c r="V27" s="34">
        <f t="shared" si="141"/>
        <v>1</v>
      </c>
      <c r="W27" s="64">
        <v>1547667.95</v>
      </c>
      <c r="X27" s="61">
        <v>1413070.45</v>
      </c>
      <c r="Y27" s="62">
        <v>1410587</v>
      </c>
      <c r="Z27" s="62">
        <v>1540401.292286</v>
      </c>
      <c r="AA27" s="33">
        <f t="shared" si="142"/>
        <v>0.91303205574554924</v>
      </c>
      <c r="AB27" s="33">
        <f t="shared" si="143"/>
        <v>0.91142741568047592</v>
      </c>
      <c r="AC27" s="34">
        <f t="shared" si="144"/>
        <v>0.99530476953147473</v>
      </c>
      <c r="AD27" s="64">
        <v>1681758.58</v>
      </c>
      <c r="AE27" s="61">
        <v>1681758.58</v>
      </c>
      <c r="AF27" s="62">
        <v>1681758.58</v>
      </c>
      <c r="AG27" s="62">
        <v>1670883.92</v>
      </c>
      <c r="AH27" s="33">
        <f t="shared" si="145"/>
        <v>1</v>
      </c>
      <c r="AI27" s="65">
        <f t="shared" si="146"/>
        <v>1</v>
      </c>
      <c r="AJ27" s="66">
        <f t="shared" si="147"/>
        <v>0.99353375678927702</v>
      </c>
      <c r="AK27" s="64">
        <v>1883590.14</v>
      </c>
      <c r="AL27" s="61">
        <v>1883590.14</v>
      </c>
      <c r="AM27" s="62">
        <v>1883590.14</v>
      </c>
      <c r="AN27" s="62">
        <v>1876965.93</v>
      </c>
      <c r="AO27" s="33">
        <f t="shared" si="148"/>
        <v>1</v>
      </c>
      <c r="AP27" s="63">
        <f t="shared" si="149"/>
        <v>1</v>
      </c>
      <c r="AQ27" s="65">
        <f t="shared" si="150"/>
        <v>0.99648319989613032</v>
      </c>
      <c r="AR27" s="64">
        <v>1900560.14</v>
      </c>
      <c r="AS27" s="61">
        <v>1900560.1475579999</v>
      </c>
      <c r="AT27" s="62">
        <v>1900530.1147034199</v>
      </c>
      <c r="AU27" s="62">
        <v>1897007.2512060001</v>
      </c>
      <c r="AV27" s="33">
        <f t="shared" si="151"/>
        <v>1.0000000039767223</v>
      </c>
      <c r="AW27" s="63">
        <f t="shared" si="152"/>
        <v>0.99998420186978143</v>
      </c>
      <c r="AX27" s="65">
        <f t="shared" si="153"/>
        <v>0.9981306096454281</v>
      </c>
      <c r="AY27" s="64">
        <v>2129417.1420590002</v>
      </c>
      <c r="AZ27" s="61">
        <v>2129417.1420590002</v>
      </c>
      <c r="BA27" s="62">
        <v>2125283.8735710001</v>
      </c>
      <c r="BB27" s="62">
        <v>2125283.8735710001</v>
      </c>
      <c r="BC27" s="33">
        <f t="shared" si="154"/>
        <v>1</v>
      </c>
      <c r="BD27" s="63">
        <f t="shared" si="155"/>
        <v>0.9980589672139093</v>
      </c>
      <c r="BE27" s="65">
        <f t="shared" si="156"/>
        <v>0.9980589672139093</v>
      </c>
      <c r="BF27" s="64">
        <v>2265460.2655699998</v>
      </c>
      <c r="BG27" s="61">
        <v>2265460.2655699998</v>
      </c>
      <c r="BH27" s="62">
        <v>2265460.2655699998</v>
      </c>
      <c r="BI27" s="62">
        <v>2260225.295165</v>
      </c>
      <c r="BJ27" s="33">
        <f t="shared" si="157"/>
        <v>1</v>
      </c>
      <c r="BK27" s="33">
        <f t="shared" si="158"/>
        <v>1</v>
      </c>
      <c r="BL27" s="34">
        <f t="shared" si="159"/>
        <v>0.99768922435561558</v>
      </c>
      <c r="BM27" s="64">
        <v>2464113.4275480001</v>
      </c>
      <c r="BN27" s="61">
        <v>2464113.4275480001</v>
      </c>
      <c r="BO27" s="62">
        <v>2464113.4275480001</v>
      </c>
      <c r="BP27" s="62">
        <v>2460105.2344999998</v>
      </c>
      <c r="BQ27" s="33">
        <f t="shared" si="160"/>
        <v>1</v>
      </c>
      <c r="BR27" s="33">
        <f t="shared" si="161"/>
        <v>1</v>
      </c>
      <c r="BS27" s="34">
        <f t="shared" si="162"/>
        <v>0.99837337315596353</v>
      </c>
      <c r="BT27" s="64">
        <v>2563770.812227</v>
      </c>
      <c r="BU27" s="61">
        <v>2563770.812227</v>
      </c>
      <c r="BV27" s="62">
        <v>2563770.812227</v>
      </c>
      <c r="BW27" s="62">
        <v>2558781.1805289998</v>
      </c>
      <c r="BX27" s="33">
        <f t="shared" si="163"/>
        <v>1</v>
      </c>
      <c r="BY27" s="33">
        <f t="shared" si="164"/>
        <v>1</v>
      </c>
      <c r="BZ27" s="34">
        <f t="shared" si="165"/>
        <v>0.9980537918310779</v>
      </c>
      <c r="CA27" s="64">
        <v>2837006.751555</v>
      </c>
      <c r="CB27" s="61">
        <v>2837006.751555</v>
      </c>
      <c r="CC27" s="62">
        <v>2837006.751555</v>
      </c>
      <c r="CD27" s="62">
        <v>2835841.1727129999</v>
      </c>
      <c r="CE27" s="33">
        <f t="shared" si="166"/>
        <v>1</v>
      </c>
      <c r="CF27" s="33">
        <f t="shared" si="167"/>
        <v>1</v>
      </c>
      <c r="CG27" s="34">
        <f t="shared" si="168"/>
        <v>0.99958915189702624</v>
      </c>
      <c r="CH27" s="64">
        <v>3624435.8825619998</v>
      </c>
      <c r="CI27" s="61">
        <v>3624435.8825619998</v>
      </c>
      <c r="CJ27" s="62">
        <v>3624435.8825619998</v>
      </c>
      <c r="CK27" s="62">
        <v>3624435.8825619998</v>
      </c>
      <c r="CL27" s="33">
        <f t="shared" si="169"/>
        <v>1</v>
      </c>
      <c r="CM27" s="33">
        <f t="shared" si="170"/>
        <v>1</v>
      </c>
      <c r="CN27" s="34">
        <f t="shared" si="171"/>
        <v>1</v>
      </c>
    </row>
    <row r="28" spans="1:92" x14ac:dyDescent="0.4">
      <c r="A28" s="67" t="s">
        <v>16</v>
      </c>
      <c r="B28" s="68">
        <f>SUM(B26:B27)</f>
        <v>1351705.490764</v>
      </c>
      <c r="C28" s="68">
        <f t="shared" ref="C28:E28" si="172">SUM(C26:C27)</f>
        <v>1342865.29337568</v>
      </c>
      <c r="D28" s="68">
        <f t="shared" si="172"/>
        <v>1342075.1474827901</v>
      </c>
      <c r="E28" s="68">
        <f t="shared" si="172"/>
        <v>1340782.9199042101</v>
      </c>
      <c r="F28" s="69">
        <f t="shared" si="133"/>
        <v>0.99345996783417412</v>
      </c>
      <c r="G28" s="70">
        <f t="shared" si="134"/>
        <v>0.99287541306370908</v>
      </c>
      <c r="H28" s="71">
        <f t="shared" si="135"/>
        <v>0.99191941518738946</v>
      </c>
      <c r="I28" s="68">
        <f>SUM(I26:I27)</f>
        <v>1455600.81</v>
      </c>
      <c r="J28" s="68">
        <f t="shared" ref="J28:L28" si="173">SUM(J26:J27)</f>
        <v>1451305.68</v>
      </c>
      <c r="K28" s="68">
        <f t="shared" si="173"/>
        <v>1451254.18</v>
      </c>
      <c r="L28" s="68">
        <f t="shared" si="173"/>
        <v>1450772.60184209</v>
      </c>
      <c r="M28" s="69">
        <f t="shared" si="136"/>
        <v>0.9970492390698793</v>
      </c>
      <c r="N28" s="70">
        <f t="shared" si="137"/>
        <v>0.99701385849050184</v>
      </c>
      <c r="O28" s="71">
        <f t="shared" si="138"/>
        <v>0.99668301355375721</v>
      </c>
      <c r="P28" s="68">
        <f>SUM(P26:P27)</f>
        <v>1510529.05</v>
      </c>
      <c r="Q28" s="68">
        <f t="shared" ref="Q28:S28" si="174">SUM(Q26:Q27)</f>
        <v>1507682.4000000001</v>
      </c>
      <c r="R28" s="68">
        <f t="shared" si="174"/>
        <v>1506783.37</v>
      </c>
      <c r="S28" s="68">
        <f t="shared" si="174"/>
        <v>1505990.1400000001</v>
      </c>
      <c r="T28" s="69">
        <f t="shared" si="139"/>
        <v>0.99811546159936482</v>
      </c>
      <c r="U28" s="70">
        <f t="shared" si="140"/>
        <v>0.99752028602164255</v>
      </c>
      <c r="V28" s="71">
        <f t="shared" si="141"/>
        <v>0.99699515212898426</v>
      </c>
      <c r="W28" s="68">
        <f>SUM(W26:W27)</f>
        <v>1591939.16</v>
      </c>
      <c r="X28" s="68">
        <f t="shared" ref="X28:Z28" si="175">SUM(X26:X27)</f>
        <v>1452173.32</v>
      </c>
      <c r="Y28" s="68">
        <f t="shared" si="175"/>
        <v>1448188.14</v>
      </c>
      <c r="Z28" s="68">
        <f t="shared" si="175"/>
        <v>1577360.2222859999</v>
      </c>
      <c r="AA28" s="69">
        <f t="shared" si="142"/>
        <v>0.91220403171689057</v>
      </c>
      <c r="AB28" s="70">
        <f t="shared" si="143"/>
        <v>0.90970068227984291</v>
      </c>
      <c r="AC28" s="71">
        <f t="shared" si="144"/>
        <v>0.99084202582591163</v>
      </c>
      <c r="AD28" s="68">
        <f>SUM(AD26:AD27)</f>
        <v>1737408.1500000001</v>
      </c>
      <c r="AE28" s="68">
        <f t="shared" ref="AE28:AG28" si="176">SUM(AE26:AE27)</f>
        <v>1736754.31</v>
      </c>
      <c r="AF28" s="68">
        <f t="shared" si="176"/>
        <v>1736043.6300000001</v>
      </c>
      <c r="AG28" s="68">
        <f t="shared" si="176"/>
        <v>1724900.0899999999</v>
      </c>
      <c r="AH28" s="69">
        <f t="shared" si="145"/>
        <v>0.9996236693145476</v>
      </c>
      <c r="AI28" s="70">
        <f t="shared" si="146"/>
        <v>0.9992146232305863</v>
      </c>
      <c r="AJ28" s="71">
        <f t="shared" si="147"/>
        <v>0.99280073596984086</v>
      </c>
      <c r="AK28" s="68">
        <f>SUM(AK26:AK27)</f>
        <v>1932614.46</v>
      </c>
      <c r="AL28" s="68">
        <f t="shared" ref="AL28:AN28" si="177">SUM(AL26:AL27)</f>
        <v>1932156.5799999998</v>
      </c>
      <c r="AM28" s="68">
        <f t="shared" si="177"/>
        <v>1931845.71</v>
      </c>
      <c r="AN28" s="68">
        <f t="shared" si="177"/>
        <v>1923534.3199999998</v>
      </c>
      <c r="AO28" s="69">
        <f t="shared" si="148"/>
        <v>0.99976307742207404</v>
      </c>
      <c r="AP28" s="70">
        <f t="shared" si="149"/>
        <v>0.99960222278374133</v>
      </c>
      <c r="AQ28" s="71">
        <f t="shared" si="150"/>
        <v>0.99530162886186824</v>
      </c>
      <c r="AR28" s="68">
        <f>SUM(AR26:AR27)</f>
        <v>1950277.3959999999</v>
      </c>
      <c r="AS28" s="68">
        <f t="shared" ref="AS28:AU28" si="178">SUM(AS26:AS27)</f>
        <v>1948293.3146536602</v>
      </c>
      <c r="AT28" s="68">
        <f t="shared" si="178"/>
        <v>1945248.0173802099</v>
      </c>
      <c r="AU28" s="68">
        <f t="shared" si="178"/>
        <v>1941714.1473827902</v>
      </c>
      <c r="AV28" s="69">
        <f t="shared" si="151"/>
        <v>0.99898266710653105</v>
      </c>
      <c r="AW28" s="70">
        <f t="shared" si="152"/>
        <v>0.99742119832281029</v>
      </c>
      <c r="AX28" s="71">
        <f t="shared" si="153"/>
        <v>0.99560921506100986</v>
      </c>
      <c r="AY28" s="68">
        <f>SUM(AY26:AY27)</f>
        <v>2179363.9669280001</v>
      </c>
      <c r="AZ28" s="68">
        <f t="shared" ref="AZ28:BB28" si="179">SUM(AZ26:AZ27)</f>
        <v>2176814.3816044303</v>
      </c>
      <c r="BA28" s="68">
        <f t="shared" si="179"/>
        <v>2170419.5791976601</v>
      </c>
      <c r="BB28" s="68">
        <f t="shared" si="179"/>
        <v>2170419.5791976601</v>
      </c>
      <c r="BC28" s="69">
        <f t="shared" si="154"/>
        <v>0.99883012412691963</v>
      </c>
      <c r="BD28" s="70">
        <f t="shared" si="155"/>
        <v>0.99589587243522804</v>
      </c>
      <c r="BE28" s="71">
        <f t="shared" si="156"/>
        <v>0.99589587243522804</v>
      </c>
      <c r="BF28" s="68">
        <f>SUM(BF26:BF27)</f>
        <v>2355654.6173479999</v>
      </c>
      <c r="BG28" s="68">
        <f t="shared" ref="BG28:BI28" si="180">SUM(BG26:BG27)</f>
        <v>2325458.4498718097</v>
      </c>
      <c r="BH28" s="68">
        <f t="shared" si="180"/>
        <v>2323847.4732699697</v>
      </c>
      <c r="BI28" s="68">
        <f t="shared" si="180"/>
        <v>2318612.5028649699</v>
      </c>
      <c r="BJ28" s="69">
        <f t="shared" si="157"/>
        <v>0.98718141137762161</v>
      </c>
      <c r="BK28" s="70">
        <f t="shared" si="158"/>
        <v>0.98649753497656678</v>
      </c>
      <c r="BL28" s="71">
        <f t="shared" si="159"/>
        <v>0.98427523533788153</v>
      </c>
      <c r="BM28" s="68">
        <f>SUM(BM26:BM27)</f>
        <v>2726106.4927310003</v>
      </c>
      <c r="BN28" s="68">
        <f t="shared" ref="BN28:BP28" si="181">SUM(BN26:BN27)</f>
        <v>2712085.2045955909</v>
      </c>
      <c r="BO28" s="68">
        <f t="shared" si="181"/>
        <v>2706464.0289362404</v>
      </c>
      <c r="BP28" s="68">
        <f t="shared" si="181"/>
        <v>2702450.0333566102</v>
      </c>
      <c r="BQ28" s="69">
        <f t="shared" si="160"/>
        <v>0.99485666162609709</v>
      </c>
      <c r="BR28" s="70">
        <f t="shared" si="161"/>
        <v>0.99279468214204569</v>
      </c>
      <c r="BS28" s="71">
        <f t="shared" si="162"/>
        <v>0.99132225412416253</v>
      </c>
      <c r="BT28" s="68">
        <f>SUM(BT26:BT27)</f>
        <v>2641564.6187999998</v>
      </c>
      <c r="BU28" s="68">
        <f t="shared" ref="BU28:BW28" si="182">SUM(BU26:BU27)</f>
        <v>2637530.5157445497</v>
      </c>
      <c r="BV28" s="68">
        <f t="shared" si="182"/>
        <v>2633879.44051013</v>
      </c>
      <c r="BW28" s="68">
        <f t="shared" si="182"/>
        <v>2628824.6324867699</v>
      </c>
      <c r="BX28" s="69">
        <f t="shared" si="163"/>
        <v>0.99847283574789747</v>
      </c>
      <c r="BY28" s="70">
        <f t="shared" si="164"/>
        <v>0.99709067185592415</v>
      </c>
      <c r="BZ28" s="71">
        <f t="shared" si="165"/>
        <v>0.99517710593844289</v>
      </c>
      <c r="CA28" s="68">
        <f>SUM(CA26:CA27)</f>
        <v>2917627.7093890002</v>
      </c>
      <c r="CB28" s="68">
        <f t="shared" ref="CB28:CD28" si="183">SUM(CB26:CB27)</f>
        <v>2905493.36107786</v>
      </c>
      <c r="CC28" s="68">
        <f t="shared" si="183"/>
        <v>2903620.5679415497</v>
      </c>
      <c r="CD28" s="68">
        <f t="shared" si="183"/>
        <v>2902055.6879635495</v>
      </c>
      <c r="CE28" s="69">
        <f t="shared" si="166"/>
        <v>0.99584102239223615</v>
      </c>
      <c r="CF28" s="70">
        <f t="shared" si="167"/>
        <v>0.99519913339101651</v>
      </c>
      <c r="CG28" s="71">
        <f t="shared" si="168"/>
        <v>0.99466277984153373</v>
      </c>
      <c r="CH28" s="68">
        <f>SUM(CH26:CH27)</f>
        <v>3747629.5465619997</v>
      </c>
      <c r="CI28" s="68">
        <f t="shared" ref="CI28:CK28" si="184">SUM(CI26:CI27)</f>
        <v>3734872.5339398398</v>
      </c>
      <c r="CJ28" s="68">
        <f t="shared" si="184"/>
        <v>3731824.6654882994</v>
      </c>
      <c r="CK28" s="68">
        <f t="shared" si="184"/>
        <v>3731824.2064372995</v>
      </c>
      <c r="CL28" s="69">
        <f t="shared" si="169"/>
        <v>0.99659597821405188</v>
      </c>
      <c r="CM28" s="70">
        <f t="shared" si="170"/>
        <v>0.99578269920296703</v>
      </c>
      <c r="CN28" s="71">
        <f t="shared" si="171"/>
        <v>0.99578257671193793</v>
      </c>
    </row>
    <row r="29" spans="1:92" x14ac:dyDescent="0.4">
      <c r="A29" s="60" t="s">
        <v>34</v>
      </c>
      <c r="B29" s="32">
        <v>702867.98</v>
      </c>
      <c r="C29" s="61">
        <v>702832.57351100002</v>
      </c>
      <c r="D29" s="62">
        <v>678837.70744100004</v>
      </c>
      <c r="E29" s="62">
        <v>221924.707666</v>
      </c>
      <c r="F29" s="63">
        <f t="shared" si="133"/>
        <v>0.99994962569073076</v>
      </c>
      <c r="G29" s="33">
        <f t="shared" si="134"/>
        <v>0.96581111497069483</v>
      </c>
      <c r="H29" s="34">
        <f t="shared" si="135"/>
        <v>0.31574166697137063</v>
      </c>
      <c r="I29" s="64">
        <v>775859</v>
      </c>
      <c r="J29" s="61">
        <v>775660.21</v>
      </c>
      <c r="K29" s="62">
        <v>744950.32</v>
      </c>
      <c r="L29" s="62">
        <v>269843.59999999998</v>
      </c>
      <c r="M29" s="63">
        <f t="shared" si="136"/>
        <v>0.99974378076428827</v>
      </c>
      <c r="N29" s="33">
        <f t="shared" si="137"/>
        <v>0.96016198819630882</v>
      </c>
      <c r="O29" s="34">
        <f t="shared" si="138"/>
        <v>0.34779979351918322</v>
      </c>
      <c r="P29" s="64">
        <v>361634.73</v>
      </c>
      <c r="Q29" s="61">
        <v>352966.03</v>
      </c>
      <c r="R29" s="62">
        <v>348080.22</v>
      </c>
      <c r="S29" s="62">
        <v>97852.53</v>
      </c>
      <c r="T29" s="33">
        <f t="shared" si="139"/>
        <v>0.97602912751217241</v>
      </c>
      <c r="U29" s="33">
        <f t="shared" si="140"/>
        <v>0.96251878241893418</v>
      </c>
      <c r="V29" s="34">
        <f t="shared" si="141"/>
        <v>0.27058388446264553</v>
      </c>
      <c r="W29" s="64">
        <v>200834.43</v>
      </c>
      <c r="X29" s="61">
        <v>200400.63</v>
      </c>
      <c r="Y29" s="62">
        <v>198177.22</v>
      </c>
      <c r="Z29" s="62">
        <v>67443.47</v>
      </c>
      <c r="AA29" s="33">
        <f t="shared" si="142"/>
        <v>0.99784001179479043</v>
      </c>
      <c r="AB29" s="33">
        <f t="shared" si="143"/>
        <v>0.98676915108629537</v>
      </c>
      <c r="AC29" s="34">
        <f t="shared" si="144"/>
        <v>0.3358162741318807</v>
      </c>
      <c r="AD29" s="64">
        <v>355696.88</v>
      </c>
      <c r="AE29" s="61">
        <v>355469.54</v>
      </c>
      <c r="AF29" s="62">
        <v>354101.95</v>
      </c>
      <c r="AG29" s="62">
        <v>83785.100000000006</v>
      </c>
      <c r="AH29" s="33">
        <f t="shared" si="145"/>
        <v>0.9993608602920554</v>
      </c>
      <c r="AI29" s="65">
        <f t="shared" si="146"/>
        <v>0.99551604163635066</v>
      </c>
      <c r="AJ29" s="66">
        <f t="shared" si="147"/>
        <v>0.23555196773162587</v>
      </c>
      <c r="AK29" s="64">
        <v>399066.4</v>
      </c>
      <c r="AL29" s="61">
        <v>398907.69</v>
      </c>
      <c r="AM29" s="62">
        <v>397588.04</v>
      </c>
      <c r="AN29" s="62">
        <v>9728.98</v>
      </c>
      <c r="AO29" s="33">
        <f t="shared" si="148"/>
        <v>0.99960229676063928</v>
      </c>
      <c r="AP29" s="63">
        <f t="shared" si="149"/>
        <v>0.99629545358867588</v>
      </c>
      <c r="AQ29" s="65">
        <f t="shared" si="150"/>
        <v>2.4379351406182026E-2</v>
      </c>
      <c r="AR29" s="64">
        <v>414725.42859199998</v>
      </c>
      <c r="AS29" s="61">
        <v>413899.62731299998</v>
      </c>
      <c r="AT29" s="62">
        <v>11733.30187893</v>
      </c>
      <c r="AU29" s="62">
        <v>11733.30187893</v>
      </c>
      <c r="AV29" s="72">
        <f t="shared" si="151"/>
        <v>0.99800879998652692</v>
      </c>
      <c r="AW29" s="63">
        <f t="shared" si="152"/>
        <v>2.8291734892564372E-2</v>
      </c>
      <c r="AX29" s="65">
        <f t="shared" si="153"/>
        <v>2.8291734892564372E-2</v>
      </c>
      <c r="AY29" s="64">
        <v>241250.183857</v>
      </c>
      <c r="AZ29" s="61">
        <v>240073.21</v>
      </c>
      <c r="BA29" s="62">
        <v>17809.96</v>
      </c>
      <c r="BB29" s="62">
        <v>17809.96</v>
      </c>
      <c r="BC29" s="72">
        <f t="shared" si="154"/>
        <v>0.99512135560610537</v>
      </c>
      <c r="BD29" s="63">
        <f t="shared" si="155"/>
        <v>7.3823612132692826E-2</v>
      </c>
      <c r="BE29" s="65">
        <f t="shared" si="156"/>
        <v>7.3823612132692826E-2</v>
      </c>
      <c r="BF29" s="64">
        <v>348130.65854099998</v>
      </c>
      <c r="BG29" s="61">
        <v>336092.46255350002</v>
      </c>
      <c r="BH29" s="62">
        <v>38575.624646359996</v>
      </c>
      <c r="BI29" s="62">
        <v>38575.624646359996</v>
      </c>
      <c r="BJ29" s="72">
        <f t="shared" si="157"/>
        <v>0.9654204658734985</v>
      </c>
      <c r="BK29" s="72">
        <f t="shared" si="158"/>
        <v>0.11080789266888677</v>
      </c>
      <c r="BL29" s="73">
        <f t="shared" si="159"/>
        <v>0.11080789266888677</v>
      </c>
      <c r="BM29" s="64">
        <v>930491.10794000002</v>
      </c>
      <c r="BN29" s="61">
        <v>929915.88650410005</v>
      </c>
      <c r="BO29" s="62">
        <v>267395.74038084003</v>
      </c>
      <c r="BP29" s="62">
        <v>267395.74038084003</v>
      </c>
      <c r="BQ29" s="72">
        <f t="shared" si="160"/>
        <v>0.99938180877711613</v>
      </c>
      <c r="BR29" s="72">
        <f t="shared" si="161"/>
        <v>0.28737054884148583</v>
      </c>
      <c r="BS29" s="73">
        <f t="shared" si="162"/>
        <v>0.28737054884148583</v>
      </c>
      <c r="BT29" s="64">
        <v>732730.92004300002</v>
      </c>
      <c r="BU29" s="61">
        <v>709653.65403431002</v>
      </c>
      <c r="BV29" s="62">
        <v>131775.49388470998</v>
      </c>
      <c r="BW29" s="62">
        <v>131769.98010170998</v>
      </c>
      <c r="BX29" s="72">
        <f t="shared" si="163"/>
        <v>0.96850512872128325</v>
      </c>
      <c r="BY29" s="72">
        <f t="shared" si="164"/>
        <v>0.17984159024840496</v>
      </c>
      <c r="BZ29" s="73">
        <f t="shared" si="165"/>
        <v>0.17983406527184237</v>
      </c>
      <c r="CA29" s="64">
        <v>1007763.45</v>
      </c>
      <c r="CB29" s="64">
        <v>947048.16668066999</v>
      </c>
      <c r="CC29" s="64">
        <v>33131.488697109999</v>
      </c>
      <c r="CD29" s="64">
        <v>27146.055690109999</v>
      </c>
      <c r="CE29" s="33">
        <f t="shared" si="166"/>
        <v>0.93975244555720894</v>
      </c>
      <c r="CF29" s="33">
        <f t="shared" si="167"/>
        <v>3.2876255531107026E-2</v>
      </c>
      <c r="CG29" s="34">
        <f t="shared" si="168"/>
        <v>2.6936932164100612E-2</v>
      </c>
      <c r="CH29" s="64">
        <v>1075960.1572970001</v>
      </c>
      <c r="CI29" s="64">
        <v>1041941.446811</v>
      </c>
      <c r="CJ29" s="64">
        <v>59070.346645680002</v>
      </c>
      <c r="CK29" s="64">
        <v>59041.531873559994</v>
      </c>
      <c r="CL29" s="33">
        <f t="shared" si="169"/>
        <v>0.96838292732747555</v>
      </c>
      <c r="CM29" s="33">
        <f t="shared" si="170"/>
        <v>5.4900124549290968E-2</v>
      </c>
      <c r="CN29" s="34">
        <f t="shared" si="171"/>
        <v>5.4873344029654998E-2</v>
      </c>
    </row>
    <row r="30" spans="1:92" x14ac:dyDescent="0.4">
      <c r="A30" s="60" t="s">
        <v>35</v>
      </c>
      <c r="B30" s="32">
        <v>26436</v>
      </c>
      <c r="C30" s="61">
        <v>24788.26641891</v>
      </c>
      <c r="D30" s="62">
        <v>22615.113464059996</v>
      </c>
      <c r="E30" s="62">
        <v>20969.150660660001</v>
      </c>
      <c r="F30" s="63">
        <f t="shared" si="133"/>
        <v>0.93767084350544705</v>
      </c>
      <c r="G30" s="33">
        <f t="shared" si="134"/>
        <v>0.85546654047737913</v>
      </c>
      <c r="H30" s="34">
        <f t="shared" si="135"/>
        <v>0.79320436755409296</v>
      </c>
      <c r="I30" s="64">
        <v>29907</v>
      </c>
      <c r="J30" s="61">
        <v>29485.53</v>
      </c>
      <c r="K30" s="62">
        <v>26639.599999999999</v>
      </c>
      <c r="L30" s="62">
        <v>24954.65</v>
      </c>
      <c r="M30" s="63">
        <f t="shared" si="136"/>
        <v>0.98590731266927467</v>
      </c>
      <c r="N30" s="33">
        <f t="shared" si="137"/>
        <v>0.89074798542147315</v>
      </c>
      <c r="O30" s="34">
        <f t="shared" si="138"/>
        <v>0.83440833249740864</v>
      </c>
      <c r="P30" s="64">
        <v>23130</v>
      </c>
      <c r="Q30" s="61">
        <v>22618.75</v>
      </c>
      <c r="R30" s="62">
        <v>22211.42</v>
      </c>
      <c r="S30" s="62">
        <v>21977.07</v>
      </c>
      <c r="T30" s="33">
        <f t="shared" si="139"/>
        <v>0.97789667099005617</v>
      </c>
      <c r="U30" s="33">
        <f t="shared" si="140"/>
        <v>0.96028620838737566</v>
      </c>
      <c r="V30" s="34">
        <f t="shared" si="141"/>
        <v>0.9501543450064851</v>
      </c>
      <c r="W30" s="64">
        <v>19389.38</v>
      </c>
      <c r="X30" s="61">
        <v>18825.919999999998</v>
      </c>
      <c r="Y30" s="62">
        <v>18472.669999999998</v>
      </c>
      <c r="Z30" s="62">
        <v>14200.29</v>
      </c>
      <c r="AA30" s="33">
        <f t="shared" si="142"/>
        <v>0.97093976186964193</v>
      </c>
      <c r="AB30" s="33">
        <f t="shared" si="143"/>
        <v>0.95272102563361993</v>
      </c>
      <c r="AC30" s="34">
        <f t="shared" si="144"/>
        <v>0.73237462982312995</v>
      </c>
      <c r="AD30" s="64">
        <v>23187.75</v>
      </c>
      <c r="AE30" s="61">
        <v>22895.19</v>
      </c>
      <c r="AF30" s="62">
        <v>22376.93</v>
      </c>
      <c r="AG30" s="62">
        <v>20349.23</v>
      </c>
      <c r="AH30" s="33">
        <f t="shared" si="145"/>
        <v>0.98738299317527567</v>
      </c>
      <c r="AI30" s="65">
        <f t="shared" si="146"/>
        <v>0.9650323985725221</v>
      </c>
      <c r="AJ30" s="66">
        <f t="shared" si="147"/>
        <v>0.87758536296104628</v>
      </c>
      <c r="AK30" s="64">
        <v>15046.91</v>
      </c>
      <c r="AL30" s="61">
        <v>14735.6</v>
      </c>
      <c r="AM30" s="62">
        <v>14602.57</v>
      </c>
      <c r="AN30" s="62">
        <v>13921.9</v>
      </c>
      <c r="AO30" s="33">
        <f t="shared" si="148"/>
        <v>0.97931070233024586</v>
      </c>
      <c r="AP30" s="63">
        <f t="shared" si="149"/>
        <v>0.97046968447342341</v>
      </c>
      <c r="AQ30" s="65">
        <f t="shared" si="150"/>
        <v>0.92523315418248664</v>
      </c>
      <c r="AR30" s="64">
        <v>14670</v>
      </c>
      <c r="AS30" s="61">
        <v>13762.009681</v>
      </c>
      <c r="AT30" s="62">
        <v>12305.5446632</v>
      </c>
      <c r="AU30" s="62">
        <v>12298.5446632</v>
      </c>
      <c r="AV30" s="33">
        <f t="shared" si="151"/>
        <v>0.93810563605998631</v>
      </c>
      <c r="AW30" s="63">
        <f t="shared" si="152"/>
        <v>0.83882376708929796</v>
      </c>
      <c r="AX30" s="65">
        <f t="shared" si="153"/>
        <v>0.83834660280845263</v>
      </c>
      <c r="AY30" s="64">
        <v>30161.512638</v>
      </c>
      <c r="AZ30" s="61">
        <v>28253.62</v>
      </c>
      <c r="BA30" s="62">
        <v>15707.94</v>
      </c>
      <c r="BB30" s="62">
        <v>15707.94</v>
      </c>
      <c r="BC30" s="33">
        <f t="shared" si="154"/>
        <v>0.93674413279935176</v>
      </c>
      <c r="BD30" s="63">
        <f t="shared" si="155"/>
        <v>0.52079417198094446</v>
      </c>
      <c r="BE30" s="65">
        <f t="shared" si="156"/>
        <v>0.52079417198094446</v>
      </c>
      <c r="BF30" s="64">
        <v>59365.532259</v>
      </c>
      <c r="BG30" s="61">
        <v>58481.281384659997</v>
      </c>
      <c r="BH30" s="62">
        <v>30887.737365510002</v>
      </c>
      <c r="BI30" s="62">
        <v>30887.737365510002</v>
      </c>
      <c r="BJ30" s="33">
        <f t="shared" si="157"/>
        <v>0.98510497858450607</v>
      </c>
      <c r="BK30" s="33">
        <f t="shared" si="158"/>
        <v>0.52029748896637451</v>
      </c>
      <c r="BL30" s="34">
        <f t="shared" si="159"/>
        <v>0.52029748896637451</v>
      </c>
      <c r="BM30" s="64">
        <v>42000</v>
      </c>
      <c r="BN30" s="61">
        <v>35903.450385429998</v>
      </c>
      <c r="BO30" s="62">
        <v>28805.359002899997</v>
      </c>
      <c r="BP30" s="62">
        <v>28805.359002899997</v>
      </c>
      <c r="BQ30" s="33">
        <f t="shared" si="160"/>
        <v>0.85484405679595232</v>
      </c>
      <c r="BR30" s="33">
        <f t="shared" si="161"/>
        <v>0.68584188102142851</v>
      </c>
      <c r="BS30" s="34">
        <f t="shared" si="162"/>
        <v>0.68584188102142851</v>
      </c>
      <c r="BT30" s="64">
        <v>38400.044084000001</v>
      </c>
      <c r="BU30" s="61">
        <v>25854.340720659999</v>
      </c>
      <c r="BV30" s="62">
        <v>23738.427234409999</v>
      </c>
      <c r="BW30" s="62">
        <v>23729.40705441</v>
      </c>
      <c r="BX30" s="33">
        <f t="shared" si="163"/>
        <v>0.67328934998365342</v>
      </c>
      <c r="BY30" s="33">
        <f t="shared" si="164"/>
        <v>0.61818749953729868</v>
      </c>
      <c r="BZ30" s="34">
        <f t="shared" si="165"/>
        <v>0.61795259928613577</v>
      </c>
      <c r="CA30" s="64">
        <v>101670.885268</v>
      </c>
      <c r="CB30" s="64">
        <v>88902.263036199991</v>
      </c>
      <c r="CC30" s="64">
        <v>47264.822496790002</v>
      </c>
      <c r="CD30" s="64">
        <v>47257.322496790002</v>
      </c>
      <c r="CE30" s="33">
        <f t="shared" si="166"/>
        <v>0.87441220563642696</v>
      </c>
      <c r="CF30" s="33">
        <f t="shared" si="167"/>
        <v>0.46488060345104698</v>
      </c>
      <c r="CG30" s="34">
        <f t="shared" si="168"/>
        <v>0.46480683602018191</v>
      </c>
      <c r="CH30" s="64">
        <v>109620.545965</v>
      </c>
      <c r="CI30" s="64">
        <v>107706.04108764</v>
      </c>
      <c r="CJ30" s="64">
        <v>34346.98215964</v>
      </c>
      <c r="CK30" s="64">
        <v>34346.197459639996</v>
      </c>
      <c r="CL30" s="33">
        <f t="shared" si="169"/>
        <v>0.98253516381891337</v>
      </c>
      <c r="CM30" s="33">
        <f t="shared" si="170"/>
        <v>0.31332613660404879</v>
      </c>
      <c r="CN30" s="34">
        <f t="shared" si="171"/>
        <v>0.31331897827443916</v>
      </c>
    </row>
    <row r="31" spans="1:92" x14ac:dyDescent="0.4">
      <c r="A31" s="60" t="s">
        <v>36</v>
      </c>
      <c r="B31" s="32">
        <v>11000</v>
      </c>
      <c r="C31" s="61">
        <v>10974.949415999999</v>
      </c>
      <c r="D31" s="62">
        <v>10488.914548999999</v>
      </c>
      <c r="E31" s="62">
        <v>10430.004916</v>
      </c>
      <c r="F31" s="63">
        <f t="shared" si="133"/>
        <v>0.99772267418181815</v>
      </c>
      <c r="G31" s="33">
        <f t="shared" si="134"/>
        <v>0.95353768627272717</v>
      </c>
      <c r="H31" s="34">
        <f t="shared" si="135"/>
        <v>0.94818226509090908</v>
      </c>
      <c r="I31" s="64">
        <v>18347.330000000002</v>
      </c>
      <c r="J31" s="61">
        <v>18314.55</v>
      </c>
      <c r="K31" s="62">
        <v>17931.5</v>
      </c>
      <c r="L31" s="62">
        <v>14994.85</v>
      </c>
      <c r="M31" s="63">
        <f t="shared" si="136"/>
        <v>0.99821336401536342</v>
      </c>
      <c r="N31" s="33">
        <f t="shared" si="137"/>
        <v>0.97733566682454609</v>
      </c>
      <c r="O31" s="34">
        <f t="shared" si="138"/>
        <v>0.81727695528450184</v>
      </c>
      <c r="P31" s="64">
        <v>15869.05</v>
      </c>
      <c r="Q31" s="61">
        <v>15814.29</v>
      </c>
      <c r="R31" s="62">
        <v>10625.83</v>
      </c>
      <c r="S31" s="62">
        <v>9888.51</v>
      </c>
      <c r="T31" s="33">
        <f t="shared" si="139"/>
        <v>0.99654925783206949</v>
      </c>
      <c r="U31" s="33">
        <f t="shared" si="140"/>
        <v>0.66959458820786377</v>
      </c>
      <c r="V31" s="34">
        <f t="shared" si="141"/>
        <v>0.62313181948509844</v>
      </c>
      <c r="W31" s="64">
        <v>7746</v>
      </c>
      <c r="X31" s="61">
        <v>7697.97</v>
      </c>
      <c r="Y31" s="62">
        <v>7547.47</v>
      </c>
      <c r="Z31" s="62">
        <v>6711.29</v>
      </c>
      <c r="AA31" s="33">
        <f t="shared" si="142"/>
        <v>0.99379938032532922</v>
      </c>
      <c r="AB31" s="33">
        <f t="shared" si="143"/>
        <v>0.97436999741802222</v>
      </c>
      <c r="AC31" s="34">
        <f t="shared" si="144"/>
        <v>0.866420087787245</v>
      </c>
      <c r="AD31" s="64">
        <v>19838.77</v>
      </c>
      <c r="AE31" s="61">
        <v>19754.060000000001</v>
      </c>
      <c r="AF31" s="62">
        <v>18931.53</v>
      </c>
      <c r="AG31" s="62">
        <v>16797.23</v>
      </c>
      <c r="AH31" s="33">
        <f t="shared" si="145"/>
        <v>0.99573007802399049</v>
      </c>
      <c r="AI31" s="65">
        <f t="shared" si="146"/>
        <v>0.95426934230297533</v>
      </c>
      <c r="AJ31" s="66">
        <f t="shared" si="147"/>
        <v>0.84668706779704583</v>
      </c>
      <c r="AK31" s="64">
        <v>11693.89</v>
      </c>
      <c r="AL31" s="61">
        <v>11410.74</v>
      </c>
      <c r="AM31" s="62">
        <v>11112.43</v>
      </c>
      <c r="AN31" s="62">
        <v>10543.89</v>
      </c>
      <c r="AO31" s="33">
        <f t="shared" si="148"/>
        <v>0.97578650047161386</v>
      </c>
      <c r="AP31" s="63">
        <f t="shared" si="149"/>
        <v>0.95027659743678117</v>
      </c>
      <c r="AQ31" s="65">
        <f t="shared" si="150"/>
        <v>0.90165804535530947</v>
      </c>
      <c r="AR31" s="64">
        <v>15790.436127000001</v>
      </c>
      <c r="AS31" s="61">
        <v>13757.43313021</v>
      </c>
      <c r="AT31" s="62">
        <v>10821.795304649999</v>
      </c>
      <c r="AU31" s="62">
        <v>10821.795304649999</v>
      </c>
      <c r="AV31" s="33">
        <f t="shared" si="151"/>
        <v>0.87125099139511553</v>
      </c>
      <c r="AW31" s="63">
        <f t="shared" si="152"/>
        <v>0.68533859467920943</v>
      </c>
      <c r="AX31" s="65">
        <f t="shared" si="153"/>
        <v>0.68533859467920943</v>
      </c>
      <c r="AY31" s="64">
        <v>17801.385629</v>
      </c>
      <c r="AZ31" s="61">
        <v>16589.62</v>
      </c>
      <c r="BA31" s="62">
        <v>10428.41</v>
      </c>
      <c r="BB31" s="62">
        <v>10428.41</v>
      </c>
      <c r="BC31" s="33">
        <f t="shared" si="154"/>
        <v>0.93192857824359865</v>
      </c>
      <c r="BD31" s="63">
        <f t="shared" si="155"/>
        <v>0.58582012756418333</v>
      </c>
      <c r="BE31" s="65">
        <f t="shared" si="156"/>
        <v>0.58582012756418333</v>
      </c>
      <c r="BF31" s="64">
        <v>22445.447670000001</v>
      </c>
      <c r="BG31" s="61">
        <v>21046.857810850001</v>
      </c>
      <c r="BH31" s="62">
        <v>15673.73242957</v>
      </c>
      <c r="BI31" s="62">
        <v>15673.73242957</v>
      </c>
      <c r="BJ31" s="33">
        <f t="shared" si="157"/>
        <v>0.93768937560468801</v>
      </c>
      <c r="BK31" s="33">
        <f t="shared" si="158"/>
        <v>0.69830340031573979</v>
      </c>
      <c r="BL31" s="34">
        <f t="shared" si="159"/>
        <v>0.69830340031573979</v>
      </c>
      <c r="BM31" s="64">
        <v>41031.907095999995</v>
      </c>
      <c r="BN31" s="61">
        <v>35658.049963030004</v>
      </c>
      <c r="BO31" s="62">
        <v>26815.497117489998</v>
      </c>
      <c r="BP31" s="62">
        <v>26815.497117489998</v>
      </c>
      <c r="BQ31" s="33">
        <f t="shared" si="160"/>
        <v>0.86903223580622058</v>
      </c>
      <c r="BR31" s="33">
        <f t="shared" si="161"/>
        <v>0.65352792534725035</v>
      </c>
      <c r="BS31" s="34">
        <f t="shared" si="162"/>
        <v>0.65352792534725035</v>
      </c>
      <c r="BT31" s="64">
        <v>34784.776357000002</v>
      </c>
      <c r="BU31" s="61">
        <v>32021.70856558</v>
      </c>
      <c r="BV31" s="62">
        <v>25970.006803409997</v>
      </c>
      <c r="BW31" s="62">
        <v>25958.443670409997</v>
      </c>
      <c r="BX31" s="33">
        <f t="shared" si="163"/>
        <v>0.92056675129768462</v>
      </c>
      <c r="BY31" s="33">
        <f t="shared" si="164"/>
        <v>0.74659116783954416</v>
      </c>
      <c r="BZ31" s="34">
        <f t="shared" si="165"/>
        <v>0.74625874848225615</v>
      </c>
      <c r="CA31" s="64">
        <v>46697.695348000001</v>
      </c>
      <c r="CB31" s="64">
        <v>44669.673088219999</v>
      </c>
      <c r="CC31" s="64">
        <v>25074.790252980001</v>
      </c>
      <c r="CD31" s="64">
        <v>25074.790252980001</v>
      </c>
      <c r="CE31" s="33">
        <f t="shared" si="166"/>
        <v>0.95657125593315051</v>
      </c>
      <c r="CF31" s="33">
        <f t="shared" si="167"/>
        <v>0.53695990918005598</v>
      </c>
      <c r="CG31" s="34">
        <f t="shared" si="168"/>
        <v>0.53695990918005598</v>
      </c>
      <c r="CH31" s="64">
        <v>46992.012859000002</v>
      </c>
      <c r="CI31" s="64">
        <v>43244.161009039999</v>
      </c>
      <c r="CJ31" s="64">
        <v>31980.828469909997</v>
      </c>
      <c r="CK31" s="64">
        <v>31980.828469909997</v>
      </c>
      <c r="CL31" s="33">
        <f t="shared" si="169"/>
        <v>0.92024491776495143</v>
      </c>
      <c r="CM31" s="33">
        <f t="shared" si="170"/>
        <v>0.6805588125341383</v>
      </c>
      <c r="CN31" s="34">
        <f t="shared" si="171"/>
        <v>0.6805588125341383</v>
      </c>
    </row>
    <row r="32" spans="1:92" x14ac:dyDescent="0.4">
      <c r="A32" s="67" t="s">
        <v>37</v>
      </c>
      <c r="B32" s="68">
        <f>+B29+B30+B31</f>
        <v>740303.98</v>
      </c>
      <c r="C32" s="74">
        <f>+C29+C30+C31</f>
        <v>738595.78934591007</v>
      </c>
      <c r="D32" s="74">
        <f>+D29+D30+D31</f>
        <v>711941.73545406002</v>
      </c>
      <c r="E32" s="74">
        <f>+E29+E30+E31</f>
        <v>253323.86324266001</v>
      </c>
      <c r="F32" s="69">
        <f t="shared" si="133"/>
        <v>0.99769258210108513</v>
      </c>
      <c r="G32" s="70">
        <f t="shared" si="134"/>
        <v>0.96168838029759074</v>
      </c>
      <c r="H32" s="71">
        <f t="shared" si="135"/>
        <v>0.34218897923885266</v>
      </c>
      <c r="I32" s="68">
        <f>+I29+I30+I31</f>
        <v>824113.33</v>
      </c>
      <c r="J32" s="74">
        <f>+J29+J30+J31</f>
        <v>823460.29</v>
      </c>
      <c r="K32" s="74">
        <f>+K29+K30+K31</f>
        <v>789521.41999999993</v>
      </c>
      <c r="L32" s="74">
        <f>+L29+L30+L31</f>
        <v>309793.09999999998</v>
      </c>
      <c r="M32" s="69">
        <f t="shared" si="136"/>
        <v>0.99920758471410731</v>
      </c>
      <c r="N32" s="70">
        <f t="shared" si="137"/>
        <v>0.9580252997485188</v>
      </c>
      <c r="O32" s="71">
        <f t="shared" si="138"/>
        <v>0.37591079857912257</v>
      </c>
      <c r="P32" s="68">
        <f>+P29+P30+P31</f>
        <v>400633.77999999997</v>
      </c>
      <c r="Q32" s="74">
        <f>+Q29+Q30+Q31</f>
        <v>391399.07</v>
      </c>
      <c r="R32" s="74">
        <f>+R29+R30+R31</f>
        <v>380917.47</v>
      </c>
      <c r="S32" s="74">
        <f>+S29+S30+S31</f>
        <v>129718.11</v>
      </c>
      <c r="T32" s="70">
        <f t="shared" si="139"/>
        <v>0.97694974697340808</v>
      </c>
      <c r="U32" s="70">
        <f t="shared" si="140"/>
        <v>0.95078720022061047</v>
      </c>
      <c r="V32" s="71">
        <f t="shared" si="141"/>
        <v>0.32378225820099349</v>
      </c>
      <c r="W32" s="68">
        <f>+W29+W30+W31</f>
        <v>227969.81</v>
      </c>
      <c r="X32" s="74">
        <f>+X29+X30+X31</f>
        <v>226924.52</v>
      </c>
      <c r="Y32" s="74">
        <f>+Y29+Y30+Y31</f>
        <v>224197.36000000002</v>
      </c>
      <c r="Z32" s="74">
        <f>+Z29+Z30+Z31</f>
        <v>88355.05</v>
      </c>
      <c r="AA32" s="70">
        <f t="shared" si="142"/>
        <v>0.99541478759841051</v>
      </c>
      <c r="AB32" s="70">
        <f t="shared" si="143"/>
        <v>0.9834519755050023</v>
      </c>
      <c r="AC32" s="71">
        <f t="shared" si="144"/>
        <v>0.38757346860972514</v>
      </c>
      <c r="AD32" s="68">
        <f>+AD29+AD30+AD31</f>
        <v>398723.4</v>
      </c>
      <c r="AE32" s="74">
        <f>+AE29+AE30+AE31</f>
        <v>398118.79</v>
      </c>
      <c r="AF32" s="74">
        <f>+AF29+AF30+AF31</f>
        <v>395410.41000000003</v>
      </c>
      <c r="AG32" s="74">
        <f>+AG29+AG30+AG31</f>
        <v>120931.56</v>
      </c>
      <c r="AH32" s="70">
        <f t="shared" si="145"/>
        <v>0.99848363552277086</v>
      </c>
      <c r="AI32" s="75">
        <f t="shared" si="146"/>
        <v>0.99169100684835654</v>
      </c>
      <c r="AJ32" s="76">
        <f t="shared" si="147"/>
        <v>0.30329687196688226</v>
      </c>
      <c r="AK32" s="68">
        <f>+AK29+AK30+AK31</f>
        <v>425807.2</v>
      </c>
      <c r="AL32" s="74">
        <f>+AL29+AL30+AL31</f>
        <v>425054.02999999997</v>
      </c>
      <c r="AM32" s="74">
        <f>+AM29+AM30+AM31</f>
        <v>423303.04</v>
      </c>
      <c r="AN32" s="74">
        <f>+AN29+AN30+AN31</f>
        <v>34194.769999999997</v>
      </c>
      <c r="AO32" s="70">
        <f t="shared" si="148"/>
        <v>0.99823119477547573</v>
      </c>
      <c r="AP32" s="69">
        <f t="shared" si="149"/>
        <v>0.99411902851807099</v>
      </c>
      <c r="AQ32" s="75">
        <f t="shared" si="150"/>
        <v>8.03057580989706E-2</v>
      </c>
      <c r="AR32" s="68">
        <f>+AR29+AR30+AR31</f>
        <v>445185.864719</v>
      </c>
      <c r="AS32" s="74">
        <f>+AS29+AS30+AS31</f>
        <v>441419.07012420997</v>
      </c>
      <c r="AT32" s="74">
        <f>+AT29+AT30+AT31</f>
        <v>34860.641846779996</v>
      </c>
      <c r="AU32" s="74">
        <f>+AU29+AU30+AU31</f>
        <v>34853.641846779996</v>
      </c>
      <c r="AV32" s="70">
        <f t="shared" si="151"/>
        <v>0.99153882705335306</v>
      </c>
      <c r="AW32" s="69">
        <f t="shared" si="152"/>
        <v>7.8305814738264271E-2</v>
      </c>
      <c r="AX32" s="75">
        <f t="shared" si="153"/>
        <v>7.8290090968587939E-2</v>
      </c>
      <c r="AY32" s="68">
        <f>+AY29+AY30+AY31</f>
        <v>289213.08212400001</v>
      </c>
      <c r="AZ32" s="74">
        <f>+AZ29+AZ30+AZ31</f>
        <v>284916.45</v>
      </c>
      <c r="BA32" s="74">
        <f>+BA29+BA30+BA31</f>
        <v>43946.31</v>
      </c>
      <c r="BB32" s="74">
        <f>+BB29+BB30+BB31</f>
        <v>43946.31</v>
      </c>
      <c r="BC32" s="70">
        <f t="shared" si="154"/>
        <v>0.98514371448053029</v>
      </c>
      <c r="BD32" s="69">
        <f t="shared" si="155"/>
        <v>0.15195132141760459</v>
      </c>
      <c r="BE32" s="75">
        <f t="shared" si="156"/>
        <v>0.15195132141760459</v>
      </c>
      <c r="BF32" s="68">
        <f>+BF29+BF30+BF31</f>
        <v>429941.63847000001</v>
      </c>
      <c r="BG32" s="74">
        <f>+BG29+BG30+BG31</f>
        <v>415620.60174901003</v>
      </c>
      <c r="BH32" s="74">
        <f>+BH29+BH30+BH31</f>
        <v>85137.094441439986</v>
      </c>
      <c r="BI32" s="74">
        <f>+BI29+BI30+BI31</f>
        <v>85137.094441439986</v>
      </c>
      <c r="BJ32" s="70">
        <f t="shared" si="157"/>
        <v>0.96669074255763376</v>
      </c>
      <c r="BK32" s="70">
        <f t="shared" si="158"/>
        <v>0.19802011906641739</v>
      </c>
      <c r="BL32" s="71">
        <f t="shared" si="159"/>
        <v>0.19802011906641739</v>
      </c>
      <c r="BM32" s="68">
        <f>+BM29+BM30+BM31</f>
        <v>1013523.0150360001</v>
      </c>
      <c r="BN32" s="74">
        <f>+BN29+BN30+BN31</f>
        <v>1001477.3868525601</v>
      </c>
      <c r="BO32" s="74">
        <f>+BO29+BO30+BO31</f>
        <v>323016.59650123003</v>
      </c>
      <c r="BP32" s="74">
        <f>+BP29+BP30+BP31</f>
        <v>323016.59650123003</v>
      </c>
      <c r="BQ32" s="70">
        <f t="shared" si="160"/>
        <v>0.98811509161140054</v>
      </c>
      <c r="BR32" s="70">
        <f t="shared" si="161"/>
        <v>0.31870672072479439</v>
      </c>
      <c r="BS32" s="71">
        <f t="shared" si="162"/>
        <v>0.31870672072479439</v>
      </c>
      <c r="BT32" s="68">
        <f>+BT29+BT30+BT31</f>
        <v>805915.74048400007</v>
      </c>
      <c r="BU32" s="74">
        <f>+BU29+BU30+BU31</f>
        <v>767529.70332055003</v>
      </c>
      <c r="BV32" s="74">
        <f>+BV29+BV30+BV31</f>
        <v>181483.92792252998</v>
      </c>
      <c r="BW32" s="74">
        <f>+BW29+BW30+BW31</f>
        <v>181457.83082652997</v>
      </c>
      <c r="BX32" s="70">
        <f t="shared" si="163"/>
        <v>0.95236966442621296</v>
      </c>
      <c r="BY32" s="70">
        <f t="shared" si="164"/>
        <v>0.22518970508447714</v>
      </c>
      <c r="BZ32" s="71">
        <f t="shared" si="165"/>
        <v>0.22515732316824313</v>
      </c>
      <c r="CA32" s="68">
        <f>+CA29+CA30+CA31</f>
        <v>1156132.0306159998</v>
      </c>
      <c r="CB32" s="74">
        <f>+CB29+CB30+CB31</f>
        <v>1080620.1028050899</v>
      </c>
      <c r="CC32" s="74">
        <f>+CC29+CC30+CC31</f>
        <v>105471.10144688001</v>
      </c>
      <c r="CD32" s="74">
        <f>+CD29+CD30+CD31</f>
        <v>99478.168439879999</v>
      </c>
      <c r="CE32" s="70">
        <f t="shared" si="166"/>
        <v>0.93468572290080365</v>
      </c>
      <c r="CF32" s="70">
        <f t="shared" si="167"/>
        <v>9.1227557626514202E-2</v>
      </c>
      <c r="CG32" s="71">
        <f t="shared" si="168"/>
        <v>8.6043951560512463E-2</v>
      </c>
      <c r="CH32" s="68">
        <f>+CH29+CH30+CH31</f>
        <v>1232572.716121</v>
      </c>
      <c r="CI32" s="74">
        <f>+CI29+CI30+CI31</f>
        <v>1192891.6489076801</v>
      </c>
      <c r="CJ32" s="74">
        <f>+CJ29+CJ30+CJ31</f>
        <v>125398.15727522998</v>
      </c>
      <c r="CK32" s="74">
        <f>+CK29+CK30+CK31</f>
        <v>125368.55780310999</v>
      </c>
      <c r="CL32" s="70">
        <f t="shared" si="169"/>
        <v>0.96780630733235817</v>
      </c>
      <c r="CM32" s="70">
        <f t="shared" si="170"/>
        <v>0.10173692443060683</v>
      </c>
      <c r="CN32" s="71">
        <f t="shared" si="171"/>
        <v>0.10171291004854818</v>
      </c>
    </row>
    <row r="33" spans="1:92" s="22" customFormat="1" x14ac:dyDescent="0.4">
      <c r="A33" s="77" t="s">
        <v>38</v>
      </c>
      <c r="B33" s="78">
        <f>+B28+B32</f>
        <v>2092009.470764</v>
      </c>
      <c r="C33" s="78">
        <f t="shared" ref="C33:E33" si="185">+C28+C32</f>
        <v>2081461.0827215901</v>
      </c>
      <c r="D33" s="78">
        <f t="shared" si="185"/>
        <v>2054016.8829368502</v>
      </c>
      <c r="E33" s="78">
        <f t="shared" si="185"/>
        <v>1594106.7831468701</v>
      </c>
      <c r="F33" s="79">
        <f t="shared" si="133"/>
        <v>0.99495777232855565</v>
      </c>
      <c r="G33" s="80">
        <f t="shared" si="134"/>
        <v>0.98183918937361458</v>
      </c>
      <c r="H33" s="81">
        <f t="shared" si="135"/>
        <v>0.76199788070973873</v>
      </c>
      <c r="I33" s="78">
        <f>+I28+I32</f>
        <v>2279714.14</v>
      </c>
      <c r="J33" s="78">
        <f t="shared" ref="J33:L33" si="186">+J28+J32</f>
        <v>2274765.9699999997</v>
      </c>
      <c r="K33" s="78">
        <f t="shared" si="186"/>
        <v>2240775.5999999996</v>
      </c>
      <c r="L33" s="78">
        <f t="shared" si="186"/>
        <v>1760565.7018420901</v>
      </c>
      <c r="M33" s="79">
        <f t="shared" si="136"/>
        <v>0.99782947786602738</v>
      </c>
      <c r="N33" s="80">
        <f t="shared" si="137"/>
        <v>0.98291955148376609</v>
      </c>
      <c r="O33" s="81">
        <f t="shared" si="138"/>
        <v>0.77227476504667814</v>
      </c>
      <c r="P33" s="78">
        <f>+P28+P32</f>
        <v>1911162.83</v>
      </c>
      <c r="Q33" s="78">
        <f t="shared" ref="Q33:S33" si="187">+Q28+Q32</f>
        <v>1899081.4700000002</v>
      </c>
      <c r="R33" s="78">
        <f t="shared" si="187"/>
        <v>1887700.84</v>
      </c>
      <c r="S33" s="78">
        <f t="shared" si="187"/>
        <v>1635708.2500000002</v>
      </c>
      <c r="T33" s="79">
        <f t="shared" si="139"/>
        <v>0.99367852921250055</v>
      </c>
      <c r="U33" s="80">
        <f t="shared" si="140"/>
        <v>0.98772370954912303</v>
      </c>
      <c r="V33" s="81">
        <f t="shared" si="141"/>
        <v>0.85587068999243787</v>
      </c>
      <c r="W33" s="78">
        <f>+W28+W32</f>
        <v>1819908.97</v>
      </c>
      <c r="X33" s="78">
        <f t="shared" ref="X33:Z33" si="188">+X28+X32</f>
        <v>1679097.84</v>
      </c>
      <c r="Y33" s="78">
        <f t="shared" si="188"/>
        <v>1672385.5</v>
      </c>
      <c r="Z33" s="78">
        <f t="shared" si="188"/>
        <v>1665715.272286</v>
      </c>
      <c r="AA33" s="79">
        <f t="shared" si="142"/>
        <v>0.92262737734624167</v>
      </c>
      <c r="AB33" s="80">
        <f t="shared" si="143"/>
        <v>0.91893909397017814</v>
      </c>
      <c r="AC33" s="81">
        <f t="shared" si="144"/>
        <v>0.91527395037016601</v>
      </c>
      <c r="AD33" s="78">
        <f>+AD28+AD32</f>
        <v>2136131.5500000003</v>
      </c>
      <c r="AE33" s="78">
        <f t="shared" ref="AE33:AG33" si="189">+AE28+AE32</f>
        <v>2134873.1</v>
      </c>
      <c r="AF33" s="78">
        <f t="shared" si="189"/>
        <v>2131454.04</v>
      </c>
      <c r="AG33" s="78">
        <f t="shared" si="189"/>
        <v>1845831.65</v>
      </c>
      <c r="AH33" s="79">
        <f t="shared" si="145"/>
        <v>0.99941087429751219</v>
      </c>
      <c r="AI33" s="80">
        <f t="shared" si="146"/>
        <v>0.99781028935226379</v>
      </c>
      <c r="AJ33" s="81">
        <f t="shared" si="147"/>
        <v>0.86410017678920559</v>
      </c>
      <c r="AK33" s="78">
        <f>+AK28+AK32</f>
        <v>2358421.66</v>
      </c>
      <c r="AL33" s="78">
        <f t="shared" ref="AL33:AN33" si="190">+AL28+AL32</f>
        <v>2357210.61</v>
      </c>
      <c r="AM33" s="78">
        <f t="shared" si="190"/>
        <v>2355148.75</v>
      </c>
      <c r="AN33" s="78">
        <f t="shared" si="190"/>
        <v>1957729.0899999999</v>
      </c>
      <c r="AO33" s="79">
        <f t="shared" si="148"/>
        <v>0.99948649979749582</v>
      </c>
      <c r="AP33" s="80">
        <f t="shared" si="149"/>
        <v>0.99861224561514583</v>
      </c>
      <c r="AQ33" s="81">
        <f t="shared" si="150"/>
        <v>0.83010138653492516</v>
      </c>
      <c r="AR33" s="78">
        <f>+AR28+AR32</f>
        <v>2395463.2607189999</v>
      </c>
      <c r="AS33" s="78">
        <f t="shared" ref="AS33:AU33" si="191">+AS28+AS32</f>
        <v>2389712.38477787</v>
      </c>
      <c r="AT33" s="78">
        <f t="shared" si="191"/>
        <v>1980108.6592269898</v>
      </c>
      <c r="AU33" s="78">
        <f t="shared" si="191"/>
        <v>1976567.7892295702</v>
      </c>
      <c r="AV33" s="79">
        <f t="shared" si="151"/>
        <v>0.9975992635598161</v>
      </c>
      <c r="AW33" s="80">
        <f t="shared" si="152"/>
        <v>0.82660781807718431</v>
      </c>
      <c r="AX33" s="81">
        <f t="shared" si="153"/>
        <v>0.82512966140683042</v>
      </c>
      <c r="AY33" s="78">
        <f>+AY28+AY32</f>
        <v>2468577.049052</v>
      </c>
      <c r="AZ33" s="78">
        <f t="shared" ref="AZ33:BB33" si="192">+AZ28+AZ32</f>
        <v>2461730.8316044305</v>
      </c>
      <c r="BA33" s="78">
        <f t="shared" si="192"/>
        <v>2214365.8891976601</v>
      </c>
      <c r="BB33" s="78">
        <f t="shared" si="192"/>
        <v>2214365.8891976601</v>
      </c>
      <c r="BC33" s="79">
        <f t="shared" si="154"/>
        <v>0.99722665433910651</v>
      </c>
      <c r="BD33" s="80">
        <f t="shared" si="155"/>
        <v>0.89702117665236991</v>
      </c>
      <c r="BE33" s="81">
        <f t="shared" si="156"/>
        <v>0.89702117665236991</v>
      </c>
      <c r="BF33" s="78">
        <f>+BF28+BF32</f>
        <v>2785596.2558180001</v>
      </c>
      <c r="BG33" s="78">
        <f t="shared" ref="BG33:BI33" si="193">+BG28+BG32</f>
        <v>2741079.0516208196</v>
      </c>
      <c r="BH33" s="78">
        <f t="shared" si="193"/>
        <v>2408984.5677114096</v>
      </c>
      <c r="BI33" s="78">
        <f t="shared" si="193"/>
        <v>2403749.5973064099</v>
      </c>
      <c r="BJ33" s="79">
        <f t="shared" si="157"/>
        <v>0.98401878804072851</v>
      </c>
      <c r="BK33" s="80">
        <f t="shared" si="158"/>
        <v>0.86480033230946562</v>
      </c>
      <c r="BL33" s="81">
        <f t="shared" si="159"/>
        <v>0.86292103253870167</v>
      </c>
      <c r="BM33" s="78">
        <f>+BM28+BM32</f>
        <v>3739629.5077670002</v>
      </c>
      <c r="BN33" s="78">
        <f t="shared" ref="BN33:BP33" si="194">+BN28+BN32</f>
        <v>3713562.591448151</v>
      </c>
      <c r="BO33" s="78">
        <f t="shared" si="194"/>
        <v>3029480.6254374702</v>
      </c>
      <c r="BP33" s="78">
        <f t="shared" si="194"/>
        <v>3025466.62985784</v>
      </c>
      <c r="BQ33" s="79">
        <f t="shared" si="160"/>
        <v>0.99302954577058777</v>
      </c>
      <c r="BR33" s="80">
        <f t="shared" si="161"/>
        <v>0.81010180798536569</v>
      </c>
      <c r="BS33" s="81">
        <f t="shared" si="162"/>
        <v>0.80902844080519631</v>
      </c>
      <c r="BT33" s="78">
        <f>+BT28+BT32</f>
        <v>3447480.359284</v>
      </c>
      <c r="BU33" s="78">
        <f t="shared" ref="BU33:BW33" si="195">+BU28+BU32</f>
        <v>3405060.2190651</v>
      </c>
      <c r="BV33" s="78">
        <f t="shared" si="195"/>
        <v>2815363.3684326601</v>
      </c>
      <c r="BW33" s="78">
        <f t="shared" si="195"/>
        <v>2810282.4633132997</v>
      </c>
      <c r="BX33" s="79">
        <f t="shared" si="163"/>
        <v>0.98769532069858978</v>
      </c>
      <c r="BY33" s="80">
        <f t="shared" si="164"/>
        <v>0.81664377314027026</v>
      </c>
      <c r="BZ33" s="81">
        <f t="shared" si="165"/>
        <v>0.81516997065560115</v>
      </c>
      <c r="CA33" s="78">
        <f>+CA28+CA32</f>
        <v>4073759.740005</v>
      </c>
      <c r="CB33" s="78">
        <f t="shared" ref="CB33:CD33" si="196">+CB28+CB32</f>
        <v>3986113.4638829501</v>
      </c>
      <c r="CC33" s="78">
        <f t="shared" si="196"/>
        <v>3009091.6693884297</v>
      </c>
      <c r="CD33" s="78">
        <f t="shared" si="196"/>
        <v>3001533.8564034295</v>
      </c>
      <c r="CE33" s="79">
        <f t="shared" si="166"/>
        <v>0.97848516316233658</v>
      </c>
      <c r="CF33" s="80">
        <f t="shared" si="167"/>
        <v>0.73865221845035378</v>
      </c>
      <c r="CG33" s="81">
        <f t="shared" si="168"/>
        <v>0.73679697575874847</v>
      </c>
      <c r="CH33" s="78">
        <f>+CH28+CH32</f>
        <v>4980202.2626829995</v>
      </c>
      <c r="CI33" s="78">
        <f t="shared" ref="CI33:CK33" si="197">+CI28+CI32</f>
        <v>4927764.1828475203</v>
      </c>
      <c r="CJ33" s="78">
        <f t="shared" si="197"/>
        <v>3857222.8227635296</v>
      </c>
      <c r="CK33" s="78">
        <f t="shared" si="197"/>
        <v>3857192.7642404092</v>
      </c>
      <c r="CL33" s="79">
        <f t="shared" si="169"/>
        <v>0.9894706927410557</v>
      </c>
      <c r="CM33" s="80">
        <f t="shared" si="170"/>
        <v>0.77451127872174341</v>
      </c>
      <c r="CN33" s="81">
        <f t="shared" si="171"/>
        <v>0.77450524311886326</v>
      </c>
    </row>
    <row r="34" spans="1:92" s="23" customFormat="1" ht="30.75" customHeight="1" x14ac:dyDescent="0.4">
      <c r="A34" s="82" t="s">
        <v>39</v>
      </c>
      <c r="B34" s="83"/>
      <c r="C34" s="83"/>
      <c r="D34" s="83"/>
      <c r="E34" s="83"/>
      <c r="F34" s="84"/>
      <c r="G34" s="85"/>
      <c r="H34" s="85"/>
      <c r="I34" s="83"/>
      <c r="J34" s="83"/>
      <c r="K34" s="83"/>
      <c r="L34" s="83"/>
      <c r="M34" s="84"/>
      <c r="N34" s="85"/>
      <c r="O34" s="85"/>
      <c r="P34" s="83"/>
      <c r="Q34" s="83"/>
      <c r="R34" s="83"/>
      <c r="S34" s="83"/>
      <c r="T34" s="85"/>
      <c r="U34" s="85"/>
      <c r="V34" s="85"/>
      <c r="W34" s="83"/>
      <c r="X34" s="83"/>
      <c r="Y34" s="83"/>
      <c r="Z34" s="83"/>
      <c r="AA34" s="85"/>
      <c r="AB34" s="85"/>
      <c r="AC34" s="85"/>
      <c r="AD34" s="83"/>
      <c r="AE34" s="83"/>
      <c r="AF34" s="83"/>
      <c r="AG34" s="83"/>
      <c r="AH34" s="85"/>
      <c r="AI34" s="84"/>
      <c r="AJ34" s="84"/>
      <c r="AK34" s="83"/>
      <c r="AL34" s="83"/>
      <c r="AM34" s="83"/>
      <c r="AN34" s="83"/>
      <c r="AO34" s="85"/>
      <c r="AP34" s="84"/>
      <c r="AQ34" s="84"/>
      <c r="AR34" s="83"/>
      <c r="AS34" s="83"/>
      <c r="AT34" s="83"/>
      <c r="AU34" s="83"/>
      <c r="AV34" s="85"/>
      <c r="AW34" s="84"/>
      <c r="AX34" s="84"/>
      <c r="AY34" s="83"/>
      <c r="AZ34" s="83"/>
      <c r="BA34" s="83"/>
      <c r="BB34" s="83"/>
      <c r="BC34" s="85"/>
      <c r="BD34" s="84"/>
      <c r="BE34" s="84"/>
      <c r="BF34" s="83"/>
      <c r="BG34" s="83"/>
      <c r="BH34" s="83"/>
      <c r="BI34" s="83"/>
      <c r="BJ34" s="85"/>
      <c r="BK34" s="85"/>
      <c r="BL34" s="85"/>
      <c r="BM34" s="83"/>
      <c r="BN34" s="83"/>
      <c r="BO34" s="83"/>
      <c r="BP34" s="83"/>
      <c r="BQ34" s="85"/>
      <c r="BR34" s="85"/>
      <c r="BS34" s="85"/>
      <c r="BT34" s="83"/>
      <c r="BU34" s="83"/>
      <c r="BV34" s="83"/>
      <c r="BW34" s="83"/>
      <c r="BX34" s="85"/>
      <c r="BY34" s="85"/>
      <c r="BZ34" s="85"/>
      <c r="CA34" s="83"/>
      <c r="CB34" s="83"/>
      <c r="CC34" s="83"/>
      <c r="CD34" s="83"/>
      <c r="CE34" s="85"/>
      <c r="CF34" s="85"/>
      <c r="CG34" s="85"/>
      <c r="CH34" s="83"/>
      <c r="CI34" s="83"/>
      <c r="CJ34" s="83"/>
      <c r="CK34" s="83"/>
      <c r="CL34" s="85"/>
      <c r="CM34" s="85"/>
      <c r="CN34" s="85"/>
    </row>
    <row r="35" spans="1:92" x14ac:dyDescent="0.4">
      <c r="A35" s="67" t="s">
        <v>40</v>
      </c>
      <c r="B35" s="68">
        <v>1261.8159270000001</v>
      </c>
      <c r="C35" s="74">
        <v>1204.7389270000001</v>
      </c>
      <c r="D35" s="74">
        <v>1204.2389270000001</v>
      </c>
      <c r="E35" s="74">
        <v>0</v>
      </c>
      <c r="F35" s="69">
        <f t="shared" si="133"/>
        <v>0.95476598545106173</v>
      </c>
      <c r="G35" s="70">
        <f t="shared" si="134"/>
        <v>0.95436973114066581</v>
      </c>
      <c r="H35" s="70">
        <v>0</v>
      </c>
      <c r="I35" s="68">
        <v>333.30430999999999</v>
      </c>
      <c r="J35" s="74">
        <v>274</v>
      </c>
      <c r="K35" s="74">
        <v>274</v>
      </c>
      <c r="L35" s="74">
        <v>274</v>
      </c>
      <c r="M35" s="69">
        <f t="shared" si="136"/>
        <v>0.82207157777227668</v>
      </c>
      <c r="N35" s="70">
        <f t="shared" si="137"/>
        <v>0.82207157777227668</v>
      </c>
      <c r="O35" s="86">
        <v>0</v>
      </c>
      <c r="P35" s="68">
        <v>2206.788</v>
      </c>
      <c r="Q35" s="74">
        <v>2146.7049999999999</v>
      </c>
      <c r="R35" s="74">
        <v>2146.7049999999999</v>
      </c>
      <c r="S35" s="74">
        <v>2145.7049999999999</v>
      </c>
      <c r="T35" s="69">
        <f t="shared" si="139"/>
        <v>0.97277355142406063</v>
      </c>
      <c r="U35" s="86">
        <f t="shared" si="140"/>
        <v>0.97277355142406063</v>
      </c>
      <c r="V35" s="86">
        <v>0</v>
      </c>
      <c r="W35" s="68">
        <v>9208.5309269999998</v>
      </c>
      <c r="X35" s="74">
        <v>8179.7344400000002</v>
      </c>
      <c r="Y35" s="74">
        <v>8179.7344400000002</v>
      </c>
      <c r="Z35" s="74">
        <v>8104.2238850000003</v>
      </c>
      <c r="AA35" s="69">
        <f t="shared" si="142"/>
        <v>0.88827789197259432</v>
      </c>
      <c r="AB35" s="86">
        <f t="shared" si="143"/>
        <v>0.88827789197259432</v>
      </c>
      <c r="AC35" s="86">
        <v>0</v>
      </c>
      <c r="AD35" s="68">
        <v>3782.44</v>
      </c>
      <c r="AE35" s="74">
        <v>3782.44</v>
      </c>
      <c r="AF35" s="74">
        <v>3782.44</v>
      </c>
      <c r="AG35" s="74">
        <v>3782.44</v>
      </c>
      <c r="AH35" s="69">
        <f t="shared" si="145"/>
        <v>1</v>
      </c>
      <c r="AI35" s="86">
        <f t="shared" si="146"/>
        <v>1</v>
      </c>
      <c r="AJ35" s="86">
        <v>0</v>
      </c>
      <c r="AK35" s="68">
        <v>2459</v>
      </c>
      <c r="AL35" s="74">
        <v>2459</v>
      </c>
      <c r="AM35" s="74">
        <v>2459</v>
      </c>
      <c r="AN35" s="74">
        <v>2459</v>
      </c>
      <c r="AO35" s="69">
        <f t="shared" si="148"/>
        <v>1</v>
      </c>
      <c r="AP35" s="86">
        <f t="shared" si="149"/>
        <v>1</v>
      </c>
      <c r="AQ35" s="86">
        <v>0</v>
      </c>
      <c r="AR35" s="68">
        <v>2623.9522740000002</v>
      </c>
      <c r="AS35" s="74">
        <v>2623.9522740000002</v>
      </c>
      <c r="AT35" s="74">
        <v>2623.9522740000002</v>
      </c>
      <c r="AU35" s="74">
        <v>2163</v>
      </c>
      <c r="AV35" s="69">
        <f t="shared" si="151"/>
        <v>1</v>
      </c>
      <c r="AW35" s="86">
        <f t="shared" si="152"/>
        <v>1</v>
      </c>
      <c r="AX35" s="86">
        <v>0</v>
      </c>
      <c r="AY35" s="68">
        <v>2163</v>
      </c>
      <c r="AZ35" s="74">
        <v>2163</v>
      </c>
      <c r="BA35" s="74">
        <v>2163</v>
      </c>
      <c r="BB35" s="74">
        <v>2163</v>
      </c>
      <c r="BC35" s="69">
        <f t="shared" si="154"/>
        <v>1</v>
      </c>
      <c r="BD35" s="86">
        <f t="shared" si="155"/>
        <v>1</v>
      </c>
      <c r="BE35" s="86">
        <v>0</v>
      </c>
      <c r="BF35" s="68">
        <v>2300</v>
      </c>
      <c r="BG35" s="74">
        <v>2299.9999994</v>
      </c>
      <c r="BH35" s="74">
        <v>2299.9999994</v>
      </c>
      <c r="BI35" s="74">
        <v>2299.9999994</v>
      </c>
      <c r="BJ35" s="69">
        <f t="shared" si="157"/>
        <v>0.99999999973913045</v>
      </c>
      <c r="BK35" s="86">
        <f t="shared" si="158"/>
        <v>0.99999999973913045</v>
      </c>
      <c r="BL35" s="86">
        <v>0</v>
      </c>
      <c r="BM35" s="68">
        <v>2669</v>
      </c>
      <c r="BN35" s="74">
        <v>2669</v>
      </c>
      <c r="BO35" s="74">
        <v>2669</v>
      </c>
      <c r="BP35" s="74">
        <v>2669</v>
      </c>
      <c r="BQ35" s="69">
        <f t="shared" si="160"/>
        <v>1</v>
      </c>
      <c r="BR35" s="86">
        <f t="shared" si="161"/>
        <v>1</v>
      </c>
      <c r="BS35" s="86">
        <v>0</v>
      </c>
      <c r="BT35" s="68">
        <v>4576.5598360000004</v>
      </c>
      <c r="BU35" s="74">
        <v>4576.5598360000004</v>
      </c>
      <c r="BV35" s="74">
        <v>4576.5598360000004</v>
      </c>
      <c r="BW35" s="74">
        <v>4576.5598360000004</v>
      </c>
      <c r="BX35" s="87">
        <f t="shared" ref="BX35" si="198">+BU35/BT35</f>
        <v>1</v>
      </c>
      <c r="BY35" s="88">
        <f t="shared" ref="BY35" si="199">+BV35/BT35</f>
        <v>1</v>
      </c>
      <c r="BZ35" s="88">
        <f t="shared" ref="BZ35:BZ44" si="200">+BW35/BT35</f>
        <v>1</v>
      </c>
      <c r="CA35" s="89">
        <v>8011.5107239999998</v>
      </c>
      <c r="CB35" s="90">
        <v>5945.1076982700006</v>
      </c>
      <c r="CC35" s="90">
        <v>5945.1076982700006</v>
      </c>
      <c r="CD35" s="90">
        <v>5945.1076982700006</v>
      </c>
      <c r="CE35" s="91">
        <f t="shared" ref="CE35" si="201">+CB35/CA35</f>
        <v>0.7420707408479531</v>
      </c>
      <c r="CF35" s="91">
        <f t="shared" ref="CF35" si="202">+CC35/CA35</f>
        <v>0.7420707408479531</v>
      </c>
      <c r="CG35" s="92">
        <f t="shared" ref="CG35" si="203">+CD35/CA35</f>
        <v>0.7420707408479531</v>
      </c>
      <c r="CH35" s="89">
        <v>9000</v>
      </c>
      <c r="CI35" s="90">
        <v>8189.3044369999998</v>
      </c>
      <c r="CJ35" s="90">
        <v>8189.3044369999998</v>
      </c>
      <c r="CK35" s="90">
        <v>8189.3044369999998</v>
      </c>
      <c r="CL35" s="91">
        <f t="shared" ref="CL35:CL36" si="204">+CI35/CH35</f>
        <v>0.90992271522222223</v>
      </c>
      <c r="CM35" s="91">
        <f t="shared" ref="CM35:CM36" si="205">+CJ35/CH35</f>
        <v>0.90992271522222223</v>
      </c>
      <c r="CN35" s="92">
        <f t="shared" ref="CN35:CN36" si="206">+CK35/CH35</f>
        <v>0.90992271522222223</v>
      </c>
    </row>
    <row r="36" spans="1:92" x14ac:dyDescent="0.4">
      <c r="A36" s="60" t="s">
        <v>41</v>
      </c>
      <c r="B36" s="64">
        <f>248775.53+1339.37</f>
        <v>250114.9</v>
      </c>
      <c r="C36" s="61">
        <v>250097.79</v>
      </c>
      <c r="D36" s="62">
        <v>245689.44999999998</v>
      </c>
      <c r="E36" s="62">
        <v>85545.89</v>
      </c>
      <c r="F36" s="63">
        <f t="shared" si="133"/>
        <v>0.99993159144057397</v>
      </c>
      <c r="G36" s="33">
        <f t="shared" si="134"/>
        <v>0.98230633200980821</v>
      </c>
      <c r="H36" s="30"/>
      <c r="I36" s="64">
        <v>594300</v>
      </c>
      <c r="J36" s="61">
        <v>594166.94999999995</v>
      </c>
      <c r="K36" s="62">
        <v>586323.06999999995</v>
      </c>
      <c r="L36" s="62">
        <v>84049.43</v>
      </c>
      <c r="M36" s="63">
        <f t="shared" si="136"/>
        <v>0.99977612317011599</v>
      </c>
      <c r="N36" s="33">
        <f t="shared" si="137"/>
        <v>0.98657760390375226</v>
      </c>
      <c r="O36" s="34">
        <f t="shared" si="138"/>
        <v>0.14142592966515227</v>
      </c>
      <c r="P36" s="64">
        <v>807167.25</v>
      </c>
      <c r="Q36" s="61">
        <v>806835.77</v>
      </c>
      <c r="R36" s="62">
        <v>799258.73</v>
      </c>
      <c r="S36" s="62">
        <v>234440.95</v>
      </c>
      <c r="T36" s="33">
        <f t="shared" si="139"/>
        <v>0.99958932922513888</v>
      </c>
      <c r="U36" s="33">
        <f t="shared" si="140"/>
        <v>0.99020212973209698</v>
      </c>
      <c r="V36" s="34">
        <f t="shared" si="141"/>
        <v>0.29044903642956277</v>
      </c>
      <c r="W36" s="64">
        <v>766341.35</v>
      </c>
      <c r="X36" s="61">
        <v>766019.01</v>
      </c>
      <c r="Y36" s="62">
        <v>758747.1</v>
      </c>
      <c r="Z36" s="62">
        <v>126051.56</v>
      </c>
      <c r="AA36" s="33">
        <f t="shared" si="142"/>
        <v>0.99957937804086916</v>
      </c>
      <c r="AB36" s="33">
        <f t="shared" si="143"/>
        <v>0.99009025155695962</v>
      </c>
      <c r="AC36" s="34">
        <f t="shared" si="144"/>
        <v>0.16448487348359839</v>
      </c>
      <c r="AD36" s="64">
        <v>355875.32</v>
      </c>
      <c r="AE36" s="61">
        <v>355650.18</v>
      </c>
      <c r="AF36" s="62">
        <v>355046.41</v>
      </c>
      <c r="AG36" s="62">
        <v>21578.57</v>
      </c>
      <c r="AH36" s="33">
        <f t="shared" si="145"/>
        <v>0.99936736270444371</v>
      </c>
      <c r="AI36" s="65">
        <f t="shared" si="146"/>
        <v>0.99767078537505771</v>
      </c>
      <c r="AJ36" s="66">
        <f t="shared" si="147"/>
        <v>6.0635196618860784E-2</v>
      </c>
      <c r="AK36" s="64">
        <v>666971.76</v>
      </c>
      <c r="AL36" s="61">
        <v>666168.41</v>
      </c>
      <c r="AM36" s="62">
        <v>665794.78</v>
      </c>
      <c r="AN36" s="62">
        <v>86937.25</v>
      </c>
      <c r="AO36" s="33">
        <f t="shared" si="148"/>
        <v>0.99879552621538281</v>
      </c>
      <c r="AP36" s="63">
        <f t="shared" si="149"/>
        <v>0.99823533758010985</v>
      </c>
      <c r="AQ36" s="65">
        <f t="shared" si="150"/>
        <v>0.13034622335434412</v>
      </c>
      <c r="AR36" s="64">
        <v>1042791.661616</v>
      </c>
      <c r="AS36" s="61">
        <v>1035746.928544</v>
      </c>
      <c r="AT36" s="62">
        <v>15324.176074000001</v>
      </c>
      <c r="AU36" s="62">
        <v>15324.176074000001</v>
      </c>
      <c r="AV36" s="33">
        <f t="shared" si="151"/>
        <v>0.99324435231762132</v>
      </c>
      <c r="AW36" s="63">
        <f t="shared" si="152"/>
        <v>1.4695338137104332E-2</v>
      </c>
      <c r="AX36" s="65">
        <f t="shared" si="153"/>
        <v>1.4695338137104332E-2</v>
      </c>
      <c r="AY36" s="64">
        <v>1211417.8</v>
      </c>
      <c r="AZ36" s="61">
        <v>1211417.75</v>
      </c>
      <c r="BA36" s="62">
        <v>267809.31</v>
      </c>
      <c r="BB36" s="62">
        <v>267809.31</v>
      </c>
      <c r="BC36" s="33">
        <f t="shared" si="154"/>
        <v>0.99999995872604808</v>
      </c>
      <c r="BD36" s="63">
        <f t="shared" si="155"/>
        <v>0.22107097155085553</v>
      </c>
      <c r="BE36" s="65">
        <f t="shared" si="156"/>
        <v>0.22107097155085553</v>
      </c>
      <c r="BF36" s="64">
        <v>1068027.2844819999</v>
      </c>
      <c r="BG36" s="61">
        <v>1068026.8244811101</v>
      </c>
      <c r="BH36" s="62">
        <v>486251.40855774999</v>
      </c>
      <c r="BI36" s="62">
        <v>486249.26463674998</v>
      </c>
      <c r="BJ36" s="33">
        <f t="shared" si="157"/>
        <v>0.9999995692985596</v>
      </c>
      <c r="BK36" s="33">
        <f t="shared" si="158"/>
        <v>0.45527994988778309</v>
      </c>
      <c r="BL36" s="34">
        <f t="shared" si="159"/>
        <v>0.45527794252239911</v>
      </c>
      <c r="BM36" s="64">
        <v>1645144.118152</v>
      </c>
      <c r="BN36" s="61">
        <v>1645128.1480940001</v>
      </c>
      <c r="BO36" s="62">
        <v>1114391.3782605601</v>
      </c>
      <c r="BP36" s="62">
        <v>1114391.3782605601</v>
      </c>
      <c r="BQ36" s="33">
        <f t="shared" si="160"/>
        <v>0.99999029260851757</v>
      </c>
      <c r="BR36" s="33">
        <f t="shared" si="161"/>
        <v>0.67738222199788944</v>
      </c>
      <c r="BS36" s="34">
        <f t="shared" si="162"/>
        <v>0.67738222199788944</v>
      </c>
      <c r="BT36" s="64">
        <v>1674428.6746350001</v>
      </c>
      <c r="BU36" s="61">
        <v>1655326.5795304</v>
      </c>
      <c r="BV36" s="62">
        <v>1259690.5164385801</v>
      </c>
      <c r="BW36" s="62">
        <v>1259528.1404385802</v>
      </c>
      <c r="BX36" s="33">
        <f t="shared" si="163"/>
        <v>0.98859187292121353</v>
      </c>
      <c r="BY36" s="33">
        <f t="shared" si="164"/>
        <v>0.75231064512985213</v>
      </c>
      <c r="BZ36" s="34">
        <f t="shared" si="200"/>
        <v>0.75221367115749982</v>
      </c>
      <c r="CA36" s="64">
        <v>3080269.5993920001</v>
      </c>
      <c r="CB36" s="61">
        <v>3073871.71260085</v>
      </c>
      <c r="CC36" s="62">
        <v>1313281.4307791002</v>
      </c>
      <c r="CD36" s="62">
        <v>1310367.7017281002</v>
      </c>
      <c r="CE36" s="33">
        <f t="shared" si="166"/>
        <v>0.99792294583811336</v>
      </c>
      <c r="CF36" s="33">
        <f t="shared" si="167"/>
        <v>0.4263527553037314</v>
      </c>
      <c r="CG36" s="34">
        <f t="shared" si="168"/>
        <v>0.42540682217775594</v>
      </c>
      <c r="CH36" s="64">
        <v>3231754.9189490001</v>
      </c>
      <c r="CI36" s="61">
        <v>3230723.7361260001</v>
      </c>
      <c r="CJ36" s="62">
        <v>795133.19599299994</v>
      </c>
      <c r="CK36" s="62">
        <v>795133.19599299994</v>
      </c>
      <c r="CL36" s="33">
        <f t="shared" si="204"/>
        <v>0.99968092171316769</v>
      </c>
      <c r="CM36" s="33">
        <f t="shared" si="205"/>
        <v>0.2460375913194511</v>
      </c>
      <c r="CN36" s="34">
        <f t="shared" si="206"/>
        <v>0.2460375913194511</v>
      </c>
    </row>
    <row r="37" spans="1:92" x14ac:dyDescent="0.4">
      <c r="A37" s="60" t="s">
        <v>42</v>
      </c>
      <c r="B37" s="64">
        <v>400000</v>
      </c>
      <c r="C37" s="61">
        <v>399958.03</v>
      </c>
      <c r="D37" s="62">
        <v>381612.38</v>
      </c>
      <c r="E37" s="62">
        <v>139852.09</v>
      </c>
      <c r="F37" s="63">
        <f t="shared" si="133"/>
        <v>0.99989507500000008</v>
      </c>
      <c r="G37" s="33">
        <f t="shared" si="134"/>
        <v>0.95403095000000004</v>
      </c>
      <c r="H37" s="34">
        <f t="shared" si="135"/>
        <v>0.34963022500000002</v>
      </c>
      <c r="I37" s="64">
        <v>500000</v>
      </c>
      <c r="J37" s="61">
        <v>499953.76</v>
      </c>
      <c r="K37" s="62">
        <v>498507.54</v>
      </c>
      <c r="L37" s="62">
        <v>75687.320000000007</v>
      </c>
      <c r="M37" s="63">
        <f t="shared" si="136"/>
        <v>0.99990752000000005</v>
      </c>
      <c r="N37" s="33">
        <f t="shared" si="137"/>
        <v>0.99701507999999994</v>
      </c>
      <c r="O37" s="34">
        <f t="shared" si="138"/>
        <v>0.15137464</v>
      </c>
      <c r="P37" s="64">
        <v>500000</v>
      </c>
      <c r="Q37" s="61">
        <v>500000</v>
      </c>
      <c r="R37" s="62">
        <v>500000</v>
      </c>
      <c r="S37" s="62">
        <v>200000</v>
      </c>
      <c r="T37" s="33">
        <f t="shared" si="139"/>
        <v>1</v>
      </c>
      <c r="U37" s="33">
        <f t="shared" si="140"/>
        <v>1</v>
      </c>
      <c r="V37" s="34">
        <f t="shared" si="141"/>
        <v>0.4</v>
      </c>
      <c r="W37" s="64">
        <v>515000</v>
      </c>
      <c r="X37" s="61">
        <v>515000</v>
      </c>
      <c r="Y37" s="62">
        <v>515000</v>
      </c>
      <c r="Z37" s="62">
        <v>153873.67000000001</v>
      </c>
      <c r="AA37" s="33">
        <f t="shared" si="142"/>
        <v>1</v>
      </c>
      <c r="AB37" s="33">
        <f t="shared" si="143"/>
        <v>1</v>
      </c>
      <c r="AC37" s="34">
        <f t="shared" si="144"/>
        <v>0.29878382524271846</v>
      </c>
      <c r="AD37" s="64">
        <v>150000</v>
      </c>
      <c r="AE37" s="61">
        <v>150000</v>
      </c>
      <c r="AF37" s="62">
        <v>150000</v>
      </c>
      <c r="AG37" s="62"/>
      <c r="AH37" s="33">
        <f t="shared" si="145"/>
        <v>1</v>
      </c>
      <c r="AI37" s="65">
        <f t="shared" si="146"/>
        <v>1</v>
      </c>
      <c r="AJ37" s="66">
        <f t="shared" si="147"/>
        <v>0</v>
      </c>
      <c r="AK37" s="64">
        <v>500000</v>
      </c>
      <c r="AL37" s="61">
        <v>500000</v>
      </c>
      <c r="AM37" s="62">
        <v>500000</v>
      </c>
      <c r="AN37" s="62"/>
      <c r="AO37" s="33">
        <f t="shared" si="148"/>
        <v>1</v>
      </c>
      <c r="AP37" s="63">
        <f t="shared" si="149"/>
        <v>1</v>
      </c>
      <c r="AQ37" s="65">
        <f t="shared" si="150"/>
        <v>0</v>
      </c>
      <c r="AR37" s="64"/>
      <c r="AS37" s="61"/>
      <c r="AT37" s="62"/>
      <c r="AU37" s="62"/>
      <c r="AV37" s="33" t="e">
        <f t="shared" si="151"/>
        <v>#DIV/0!</v>
      </c>
      <c r="AW37" s="63" t="e">
        <f t="shared" si="152"/>
        <v>#DIV/0!</v>
      </c>
      <c r="AX37" s="65" t="e">
        <f t="shared" si="153"/>
        <v>#DIV/0!</v>
      </c>
      <c r="AY37" s="64"/>
      <c r="AZ37" s="61"/>
      <c r="BA37" s="62"/>
      <c r="BB37" s="62"/>
      <c r="BC37" s="33"/>
      <c r="BD37" s="63"/>
      <c r="BE37" s="65"/>
      <c r="BF37" s="64"/>
      <c r="BG37" s="61"/>
      <c r="BH37" s="62"/>
      <c r="BI37" s="62"/>
      <c r="BJ37" s="33"/>
      <c r="BK37" s="33"/>
      <c r="BL37" s="34"/>
      <c r="BM37" s="64"/>
      <c r="BN37" s="61"/>
      <c r="BO37" s="62"/>
      <c r="BP37" s="62"/>
      <c r="BQ37" s="33"/>
      <c r="BR37" s="33"/>
      <c r="BS37" s="34"/>
      <c r="BT37" s="64"/>
      <c r="BU37" s="61"/>
      <c r="BV37" s="62"/>
      <c r="BW37" s="62"/>
      <c r="BX37" s="33" t="e">
        <f t="shared" si="163"/>
        <v>#DIV/0!</v>
      </c>
      <c r="BY37" s="33" t="e">
        <f t="shared" si="164"/>
        <v>#DIV/0!</v>
      </c>
      <c r="BZ37" s="34" t="e">
        <f t="shared" si="200"/>
        <v>#DIV/0!</v>
      </c>
      <c r="CA37" s="64"/>
      <c r="CB37" s="61"/>
      <c r="CC37" s="62"/>
      <c r="CD37" s="62"/>
      <c r="CE37" s="33"/>
      <c r="CF37" s="33"/>
      <c r="CG37" s="34"/>
      <c r="CH37" s="64"/>
      <c r="CI37" s="61"/>
      <c r="CJ37" s="62"/>
      <c r="CK37" s="62"/>
      <c r="CL37" s="33"/>
      <c r="CM37" s="33"/>
      <c r="CN37" s="34"/>
    </row>
    <row r="38" spans="1:92" x14ac:dyDescent="0.4">
      <c r="A38" s="60" t="s">
        <v>43</v>
      </c>
      <c r="B38" s="64">
        <v>9885.1</v>
      </c>
      <c r="C38" s="61">
        <v>9885.1</v>
      </c>
      <c r="D38" s="62">
        <f>3109.09+0.32</f>
        <v>3109.4100000000003</v>
      </c>
      <c r="E38" s="62">
        <f>3109.09+0.33</f>
        <v>3109.42</v>
      </c>
      <c r="F38" s="63">
        <f t="shared" si="133"/>
        <v>1</v>
      </c>
      <c r="G38" s="33">
        <f t="shared" si="134"/>
        <v>0.31455523970420129</v>
      </c>
      <c r="H38" s="34">
        <f t="shared" si="135"/>
        <v>0.31455625132775589</v>
      </c>
      <c r="I38" s="64">
        <v>103000</v>
      </c>
      <c r="J38" s="61">
        <v>66347.520000000004</v>
      </c>
      <c r="K38" s="62">
        <v>33809.230000000003</v>
      </c>
      <c r="L38" s="62">
        <v>33809.230000000003</v>
      </c>
      <c r="M38" s="63">
        <f t="shared" si="136"/>
        <v>0.64415067961165051</v>
      </c>
      <c r="N38" s="33">
        <f t="shared" si="137"/>
        <v>0.32824495145631072</v>
      </c>
      <c r="O38" s="34">
        <f t="shared" si="138"/>
        <v>0.32824495145631072</v>
      </c>
      <c r="P38" s="64">
        <v>95086.81</v>
      </c>
      <c r="Q38" s="61">
        <v>95086.81</v>
      </c>
      <c r="R38" s="62">
        <v>78987.990000000005</v>
      </c>
      <c r="S38" s="62">
        <v>78987.990000000005</v>
      </c>
      <c r="T38" s="33">
        <f t="shared" si="139"/>
        <v>1</v>
      </c>
      <c r="U38" s="33">
        <f t="shared" si="140"/>
        <v>0.83069344738770823</v>
      </c>
      <c r="V38" s="34">
        <f t="shared" si="141"/>
        <v>0.83069344738770823</v>
      </c>
      <c r="W38" s="64">
        <v>168565.83</v>
      </c>
      <c r="X38" s="61">
        <v>164746.69</v>
      </c>
      <c r="Y38" s="62">
        <v>115557.17</v>
      </c>
      <c r="Z38" s="62">
        <v>115557.17</v>
      </c>
      <c r="AA38" s="33">
        <f t="shared" si="142"/>
        <v>0.97734333227558645</v>
      </c>
      <c r="AB38" s="33">
        <f t="shared" si="143"/>
        <v>0.68553140336923568</v>
      </c>
      <c r="AC38" s="34">
        <f t="shared" si="144"/>
        <v>0.68553140336923568</v>
      </c>
      <c r="AD38" s="64">
        <v>231449.23</v>
      </c>
      <c r="AE38" s="61">
        <v>224386.36</v>
      </c>
      <c r="AF38" s="62">
        <v>167544.6</v>
      </c>
      <c r="AG38" s="62">
        <v>167544.6</v>
      </c>
      <c r="AH38" s="33">
        <f t="shared" si="145"/>
        <v>0.96948414993646759</v>
      </c>
      <c r="AI38" s="65">
        <f t="shared" si="146"/>
        <v>0.72389352947944563</v>
      </c>
      <c r="AJ38" s="66">
        <f t="shared" si="147"/>
        <v>0.72389352947944563</v>
      </c>
      <c r="AK38" s="64">
        <v>303986.92</v>
      </c>
      <c r="AL38" s="61">
        <v>303986.92</v>
      </c>
      <c r="AM38" s="62">
        <v>232877.41</v>
      </c>
      <c r="AN38" s="62">
        <v>232877.41</v>
      </c>
      <c r="AO38" s="33">
        <f t="shared" si="148"/>
        <v>1</v>
      </c>
      <c r="AP38" s="63">
        <f t="shared" si="149"/>
        <v>0.76607707331618091</v>
      </c>
      <c r="AQ38" s="65">
        <f t="shared" si="150"/>
        <v>0.76607707331618091</v>
      </c>
      <c r="AR38" s="64">
        <v>347413.97720199998</v>
      </c>
      <c r="AS38" s="61">
        <v>347413.97720099997</v>
      </c>
      <c r="AT38" s="62">
        <v>293674.61043</v>
      </c>
      <c r="AU38" s="62">
        <v>293674.61043</v>
      </c>
      <c r="AV38" s="33">
        <f t="shared" si="151"/>
        <v>0.99999999999712152</v>
      </c>
      <c r="AW38" s="63">
        <f t="shared" si="152"/>
        <v>0.84531604858041209</v>
      </c>
      <c r="AX38" s="65">
        <f t="shared" si="153"/>
        <v>0.84531604858041209</v>
      </c>
      <c r="AY38" s="64">
        <v>451219</v>
      </c>
      <c r="AZ38" s="61">
        <v>423980.51</v>
      </c>
      <c r="BA38" s="62">
        <v>369645.69</v>
      </c>
      <c r="BB38" s="62">
        <v>369645.69</v>
      </c>
      <c r="BC38" s="33">
        <f t="shared" si="154"/>
        <v>0.93963354823267642</v>
      </c>
      <c r="BD38" s="63">
        <f t="shared" si="155"/>
        <v>0.81921570235295949</v>
      </c>
      <c r="BE38" s="65">
        <f t="shared" si="156"/>
        <v>0.81921570235295949</v>
      </c>
      <c r="BF38" s="64">
        <v>488168.02798299998</v>
      </c>
      <c r="BG38" s="61">
        <v>488168.02798299998</v>
      </c>
      <c r="BH38" s="62">
        <v>406436.19328399998</v>
      </c>
      <c r="BI38" s="62">
        <v>406436.19328399998</v>
      </c>
      <c r="BJ38" s="33">
        <f t="shared" si="157"/>
        <v>1</v>
      </c>
      <c r="BK38" s="33">
        <f t="shared" si="158"/>
        <v>0.83257438010289719</v>
      </c>
      <c r="BL38" s="34">
        <f t="shared" si="159"/>
        <v>0.83257438010289719</v>
      </c>
      <c r="BM38" s="64">
        <v>564633.42429700005</v>
      </c>
      <c r="BN38" s="61">
        <v>564633.42429700005</v>
      </c>
      <c r="BO38" s="62">
        <v>464559.82009221998</v>
      </c>
      <c r="BP38" s="62">
        <v>464559.82009221998</v>
      </c>
      <c r="BQ38" s="33">
        <f t="shared" ref="BQ38" si="207">+BN38/BM38</f>
        <v>1</v>
      </c>
      <c r="BR38" s="33">
        <f t="shared" ref="BR38" si="208">+BO38/BM38</f>
        <v>0.82276358448071463</v>
      </c>
      <c r="BS38" s="34">
        <f t="shared" ref="BS38" si="209">+BP38/BM38</f>
        <v>0.82276358448071463</v>
      </c>
      <c r="BT38" s="64">
        <v>667726.18491299998</v>
      </c>
      <c r="BU38" s="61">
        <v>667356.18491299998</v>
      </c>
      <c r="BV38" s="62">
        <v>578826.56299400004</v>
      </c>
      <c r="BW38" s="62">
        <v>578826.56299400004</v>
      </c>
      <c r="BX38" s="33">
        <f t="shared" si="163"/>
        <v>0.99944588064934403</v>
      </c>
      <c r="BY38" s="33">
        <f t="shared" si="164"/>
        <v>0.86686216007751304</v>
      </c>
      <c r="BZ38" s="34">
        <f t="shared" si="200"/>
        <v>0.86686216007751304</v>
      </c>
      <c r="CA38" s="64">
        <v>759723.32457199995</v>
      </c>
      <c r="CB38" s="61">
        <v>759723.32457199995</v>
      </c>
      <c r="CC38" s="62">
        <v>627895.74811100005</v>
      </c>
      <c r="CD38" s="62">
        <v>627895.74811100005</v>
      </c>
      <c r="CE38" s="33">
        <f t="shared" ref="CE38" si="210">+CB38/CA38</f>
        <v>1</v>
      </c>
      <c r="CF38" s="33">
        <f t="shared" ref="CF38" si="211">+CC38/CA38</f>
        <v>0.82647949299797174</v>
      </c>
      <c r="CG38" s="34">
        <f t="shared" ref="CG38" si="212">+CD38/CA38</f>
        <v>0.82647949299797174</v>
      </c>
      <c r="CH38" s="64">
        <v>889539.52624699997</v>
      </c>
      <c r="CI38" s="61">
        <v>883539.52624699997</v>
      </c>
      <c r="CJ38" s="62">
        <v>681284.11893831007</v>
      </c>
      <c r="CK38" s="62">
        <v>681284.11893831007</v>
      </c>
      <c r="CL38" s="33">
        <f t="shared" ref="CL38" si="213">+CI38/CH38</f>
        <v>0.99325493716359714</v>
      </c>
      <c r="CM38" s="33">
        <f t="shared" ref="CM38" si="214">+CJ38/CH38</f>
        <v>0.76588403194703769</v>
      </c>
      <c r="CN38" s="34">
        <f t="shared" ref="CN38" si="215">+CK38/CH38</f>
        <v>0.76588403194703769</v>
      </c>
    </row>
    <row r="39" spans="1:92" x14ac:dyDescent="0.4">
      <c r="A39" s="60" t="s">
        <v>44</v>
      </c>
      <c r="B39" s="64">
        <v>41434</v>
      </c>
      <c r="C39" s="61">
        <v>41434</v>
      </c>
      <c r="D39" s="62">
        <v>41309</v>
      </c>
      <c r="E39" s="62">
        <v>27283</v>
      </c>
      <c r="F39" s="63">
        <f t="shared" si="133"/>
        <v>1</v>
      </c>
      <c r="G39" s="33">
        <f t="shared" si="134"/>
        <v>0.99698315393155379</v>
      </c>
      <c r="H39" s="34">
        <f t="shared" si="135"/>
        <v>0.65846889028334221</v>
      </c>
      <c r="I39" s="64">
        <v>53037</v>
      </c>
      <c r="J39" s="61">
        <v>53037</v>
      </c>
      <c r="K39" s="62">
        <v>53037</v>
      </c>
      <c r="L39" s="62">
        <v>43225.16</v>
      </c>
      <c r="M39" s="63">
        <f t="shared" si="136"/>
        <v>1</v>
      </c>
      <c r="N39" s="33">
        <f t="shared" si="137"/>
        <v>1</v>
      </c>
      <c r="O39" s="34">
        <f t="shared" si="138"/>
        <v>0.81500009427380893</v>
      </c>
      <c r="P39" s="64">
        <v>156.82</v>
      </c>
      <c r="Q39" s="61">
        <v>156.82</v>
      </c>
      <c r="R39" s="62">
        <v>156.82</v>
      </c>
      <c r="S39" s="62">
        <v>156.82</v>
      </c>
      <c r="T39" s="33">
        <f t="shared" si="139"/>
        <v>1</v>
      </c>
      <c r="U39" s="33">
        <f t="shared" si="140"/>
        <v>1</v>
      </c>
      <c r="V39" s="34">
        <f t="shared" si="141"/>
        <v>1</v>
      </c>
      <c r="W39" s="64"/>
      <c r="X39" s="61"/>
      <c r="Y39" s="62"/>
      <c r="Z39" s="62"/>
      <c r="AA39" s="33"/>
      <c r="AB39" s="33"/>
      <c r="AC39" s="34"/>
      <c r="AD39" s="64"/>
      <c r="AE39" s="61"/>
      <c r="AF39" s="62"/>
      <c r="AG39" s="62"/>
      <c r="AH39" s="33"/>
      <c r="AI39" s="65"/>
      <c r="AJ39" s="66"/>
      <c r="AK39" s="64"/>
      <c r="AL39" s="61"/>
      <c r="AM39" s="62"/>
      <c r="AN39" s="62"/>
      <c r="AO39" s="33"/>
      <c r="AP39" s="63"/>
      <c r="AQ39" s="65"/>
      <c r="AR39" s="64"/>
      <c r="AS39" s="61"/>
      <c r="AT39" s="62"/>
      <c r="AU39" s="62"/>
      <c r="AV39" s="33"/>
      <c r="AW39" s="63"/>
      <c r="AX39" s="65"/>
      <c r="AY39" s="64"/>
      <c r="AZ39" s="61"/>
      <c r="BA39" s="62"/>
      <c r="BB39" s="62"/>
      <c r="BC39" s="33"/>
      <c r="BD39" s="63"/>
      <c r="BE39" s="65"/>
      <c r="BF39" s="64"/>
      <c r="BG39" s="61"/>
      <c r="BH39" s="62"/>
      <c r="BI39" s="62"/>
      <c r="BJ39" s="33"/>
      <c r="BK39" s="33"/>
      <c r="BL39" s="34"/>
      <c r="BM39" s="64"/>
      <c r="BN39" s="61"/>
      <c r="BO39" s="62"/>
      <c r="BP39" s="62"/>
      <c r="BQ39" s="33"/>
      <c r="BR39" s="33"/>
      <c r="BS39" s="34"/>
      <c r="BT39" s="93">
        <v>0</v>
      </c>
      <c r="BU39" s="61">
        <v>0</v>
      </c>
      <c r="BV39" s="61">
        <v>0</v>
      </c>
      <c r="BW39" s="61">
        <v>0</v>
      </c>
      <c r="BX39" s="33" t="e">
        <f t="shared" si="163"/>
        <v>#DIV/0!</v>
      </c>
      <c r="BY39" s="33" t="e">
        <f t="shared" si="164"/>
        <v>#DIV/0!</v>
      </c>
      <c r="BZ39" s="34" t="e">
        <f t="shared" si="200"/>
        <v>#DIV/0!</v>
      </c>
      <c r="CA39" s="64"/>
      <c r="CB39" s="61"/>
      <c r="CC39" s="62"/>
      <c r="CD39" s="62"/>
      <c r="CE39" s="33"/>
      <c r="CF39" s="33"/>
      <c r="CG39" s="34"/>
      <c r="CH39" s="64"/>
      <c r="CI39" s="61"/>
      <c r="CJ39" s="62"/>
      <c r="CK39" s="62"/>
      <c r="CL39" s="33"/>
      <c r="CM39" s="33"/>
      <c r="CN39" s="34"/>
    </row>
    <row r="40" spans="1:92" x14ac:dyDescent="0.4">
      <c r="A40" s="60" t="s">
        <v>45</v>
      </c>
      <c r="B40" s="64">
        <v>167280</v>
      </c>
      <c r="C40" s="61">
        <v>167280</v>
      </c>
      <c r="D40" s="62">
        <v>167280</v>
      </c>
      <c r="E40" s="62">
        <v>167280</v>
      </c>
      <c r="F40" s="63">
        <f t="shared" si="133"/>
        <v>1</v>
      </c>
      <c r="G40" s="33">
        <f t="shared" si="134"/>
        <v>1</v>
      </c>
      <c r="H40" s="34">
        <f t="shared" si="135"/>
        <v>1</v>
      </c>
      <c r="I40" s="64">
        <v>50000</v>
      </c>
      <c r="J40" s="61">
        <v>50000</v>
      </c>
      <c r="K40" s="62">
        <v>50000</v>
      </c>
      <c r="L40" s="62"/>
      <c r="M40" s="63">
        <f t="shared" si="136"/>
        <v>1</v>
      </c>
      <c r="N40" s="33">
        <f t="shared" si="137"/>
        <v>1</v>
      </c>
      <c r="O40" s="34">
        <f t="shared" si="138"/>
        <v>0</v>
      </c>
      <c r="P40" s="64">
        <v>50000</v>
      </c>
      <c r="Q40" s="61">
        <v>50000</v>
      </c>
      <c r="R40" s="62">
        <v>50000</v>
      </c>
      <c r="S40" s="62">
        <v>50000</v>
      </c>
      <c r="T40" s="33">
        <f t="shared" si="139"/>
        <v>1</v>
      </c>
      <c r="U40" s="33">
        <f t="shared" si="140"/>
        <v>1</v>
      </c>
      <c r="V40" s="34">
        <f t="shared" si="141"/>
        <v>1</v>
      </c>
      <c r="W40" s="64">
        <v>600000</v>
      </c>
      <c r="X40" s="61">
        <v>600000</v>
      </c>
      <c r="Y40" s="62">
        <v>596325.15</v>
      </c>
      <c r="Z40" s="62">
        <v>51733.15</v>
      </c>
      <c r="AA40" s="33">
        <f t="shared" si="142"/>
        <v>1</v>
      </c>
      <c r="AB40" s="33">
        <f t="shared" si="143"/>
        <v>0.99387524999999999</v>
      </c>
      <c r="AC40" s="34">
        <f t="shared" si="144"/>
        <v>8.6221916666666676E-2</v>
      </c>
      <c r="AD40" s="64">
        <v>354548</v>
      </c>
      <c r="AE40" s="61">
        <v>354548</v>
      </c>
      <c r="AF40" s="62">
        <v>332939.96999999997</v>
      </c>
      <c r="AG40" s="62">
        <v>8829.75</v>
      </c>
      <c r="AH40" s="33">
        <f t="shared" si="145"/>
        <v>1</v>
      </c>
      <c r="AI40" s="65">
        <f t="shared" si="146"/>
        <v>0.93905471191488876</v>
      </c>
      <c r="AJ40" s="66">
        <f t="shared" si="147"/>
        <v>2.4904244277220575E-2</v>
      </c>
      <c r="AK40" s="64"/>
      <c r="AL40" s="61"/>
      <c r="AM40" s="62"/>
      <c r="AN40" s="62"/>
      <c r="AO40" s="33"/>
      <c r="AP40" s="63"/>
      <c r="AQ40" s="65"/>
      <c r="AR40" s="64"/>
      <c r="AS40" s="61"/>
      <c r="AT40" s="62"/>
      <c r="AU40" s="62"/>
      <c r="AV40" s="33"/>
      <c r="AW40" s="63"/>
      <c r="AX40" s="65"/>
      <c r="AY40" s="64"/>
      <c r="AZ40" s="61"/>
      <c r="BA40" s="62"/>
      <c r="BB40" s="62"/>
      <c r="BC40" s="33"/>
      <c r="BD40" s="63"/>
      <c r="BE40" s="65"/>
      <c r="BF40" s="64"/>
      <c r="BG40" s="61"/>
      <c r="BH40" s="62"/>
      <c r="BI40" s="62"/>
      <c r="BJ40" s="33"/>
      <c r="BK40" s="33"/>
      <c r="BL40" s="34"/>
      <c r="BM40" s="64"/>
      <c r="BN40" s="61"/>
      <c r="BO40" s="62"/>
      <c r="BP40" s="62"/>
      <c r="BQ40" s="33"/>
      <c r="BR40" s="33"/>
      <c r="BS40" s="34"/>
      <c r="BT40" s="93">
        <v>0</v>
      </c>
      <c r="BU40" s="61">
        <v>0</v>
      </c>
      <c r="BV40" s="61">
        <v>0</v>
      </c>
      <c r="BW40" s="61">
        <v>0</v>
      </c>
      <c r="BX40" s="33" t="e">
        <f t="shared" si="163"/>
        <v>#DIV/0!</v>
      </c>
      <c r="BY40" s="33" t="e">
        <f t="shared" si="164"/>
        <v>#DIV/0!</v>
      </c>
      <c r="BZ40" s="34" t="e">
        <f t="shared" si="200"/>
        <v>#DIV/0!</v>
      </c>
      <c r="CA40" s="64"/>
      <c r="CB40" s="61"/>
      <c r="CC40" s="62"/>
      <c r="CD40" s="62"/>
      <c r="CE40" s="33"/>
      <c r="CF40" s="33"/>
      <c r="CG40" s="34"/>
      <c r="CH40" s="64"/>
      <c r="CI40" s="61"/>
      <c r="CJ40" s="62"/>
      <c r="CK40" s="62"/>
      <c r="CL40" s="33"/>
      <c r="CM40" s="33"/>
      <c r="CN40" s="34"/>
    </row>
    <row r="41" spans="1:92" x14ac:dyDescent="0.4">
      <c r="A41" s="60" t="s">
        <v>46</v>
      </c>
      <c r="B41" s="64">
        <v>100000</v>
      </c>
      <c r="C41" s="61">
        <v>100000</v>
      </c>
      <c r="D41" s="62">
        <v>100000</v>
      </c>
      <c r="E41" s="62">
        <v>50000</v>
      </c>
      <c r="F41" s="63">
        <f t="shared" si="133"/>
        <v>1</v>
      </c>
      <c r="G41" s="33">
        <f t="shared" si="134"/>
        <v>1</v>
      </c>
      <c r="H41" s="34">
        <f t="shared" si="135"/>
        <v>0.5</v>
      </c>
      <c r="I41" s="64"/>
      <c r="J41" s="61"/>
      <c r="K41" s="62"/>
      <c r="L41" s="62"/>
      <c r="M41" s="63"/>
      <c r="N41" s="33"/>
      <c r="O41" s="34"/>
      <c r="P41" s="64">
        <v>340000</v>
      </c>
      <c r="Q41" s="61">
        <v>340000</v>
      </c>
      <c r="R41" s="62">
        <v>340000</v>
      </c>
      <c r="S41" s="62">
        <v>18500</v>
      </c>
      <c r="T41" s="33">
        <f t="shared" si="139"/>
        <v>1</v>
      </c>
      <c r="U41" s="33">
        <f t="shared" si="140"/>
        <v>1</v>
      </c>
      <c r="V41" s="34">
        <f t="shared" si="141"/>
        <v>5.4411764705882354E-2</v>
      </c>
      <c r="W41" s="64">
        <v>5000</v>
      </c>
      <c r="X41" s="61">
        <v>5000</v>
      </c>
      <c r="Y41" s="62">
        <v>5000</v>
      </c>
      <c r="Z41" s="62">
        <v>5000</v>
      </c>
      <c r="AA41" s="33">
        <f t="shared" si="142"/>
        <v>1</v>
      </c>
      <c r="AB41" s="33">
        <f t="shared" si="143"/>
        <v>1</v>
      </c>
      <c r="AC41" s="34">
        <f t="shared" si="144"/>
        <v>1</v>
      </c>
      <c r="AD41" s="64"/>
      <c r="AE41" s="61"/>
      <c r="AF41" s="62"/>
      <c r="AG41" s="62"/>
      <c r="AH41" s="33"/>
      <c r="AI41" s="65"/>
      <c r="AJ41" s="66"/>
      <c r="AK41" s="64"/>
      <c r="AL41" s="61"/>
      <c r="AM41" s="62"/>
      <c r="AN41" s="62"/>
      <c r="AO41" s="33"/>
      <c r="AP41" s="63"/>
      <c r="AQ41" s="65"/>
      <c r="AR41" s="64"/>
      <c r="AS41" s="61"/>
      <c r="AT41" s="62"/>
      <c r="AU41" s="62"/>
      <c r="AV41" s="33"/>
      <c r="AW41" s="63"/>
      <c r="AX41" s="65"/>
      <c r="AY41" s="64"/>
      <c r="AZ41" s="61"/>
      <c r="BA41" s="62"/>
      <c r="BB41" s="62"/>
      <c r="BC41" s="33"/>
      <c r="BD41" s="63"/>
      <c r="BE41" s="65"/>
      <c r="BF41" s="64"/>
      <c r="BG41" s="61"/>
      <c r="BH41" s="62"/>
      <c r="BI41" s="62"/>
      <c r="BJ41" s="33"/>
      <c r="BK41" s="33"/>
      <c r="BL41" s="34"/>
      <c r="BM41" s="64"/>
      <c r="BN41" s="61"/>
      <c r="BO41" s="62"/>
      <c r="BP41" s="62"/>
      <c r="BQ41" s="33"/>
      <c r="BR41" s="33"/>
      <c r="BS41" s="34"/>
      <c r="BT41" s="93">
        <v>0</v>
      </c>
      <c r="BU41" s="61">
        <v>0</v>
      </c>
      <c r="BV41" s="61">
        <v>0</v>
      </c>
      <c r="BW41" s="61">
        <v>0</v>
      </c>
      <c r="BX41" s="33" t="e">
        <f t="shared" si="163"/>
        <v>#DIV/0!</v>
      </c>
      <c r="BY41" s="33" t="e">
        <f t="shared" si="164"/>
        <v>#DIV/0!</v>
      </c>
      <c r="BZ41" s="34" t="e">
        <f t="shared" si="200"/>
        <v>#DIV/0!</v>
      </c>
      <c r="CA41" s="64"/>
      <c r="CB41" s="61"/>
      <c r="CC41" s="62"/>
      <c r="CD41" s="62"/>
      <c r="CE41" s="33"/>
      <c r="CF41" s="33"/>
      <c r="CG41" s="34"/>
      <c r="CH41" s="64"/>
      <c r="CI41" s="61"/>
      <c r="CJ41" s="62"/>
      <c r="CK41" s="62"/>
      <c r="CL41" s="33"/>
      <c r="CM41" s="33"/>
      <c r="CN41" s="34"/>
    </row>
    <row r="42" spans="1:92" x14ac:dyDescent="0.4">
      <c r="A42" s="60" t="s">
        <v>64</v>
      </c>
      <c r="B42" s="64"/>
      <c r="C42" s="61"/>
      <c r="D42" s="62"/>
      <c r="E42" s="62"/>
      <c r="F42" s="63"/>
      <c r="G42" s="33"/>
      <c r="H42" s="34"/>
      <c r="I42" s="64"/>
      <c r="J42" s="61"/>
      <c r="K42" s="62"/>
      <c r="L42" s="62"/>
      <c r="M42" s="63"/>
      <c r="N42" s="33"/>
      <c r="O42" s="34"/>
      <c r="P42" s="64"/>
      <c r="Q42" s="61"/>
      <c r="R42" s="62"/>
      <c r="S42" s="62"/>
      <c r="T42" s="33"/>
      <c r="U42" s="33"/>
      <c r="V42" s="34"/>
      <c r="W42" s="64"/>
      <c r="X42" s="61"/>
      <c r="Y42" s="62"/>
      <c r="Z42" s="62"/>
      <c r="AA42" s="33"/>
      <c r="AB42" s="33"/>
      <c r="AC42" s="34"/>
      <c r="AD42" s="64"/>
      <c r="AE42" s="61"/>
      <c r="AF42" s="62"/>
      <c r="AG42" s="62"/>
      <c r="AH42" s="33"/>
      <c r="AI42" s="65"/>
      <c r="AJ42" s="66"/>
      <c r="AK42" s="64"/>
      <c r="AL42" s="61"/>
      <c r="AM42" s="62"/>
      <c r="AN42" s="62"/>
      <c r="AO42" s="33"/>
      <c r="AP42" s="63"/>
      <c r="AQ42" s="65"/>
      <c r="AR42" s="64"/>
      <c r="AS42" s="61"/>
      <c r="AT42" s="62"/>
      <c r="AU42" s="62"/>
      <c r="AV42" s="33"/>
      <c r="AW42" s="63"/>
      <c r="AX42" s="65"/>
      <c r="AY42" s="64"/>
      <c r="AZ42" s="61"/>
      <c r="BA42" s="62"/>
      <c r="BB42" s="62"/>
      <c r="BC42" s="33"/>
      <c r="BD42" s="63"/>
      <c r="BE42" s="65"/>
      <c r="BF42" s="64"/>
      <c r="BG42" s="61"/>
      <c r="BH42" s="62"/>
      <c r="BI42" s="62"/>
      <c r="BJ42" s="33"/>
      <c r="BK42" s="33"/>
      <c r="BL42" s="34"/>
      <c r="BM42" s="64"/>
      <c r="BN42" s="61"/>
      <c r="BO42" s="62"/>
      <c r="BP42" s="62"/>
      <c r="BQ42" s="33"/>
      <c r="BR42" s="33"/>
      <c r="BS42" s="34"/>
      <c r="BT42" s="64">
        <v>6491.4673910000001</v>
      </c>
      <c r="BU42" s="61">
        <v>0</v>
      </c>
      <c r="BV42" s="62">
        <v>0</v>
      </c>
      <c r="BW42" s="62">
        <v>0</v>
      </c>
      <c r="BX42" s="33">
        <f t="shared" si="163"/>
        <v>0</v>
      </c>
      <c r="BY42" s="33">
        <f t="shared" si="164"/>
        <v>0</v>
      </c>
      <c r="BZ42" s="34">
        <f t="shared" si="200"/>
        <v>0</v>
      </c>
      <c r="CA42" s="64">
        <v>0</v>
      </c>
      <c r="CB42" s="61">
        <v>0</v>
      </c>
      <c r="CC42" s="62">
        <v>0</v>
      </c>
      <c r="CD42" s="62">
        <v>0</v>
      </c>
      <c r="CE42" s="33" t="e">
        <f t="shared" ref="CE42:CE44" si="216">+CB42/CA42</f>
        <v>#DIV/0!</v>
      </c>
      <c r="CF42" s="33" t="e">
        <f t="shared" ref="CF42:CF44" si="217">+CC42/CA42</f>
        <v>#DIV/0!</v>
      </c>
      <c r="CG42" s="34" t="e">
        <f t="shared" ref="CG42:CG44" si="218">+CD42/CA42</f>
        <v>#DIV/0!</v>
      </c>
      <c r="CH42" s="64"/>
      <c r="CI42" s="61"/>
      <c r="CJ42" s="62"/>
      <c r="CK42" s="62"/>
      <c r="CL42" s="33" t="e">
        <f t="shared" ref="CL42:CL44" si="219">+CI42/CH42</f>
        <v>#DIV/0!</v>
      </c>
      <c r="CM42" s="33" t="e">
        <f t="shared" ref="CM42:CM44" si="220">+CJ42/CH42</f>
        <v>#DIV/0!</v>
      </c>
      <c r="CN42" s="34" t="e">
        <f t="shared" ref="CN42:CN44" si="221">+CK42/CH42</f>
        <v>#DIV/0!</v>
      </c>
    </row>
    <row r="43" spans="1:92" x14ac:dyDescent="0.4">
      <c r="A43" s="67" t="s">
        <v>47</v>
      </c>
      <c r="B43" s="68">
        <f>SUM(B36:B42)</f>
        <v>968714</v>
      </c>
      <c r="C43" s="74">
        <f>SUM(C36:C42)</f>
        <v>968654.92</v>
      </c>
      <c r="D43" s="74">
        <f>SUM(D36:D42)</f>
        <v>939000.24</v>
      </c>
      <c r="E43" s="74">
        <f>SUM(E36:E42)</f>
        <v>473070.4</v>
      </c>
      <c r="F43" s="69">
        <f t="shared" si="133"/>
        <v>0.99993901192715295</v>
      </c>
      <c r="G43" s="70">
        <f t="shared" si="134"/>
        <v>0.969326591749474</v>
      </c>
      <c r="H43" s="71">
        <f t="shared" si="135"/>
        <v>0.48834888315849673</v>
      </c>
      <c r="I43" s="68">
        <f>SUM(I36:I42)</f>
        <v>1300337</v>
      </c>
      <c r="J43" s="74">
        <f>SUM(J36:J42)</f>
        <v>1263505.23</v>
      </c>
      <c r="K43" s="74">
        <f>SUM(K36:K42)</f>
        <v>1221676.8399999999</v>
      </c>
      <c r="L43" s="74">
        <f>SUM(L36:L42)</f>
        <v>236771.14</v>
      </c>
      <c r="M43" s="69">
        <f t="shared" ref="M43:M44" si="222">+J43/I43</f>
        <v>0.97167521188737993</v>
      </c>
      <c r="N43" s="70">
        <f t="shared" ref="N43:N44" si="223">+K43/I43</f>
        <v>0.9395078660378039</v>
      </c>
      <c r="O43" s="71">
        <f t="shared" ref="O43:O44" si="224">+L43/I43</f>
        <v>0.18208444426329484</v>
      </c>
      <c r="P43" s="68">
        <f>SUM(P36:P42)</f>
        <v>1792410.8800000001</v>
      </c>
      <c r="Q43" s="74">
        <f>SUM(Q36:Q42)</f>
        <v>1792079.4000000001</v>
      </c>
      <c r="R43" s="74">
        <f>SUM(R36:R42)</f>
        <v>1768403.54</v>
      </c>
      <c r="S43" s="74">
        <f>SUM(S36:S42)</f>
        <v>582085.76</v>
      </c>
      <c r="T43" s="69">
        <f t="shared" si="139"/>
        <v>0.99981506472444537</v>
      </c>
      <c r="U43" s="70">
        <f t="shared" si="140"/>
        <v>0.98660611790082409</v>
      </c>
      <c r="V43" s="71">
        <f t="shared" si="141"/>
        <v>0.32475018227963443</v>
      </c>
      <c r="W43" s="68">
        <f>SUM(W36:W42)</f>
        <v>2054907.1800000002</v>
      </c>
      <c r="X43" s="74">
        <f>SUM(X36:X42)</f>
        <v>2050765.7</v>
      </c>
      <c r="Y43" s="74">
        <f>SUM(Y36:Y42)</f>
        <v>1990629.42</v>
      </c>
      <c r="Z43" s="74">
        <f>SUM(Z36:Z42)</f>
        <v>452215.55</v>
      </c>
      <c r="AA43" s="69">
        <f t="shared" si="142"/>
        <v>0.99798459023341379</v>
      </c>
      <c r="AB43" s="70">
        <f t="shared" si="143"/>
        <v>0.96871987181435604</v>
      </c>
      <c r="AC43" s="71">
        <f t="shared" si="144"/>
        <v>0.22006616863346595</v>
      </c>
      <c r="AD43" s="68">
        <f>SUM(AD36:AD42)</f>
        <v>1091872.55</v>
      </c>
      <c r="AE43" s="74">
        <f>SUM(AE36:AE42)</f>
        <v>1084584.54</v>
      </c>
      <c r="AF43" s="74">
        <f>SUM(AF36:AF42)</f>
        <v>1005530.98</v>
      </c>
      <c r="AG43" s="74">
        <f>SUM(AG36:AG42)</f>
        <v>197952.92</v>
      </c>
      <c r="AH43" s="69">
        <f t="shared" ref="AH43:AH44" si="225">+AE43/AD43</f>
        <v>0.99332521913844252</v>
      </c>
      <c r="AI43" s="70">
        <f t="shared" ref="AI43:AI44" si="226">+AF43/AD43</f>
        <v>0.92092339898095243</v>
      </c>
      <c r="AJ43" s="71">
        <f t="shared" ref="AJ43:AJ44" si="227">+AG43/AD43</f>
        <v>0.18129672735155766</v>
      </c>
      <c r="AK43" s="68">
        <f>SUM(AK36:AK42)</f>
        <v>1470958.68</v>
      </c>
      <c r="AL43" s="74">
        <f>SUM(AL36:AL42)</f>
        <v>1470155.33</v>
      </c>
      <c r="AM43" s="74">
        <f>SUM(AM36:AM42)</f>
        <v>1398672.19</v>
      </c>
      <c r="AN43" s="74">
        <f>SUM(AN36:AN42)</f>
        <v>319814.66000000003</v>
      </c>
      <c r="AO43" s="69">
        <f t="shared" ref="AO43:AO44" si="228">+AL43/AK43</f>
        <v>0.99945385957408417</v>
      </c>
      <c r="AP43" s="70">
        <f t="shared" ref="AP43:AP44" si="229">+AM43/AK43</f>
        <v>0.95085756589709236</v>
      </c>
      <c r="AQ43" s="71">
        <f t="shared" ref="AQ43:AQ44" si="230">+AN43/AK43</f>
        <v>0.21741920038161783</v>
      </c>
      <c r="AR43" s="68">
        <f>SUM(AR36:AR42)</f>
        <v>1390205.638818</v>
      </c>
      <c r="AS43" s="74">
        <f>SUM(AS36:AS42)</f>
        <v>1383160.9057450001</v>
      </c>
      <c r="AT43" s="74">
        <f>SUM(AT36:AT42)</f>
        <v>308998.78650400002</v>
      </c>
      <c r="AU43" s="74">
        <f>SUM(AU36:AU42)</f>
        <v>308998.78650400002</v>
      </c>
      <c r="AV43" s="69">
        <f t="shared" ref="AV43:AV44" si="231">+AS43/AR43</f>
        <v>0.9949325963898481</v>
      </c>
      <c r="AW43" s="70">
        <f t="shared" ref="AW43:AW44" si="232">+AT43/AR43</f>
        <v>0.22226840251253857</v>
      </c>
      <c r="AX43" s="71">
        <f t="shared" ref="AX43:AX44" si="233">+AU43/AR43</f>
        <v>0.22226840251253857</v>
      </c>
      <c r="AY43" s="68">
        <f>SUM(AY36:AY42)</f>
        <v>1662636.8</v>
      </c>
      <c r="AZ43" s="74">
        <f>SUM(AZ36:AZ42)</f>
        <v>1635398.26</v>
      </c>
      <c r="BA43" s="74">
        <f>SUM(BA36:BA42)</f>
        <v>637455</v>
      </c>
      <c r="BB43" s="74">
        <f>SUM(BB36:BB42)</f>
        <v>637455</v>
      </c>
      <c r="BC43" s="69">
        <f t="shared" ref="BC43:BC44" si="234">+AZ43/AY43</f>
        <v>0.98361726385461934</v>
      </c>
      <c r="BD43" s="70">
        <f t="shared" ref="BD43:BD44" si="235">+BA43/AY43</f>
        <v>0.38340003060199318</v>
      </c>
      <c r="BE43" s="71">
        <f t="shared" ref="BE43:BE44" si="236">+BB43/AY43</f>
        <v>0.38340003060199318</v>
      </c>
      <c r="BF43" s="68">
        <f>SUM(BF36:BF42)</f>
        <v>1556195.312465</v>
      </c>
      <c r="BG43" s="74">
        <f>SUM(BG36:BG42)</f>
        <v>1556194.8524641101</v>
      </c>
      <c r="BH43" s="74">
        <f>SUM(BH36:BH42)</f>
        <v>892687.60184174997</v>
      </c>
      <c r="BI43" s="74">
        <f>SUM(BI36:BI42)</f>
        <v>892685.4579207499</v>
      </c>
      <c r="BJ43" s="69">
        <f t="shared" ref="BJ43:BJ44" si="237">+BG43/BF43</f>
        <v>0.9999997044067116</v>
      </c>
      <c r="BK43" s="70">
        <f t="shared" ref="BK43:BK44" si="238">+BH43/BF43</f>
        <v>0.57363468112992866</v>
      </c>
      <c r="BL43" s="71">
        <f t="shared" ref="BL43:BL44" si="239">+BI43/BF43</f>
        <v>0.57363330346159691</v>
      </c>
      <c r="BM43" s="68">
        <f>SUM(BM36:BM42)</f>
        <v>2209777.5424490003</v>
      </c>
      <c r="BN43" s="74">
        <f>SUM(BN36:BN42)</f>
        <v>2209761.5723910001</v>
      </c>
      <c r="BO43" s="74">
        <f>SUM(BO36:BO42)</f>
        <v>1578951.1983527802</v>
      </c>
      <c r="BP43" s="74">
        <f>SUM(BP36:BP42)</f>
        <v>1578951.1983527802</v>
      </c>
      <c r="BQ43" s="69">
        <f t="shared" ref="BQ43:BQ44" si="240">+BN43/BM43</f>
        <v>0.99999277300194545</v>
      </c>
      <c r="BR43" s="70">
        <f t="shared" ref="BR43:BR44" si="241">+BO43/BM43</f>
        <v>0.71452948001403671</v>
      </c>
      <c r="BS43" s="71">
        <f t="shared" ref="BS43:BS44" si="242">+BP43/BM43</f>
        <v>0.71452948001403671</v>
      </c>
      <c r="BT43" s="68">
        <f>SUM(BT36:BT42)</f>
        <v>2348646.3269390003</v>
      </c>
      <c r="BU43" s="68">
        <f>SUM(BU36:BU42)</f>
        <v>2322682.7644433999</v>
      </c>
      <c r="BV43" s="74">
        <f>SUM(BV36:BV42)</f>
        <v>1838517.0794325802</v>
      </c>
      <c r="BW43" s="74">
        <f>SUM(BW36:BW42)</f>
        <v>1838354.7034325802</v>
      </c>
      <c r="BX43" s="74">
        <f t="shared" si="163"/>
        <v>0.98894530768732691</v>
      </c>
      <c r="BY43" s="69">
        <f t="shared" si="164"/>
        <v>0.78279860971180215</v>
      </c>
      <c r="BZ43" s="70">
        <f t="shared" si="200"/>
        <v>0.78272947371710699</v>
      </c>
      <c r="CA43" s="68">
        <f>SUM(CA36:CA42)</f>
        <v>3839992.9239640003</v>
      </c>
      <c r="CB43" s="74">
        <f>SUM(CB36:CB42)</f>
        <v>3833595.0371728502</v>
      </c>
      <c r="CC43" s="74">
        <f>SUM(CC36:CC42)</f>
        <v>1941177.1788901002</v>
      </c>
      <c r="CD43" s="74">
        <f>SUM(CD36:CD42)</f>
        <v>1938263.4498391002</v>
      </c>
      <c r="CE43" s="69">
        <f t="shared" si="216"/>
        <v>0.99833388057795025</v>
      </c>
      <c r="CF43" s="70">
        <f t="shared" si="217"/>
        <v>0.5055158218589203</v>
      </c>
      <c r="CG43" s="71">
        <f t="shared" si="218"/>
        <v>0.50475703685366258</v>
      </c>
      <c r="CH43" s="68">
        <f>SUM(CH36:CH42)</f>
        <v>4121294.4451959999</v>
      </c>
      <c r="CI43" s="74">
        <f>SUM(CI36:CI42)</f>
        <v>4114263.2623729999</v>
      </c>
      <c r="CJ43" s="74">
        <f>SUM(CJ36:CJ42)</f>
        <v>1476417.31493131</v>
      </c>
      <c r="CK43" s="74">
        <f>SUM(CK36:CK42)</f>
        <v>1476417.31493131</v>
      </c>
      <c r="CL43" s="69">
        <f t="shared" si="219"/>
        <v>0.99829393824767942</v>
      </c>
      <c r="CM43" s="70">
        <f t="shared" si="220"/>
        <v>0.35824116295604663</v>
      </c>
      <c r="CN43" s="71">
        <f t="shared" si="221"/>
        <v>0.35824116295604663</v>
      </c>
    </row>
    <row r="44" spans="1:92" s="24" customFormat="1" x14ac:dyDescent="0.4">
      <c r="A44" s="77" t="s">
        <v>48</v>
      </c>
      <c r="B44" s="78">
        <f>+B35+B43</f>
        <v>969975.81592700002</v>
      </c>
      <c r="C44" s="78">
        <f>+C35+C43</f>
        <v>969859.65892700001</v>
      </c>
      <c r="D44" s="78">
        <f>+D35+D43</f>
        <v>940204.47892699996</v>
      </c>
      <c r="E44" s="78">
        <f>+E35+E43</f>
        <v>473070.4</v>
      </c>
      <c r="F44" s="79">
        <f t="shared" si="133"/>
        <v>0.99988024752979121</v>
      </c>
      <c r="G44" s="80">
        <f t="shared" si="134"/>
        <v>0.96930713476443975</v>
      </c>
      <c r="H44" s="81">
        <f t="shared" si="135"/>
        <v>0.48771360299111116</v>
      </c>
      <c r="I44" s="78">
        <f>+I35+I43</f>
        <v>1300670.30431</v>
      </c>
      <c r="J44" s="78">
        <f>+J35+J43</f>
        <v>1263779.23</v>
      </c>
      <c r="K44" s="78">
        <f>+K35+K43</f>
        <v>1221950.8399999999</v>
      </c>
      <c r="L44" s="78">
        <f>+L35+L43</f>
        <v>237045.14</v>
      </c>
      <c r="M44" s="79">
        <f t="shared" si="222"/>
        <v>0.97163687508836405</v>
      </c>
      <c r="N44" s="80">
        <f t="shared" si="223"/>
        <v>0.9394777723077482</v>
      </c>
      <c r="O44" s="81">
        <f t="shared" si="224"/>
        <v>0.18224844467849324</v>
      </c>
      <c r="P44" s="78">
        <f>+P35+P43</f>
        <v>1794617.6680000001</v>
      </c>
      <c r="Q44" s="78">
        <f>+Q35+Q43</f>
        <v>1794226.1050000002</v>
      </c>
      <c r="R44" s="78">
        <f>+R35+R43</f>
        <v>1770550.2450000001</v>
      </c>
      <c r="S44" s="78">
        <f>+S35+S43</f>
        <v>584231.46499999997</v>
      </c>
      <c r="T44" s="79">
        <f t="shared" si="139"/>
        <v>0.99978181257936893</v>
      </c>
      <c r="U44" s="80">
        <f t="shared" si="140"/>
        <v>0.98658910840501102</v>
      </c>
      <c r="V44" s="81">
        <f t="shared" si="141"/>
        <v>0.32554648013194526</v>
      </c>
      <c r="W44" s="78">
        <f>+W35+W43</f>
        <v>2064115.7109270003</v>
      </c>
      <c r="X44" s="78">
        <f>+X35+X43</f>
        <v>2058945.43444</v>
      </c>
      <c r="Y44" s="78">
        <f>+Y35+Y43</f>
        <v>1998809.15444</v>
      </c>
      <c r="Z44" s="78">
        <f>+Z35+Z43</f>
        <v>460319.77388499997</v>
      </c>
      <c r="AA44" s="79">
        <f t="shared" si="142"/>
        <v>0.99749516150687201</v>
      </c>
      <c r="AB44" s="80">
        <f t="shared" si="143"/>
        <v>0.96836100023788352</v>
      </c>
      <c r="AC44" s="81">
        <f t="shared" si="144"/>
        <v>0.22301064395186887</v>
      </c>
      <c r="AD44" s="78">
        <f>+AD35+AD43</f>
        <v>1095654.99</v>
      </c>
      <c r="AE44" s="78">
        <f>+AE35+AE43</f>
        <v>1088366.98</v>
      </c>
      <c r="AF44" s="78">
        <f>+AF35+AF43</f>
        <v>1009313.4199999999</v>
      </c>
      <c r="AG44" s="78">
        <f>+AG35+AG43</f>
        <v>201735.36000000002</v>
      </c>
      <c r="AH44" s="79">
        <f t="shared" si="225"/>
        <v>0.99334826193782044</v>
      </c>
      <c r="AI44" s="80">
        <f t="shared" si="226"/>
        <v>0.92119638865515496</v>
      </c>
      <c r="AJ44" s="81">
        <f t="shared" si="227"/>
        <v>0.18412306961701513</v>
      </c>
      <c r="AK44" s="78">
        <f>+AK35+AK43</f>
        <v>1473417.68</v>
      </c>
      <c r="AL44" s="78">
        <f>+AL35+AL43</f>
        <v>1472614.33</v>
      </c>
      <c r="AM44" s="78">
        <f>+AM35+AM43</f>
        <v>1401131.19</v>
      </c>
      <c r="AN44" s="78">
        <f>+AN35+AN43</f>
        <v>322273.66000000003</v>
      </c>
      <c r="AO44" s="79">
        <f t="shared" si="228"/>
        <v>0.99945477103274627</v>
      </c>
      <c r="AP44" s="80">
        <f t="shared" si="229"/>
        <v>0.95093958014675106</v>
      </c>
      <c r="AQ44" s="81">
        <f t="shared" si="230"/>
        <v>0.21872525650703475</v>
      </c>
      <c r="AR44" s="78">
        <f>+AR35+AR43</f>
        <v>1392829.591092</v>
      </c>
      <c r="AS44" s="78">
        <f>+AS35+AS43</f>
        <v>1385784.8580190002</v>
      </c>
      <c r="AT44" s="78">
        <f>+AT35+AT43</f>
        <v>311622.738778</v>
      </c>
      <c r="AU44" s="78">
        <f>+AU35+AU43</f>
        <v>311161.78650400002</v>
      </c>
      <c r="AV44" s="79">
        <f t="shared" si="231"/>
        <v>0.99494214287371885</v>
      </c>
      <c r="AW44" s="80">
        <f t="shared" si="232"/>
        <v>0.22373357140817415</v>
      </c>
      <c r="AX44" s="81">
        <f t="shared" si="233"/>
        <v>0.22340262476764608</v>
      </c>
      <c r="AY44" s="78">
        <f>+AY35+AY43</f>
        <v>1664799.8</v>
      </c>
      <c r="AZ44" s="78">
        <f>+AZ35+AZ43</f>
        <v>1637561.26</v>
      </c>
      <c r="BA44" s="78">
        <f>+BA35+BA43</f>
        <v>639618</v>
      </c>
      <c r="BB44" s="78">
        <f>+BB35+BB43</f>
        <v>639618</v>
      </c>
      <c r="BC44" s="79">
        <f t="shared" si="234"/>
        <v>0.98363854921174299</v>
      </c>
      <c r="BD44" s="80">
        <f t="shared" si="235"/>
        <v>0.38420115139369909</v>
      </c>
      <c r="BE44" s="81">
        <f t="shared" si="236"/>
        <v>0.38420115139369909</v>
      </c>
      <c r="BF44" s="78">
        <f>+BF35+BF43</f>
        <v>1558495.312465</v>
      </c>
      <c r="BG44" s="78">
        <f>+BG35+BG43</f>
        <v>1558494.8524635101</v>
      </c>
      <c r="BH44" s="78">
        <f>+BH35+BH43</f>
        <v>894987.60184114997</v>
      </c>
      <c r="BI44" s="78">
        <f>+BI35+BI43</f>
        <v>894985.4579201499</v>
      </c>
      <c r="BJ44" s="79">
        <f t="shared" si="237"/>
        <v>0.99999970484255796</v>
      </c>
      <c r="BK44" s="80">
        <f t="shared" si="238"/>
        <v>0.57426390357606494</v>
      </c>
      <c r="BL44" s="81">
        <f t="shared" si="239"/>
        <v>0.57426252794087185</v>
      </c>
      <c r="BM44" s="78">
        <f>+BM35+BM43</f>
        <v>2212446.5424490003</v>
      </c>
      <c r="BN44" s="78">
        <f>+BN35+BN43</f>
        <v>2212430.5723910001</v>
      </c>
      <c r="BO44" s="78">
        <f>+BO35+BO43</f>
        <v>1581620.1983527802</v>
      </c>
      <c r="BP44" s="78">
        <f>+BP35+BP43</f>
        <v>1581620.1983527802</v>
      </c>
      <c r="BQ44" s="79">
        <f t="shared" si="240"/>
        <v>0.99999278172028394</v>
      </c>
      <c r="BR44" s="80">
        <f t="shared" si="241"/>
        <v>0.71487385932590886</v>
      </c>
      <c r="BS44" s="81">
        <f t="shared" si="242"/>
        <v>0.71487385932590886</v>
      </c>
      <c r="BT44" s="78">
        <f>+BT35+BT43</f>
        <v>2353222.8867750005</v>
      </c>
      <c r="BU44" s="78">
        <f>+BU35+BU43</f>
        <v>2327259.3242794001</v>
      </c>
      <c r="BV44" s="78">
        <f>+BV35+BV43</f>
        <v>1843093.6392685801</v>
      </c>
      <c r="BW44" s="78">
        <f>+BW35+BW43</f>
        <v>1842931.2632685802</v>
      </c>
      <c r="BX44" s="78">
        <f t="shared" si="163"/>
        <v>0.98896680690914818</v>
      </c>
      <c r="BY44" s="79">
        <f t="shared" si="164"/>
        <v>0.78322102408007244</v>
      </c>
      <c r="BZ44" s="80">
        <f t="shared" si="200"/>
        <v>0.78315202254141136</v>
      </c>
      <c r="CA44" s="78">
        <f>+CA35+CA43</f>
        <v>3848004.4346880005</v>
      </c>
      <c r="CB44" s="78">
        <f>+CB35+CB43</f>
        <v>3839540.1448711203</v>
      </c>
      <c r="CC44" s="78">
        <f>+CC35+CC43</f>
        <v>1947122.2865883701</v>
      </c>
      <c r="CD44" s="78">
        <f>+CD35+CD43</f>
        <v>1944208.5575373701</v>
      </c>
      <c r="CE44" s="79">
        <f t="shared" si="216"/>
        <v>0.99780034301920795</v>
      </c>
      <c r="CF44" s="80">
        <f t="shared" si="217"/>
        <v>0.50600832707882382</v>
      </c>
      <c r="CG44" s="81">
        <f t="shared" si="218"/>
        <v>0.50525112185714205</v>
      </c>
      <c r="CH44" s="78">
        <f>+CH35+CH43</f>
        <v>4130294.4451959999</v>
      </c>
      <c r="CI44" s="78">
        <f>+CI35+CI43</f>
        <v>4122452.5668099998</v>
      </c>
      <c r="CJ44" s="78">
        <f>+CJ35+CJ43</f>
        <v>1484606.6193683101</v>
      </c>
      <c r="CK44" s="78">
        <f>+CK35+CK43</f>
        <v>1484606.6193683101</v>
      </c>
      <c r="CL44" s="79">
        <f t="shared" si="219"/>
        <v>0.99810137546122868</v>
      </c>
      <c r="CM44" s="80">
        <f t="shared" si="220"/>
        <v>0.35944328886650578</v>
      </c>
      <c r="CN44" s="81">
        <f t="shared" si="221"/>
        <v>0.35944328886650578</v>
      </c>
    </row>
    <row r="45" spans="1:92" s="25" customFormat="1" ht="30.75" customHeight="1" x14ac:dyDescent="0.4">
      <c r="A45" s="82" t="s">
        <v>49</v>
      </c>
      <c r="B45" s="83"/>
      <c r="C45" s="83"/>
      <c r="D45" s="83"/>
      <c r="E45" s="83"/>
      <c r="F45" s="84"/>
      <c r="G45" s="85"/>
      <c r="H45" s="85"/>
      <c r="I45" s="83"/>
      <c r="J45" s="83"/>
      <c r="K45" s="83"/>
      <c r="L45" s="83"/>
      <c r="M45" s="84"/>
      <c r="N45" s="85"/>
      <c r="O45" s="85"/>
      <c r="P45" s="83"/>
      <c r="Q45" s="83"/>
      <c r="R45" s="83"/>
      <c r="S45" s="83"/>
      <c r="T45" s="84"/>
      <c r="U45" s="85"/>
      <c r="V45" s="85"/>
      <c r="W45" s="83"/>
      <c r="X45" s="83"/>
      <c r="Y45" s="83"/>
      <c r="Z45" s="83"/>
      <c r="AA45" s="84"/>
      <c r="AB45" s="85"/>
      <c r="AC45" s="85"/>
      <c r="AD45" s="83"/>
      <c r="AE45" s="83"/>
      <c r="AF45" s="83"/>
      <c r="AG45" s="83"/>
      <c r="AH45" s="84"/>
      <c r="AI45" s="85"/>
      <c r="AJ45" s="85"/>
      <c r="AK45" s="83"/>
      <c r="AL45" s="83"/>
      <c r="AM45" s="83"/>
      <c r="AN45" s="83"/>
      <c r="AO45" s="84"/>
      <c r="AP45" s="85"/>
      <c r="AQ45" s="85"/>
      <c r="AR45" s="83"/>
      <c r="AS45" s="83"/>
      <c r="AT45" s="83"/>
      <c r="AU45" s="83"/>
      <c r="AV45" s="84"/>
      <c r="AW45" s="85"/>
      <c r="AX45" s="85"/>
      <c r="AY45" s="83"/>
      <c r="AZ45" s="83"/>
      <c r="BA45" s="83"/>
      <c r="BB45" s="83"/>
      <c r="BC45" s="84"/>
      <c r="BD45" s="85"/>
      <c r="BE45" s="85"/>
      <c r="BF45" s="83"/>
      <c r="BG45" s="83"/>
      <c r="BH45" s="83"/>
      <c r="BI45" s="83"/>
      <c r="BJ45" s="84"/>
      <c r="BK45" s="85"/>
      <c r="BL45" s="85"/>
      <c r="BM45" s="83"/>
      <c r="BN45" s="83"/>
      <c r="BO45" s="83"/>
      <c r="BP45" s="83"/>
      <c r="BQ45" s="85"/>
      <c r="BR45" s="85"/>
      <c r="BS45" s="85"/>
      <c r="BT45" s="83"/>
      <c r="BU45" s="83"/>
      <c r="BV45" s="83"/>
      <c r="BW45" s="83"/>
      <c r="BX45" s="85"/>
      <c r="BY45" s="85"/>
      <c r="BZ45" s="85"/>
      <c r="CA45" s="83"/>
      <c r="CB45" s="83"/>
      <c r="CC45" s="83"/>
      <c r="CD45" s="83"/>
      <c r="CE45" s="85"/>
      <c r="CF45" s="85"/>
      <c r="CG45" s="85"/>
      <c r="CH45" s="83"/>
      <c r="CI45" s="83"/>
      <c r="CJ45" s="83"/>
      <c r="CK45" s="83"/>
      <c r="CL45" s="85"/>
      <c r="CM45" s="85"/>
      <c r="CN45" s="85"/>
    </row>
    <row r="46" spans="1:92" x14ac:dyDescent="0.4">
      <c r="A46" s="67" t="s">
        <v>22</v>
      </c>
      <c r="B46" s="68">
        <v>10669.314</v>
      </c>
      <c r="C46" s="74">
        <v>10283.889747899999</v>
      </c>
      <c r="D46" s="74">
        <v>10274.889747899999</v>
      </c>
      <c r="E46" s="74">
        <v>10274.6455479</v>
      </c>
      <c r="F46" s="69">
        <f t="shared" ref="F46:F48" si="243">+C46/B46</f>
        <v>0.96387544202935616</v>
      </c>
      <c r="G46" s="70">
        <f t="shared" ref="G46:G48" si="244">+D46/B46</f>
        <v>0.96303190138559969</v>
      </c>
      <c r="H46" s="71">
        <f t="shared" ref="H46:H48" si="245">+E46/B46</f>
        <v>0.96300901331613253</v>
      </c>
      <c r="I46" s="68">
        <v>10729.4</v>
      </c>
      <c r="J46" s="74">
        <v>10069.071472489999</v>
      </c>
      <c r="K46" s="74">
        <v>10069.071472489999</v>
      </c>
      <c r="L46" s="74">
        <v>9944.7644288899992</v>
      </c>
      <c r="M46" s="69">
        <f t="shared" ref="M46:M48" si="246">+J46/I46</f>
        <v>0.93845615528268111</v>
      </c>
      <c r="N46" s="70">
        <f t="shared" ref="N46:N48" si="247">+K46/I46</f>
        <v>0.93845615528268111</v>
      </c>
      <c r="O46" s="71">
        <f t="shared" ref="O46:O48" si="248">+L46/I46</f>
        <v>0.92687050803306792</v>
      </c>
      <c r="P46" s="68">
        <v>10056.281999999999</v>
      </c>
      <c r="Q46" s="74">
        <v>8064.0149369999999</v>
      </c>
      <c r="R46" s="74">
        <v>8062.3803870000002</v>
      </c>
      <c r="S46" s="74">
        <v>8052.936573</v>
      </c>
      <c r="T46" s="70">
        <f t="shared" ref="T46:T48" si="249">+Q46/P46</f>
        <v>0.80188830593652805</v>
      </c>
      <c r="U46" s="70">
        <f t="shared" ref="U46:U48" si="250">+R46/P46</f>
        <v>0.8017257657452328</v>
      </c>
      <c r="V46" s="71">
        <f t="shared" ref="V46:V48" si="251">+S46/P46</f>
        <v>0.80078666976522739</v>
      </c>
      <c r="W46" s="68">
        <v>9208.5309269999998</v>
      </c>
      <c r="X46" s="74">
        <v>8179.7344400000002</v>
      </c>
      <c r="Y46" s="74">
        <v>8179.7344400000002</v>
      </c>
      <c r="Z46" s="74">
        <v>8104.2238850000003</v>
      </c>
      <c r="AA46" s="70">
        <f t="shared" ref="AA46:AA48" si="252">+X46/W46</f>
        <v>0.88827789197259432</v>
      </c>
      <c r="AB46" s="70">
        <f t="shared" ref="AB46:AB48" si="253">+Y46/W46</f>
        <v>0.88827789197259432</v>
      </c>
      <c r="AC46" s="71">
        <f t="shared" ref="AC46:AC48" si="254">+Z46/W46</f>
        <v>0.88007782666374057</v>
      </c>
      <c r="AD46" s="68">
        <v>9038.9310860000005</v>
      </c>
      <c r="AE46" s="74">
        <v>8567.193158</v>
      </c>
      <c r="AF46" s="74">
        <v>8567.1931559999994</v>
      </c>
      <c r="AG46" s="74">
        <v>8529.2871329999998</v>
      </c>
      <c r="AH46" s="70">
        <f t="shared" ref="AH46:AH48" si="255">+AE46/AD46</f>
        <v>0.94781042984931541</v>
      </c>
      <c r="AI46" s="75">
        <f t="shared" ref="AI46:AI48" si="256">+AF46/AD46</f>
        <v>0.94781042962805029</v>
      </c>
      <c r="AJ46" s="76">
        <f t="shared" ref="AJ46:AJ48" si="257">+AG46/AD46</f>
        <v>0.94361678962356887</v>
      </c>
      <c r="AK46" s="68">
        <v>11535.672017000001</v>
      </c>
      <c r="AL46" s="74">
        <v>11050.412886120001</v>
      </c>
      <c r="AM46" s="74">
        <v>11037.098175120002</v>
      </c>
      <c r="AN46" s="74">
        <v>11030.62507362</v>
      </c>
      <c r="AO46" s="70">
        <f t="shared" ref="AO46:AO48" si="258">+AL46/AK46</f>
        <v>0.95793403885227679</v>
      </c>
      <c r="AP46" s="69">
        <f t="shared" ref="AP46:AP48" si="259">+AM46/AK46</f>
        <v>0.95677981818959001</v>
      </c>
      <c r="AQ46" s="75">
        <f t="shared" ref="AQ46:AQ48" si="260">+AN46/AK46</f>
        <v>0.95621868039974456</v>
      </c>
      <c r="AR46" s="68">
        <v>13044.046</v>
      </c>
      <c r="AS46" s="74">
        <v>11992.83653771</v>
      </c>
      <c r="AT46" s="74">
        <v>11991.427978549998</v>
      </c>
      <c r="AU46" s="74">
        <v>11943.734552549999</v>
      </c>
      <c r="AV46" s="70">
        <f t="shared" ref="AV46:AV48" si="261">+AS46/AR46</f>
        <v>0.91941078233778073</v>
      </c>
      <c r="AW46" s="69">
        <f t="shared" ref="AW46:AW48" si="262">+AT46/AR46</f>
        <v>0.91930279750240063</v>
      </c>
      <c r="AX46" s="75">
        <f t="shared" ref="AX46:AX48" si="263">+AU46/AR46</f>
        <v>0.91564646065722233</v>
      </c>
      <c r="AY46" s="68">
        <v>12331.28</v>
      </c>
      <c r="AZ46" s="74">
        <v>11814.74602273</v>
      </c>
      <c r="BA46" s="74">
        <v>11796.66701673</v>
      </c>
      <c r="BB46" s="74">
        <v>11766.158019729999</v>
      </c>
      <c r="BC46" s="70">
        <f t="shared" ref="BC46:BC48" si="264">+AZ46/AY46</f>
        <v>0.95811189290406185</v>
      </c>
      <c r="BD46" s="69">
        <f t="shared" ref="BD46:BD48" si="265">+BA46/AY46</f>
        <v>0.95664578346530116</v>
      </c>
      <c r="BE46" s="75">
        <f t="shared" ref="BE46:BE48" si="266">+BB46/AY46</f>
        <v>0.95417166909923368</v>
      </c>
      <c r="BF46" s="68">
        <v>13748.267</v>
      </c>
      <c r="BG46" s="74">
        <v>13284.859411309999</v>
      </c>
      <c r="BH46" s="74">
        <v>13284.01808131</v>
      </c>
      <c r="BI46" s="74">
        <v>13161.512040309999</v>
      </c>
      <c r="BJ46" s="70">
        <f t="shared" ref="BJ46:BJ48" si="267">+BG46/BF46</f>
        <v>0.9662933816538477</v>
      </c>
      <c r="BK46" s="70">
        <f t="shared" ref="BK46:BK48" si="268">+BH46/BF46</f>
        <v>0.9662321863046448</v>
      </c>
      <c r="BL46" s="71">
        <f t="shared" ref="BL46:BL48" si="269">+BI46/BF46</f>
        <v>0.95732153298375711</v>
      </c>
      <c r="BM46" s="68">
        <v>14498.607</v>
      </c>
      <c r="BN46" s="74">
        <v>13812.3215583</v>
      </c>
      <c r="BO46" s="74">
        <v>13807.396678139999</v>
      </c>
      <c r="BP46" s="74">
        <v>13778.58112115</v>
      </c>
      <c r="BQ46" s="70">
        <f t="shared" ref="BQ46:BQ48" si="270">+BN46/BM46</f>
        <v>0.95266542215400418</v>
      </c>
      <c r="BR46" s="70">
        <f t="shared" ref="BR46:BR48" si="271">+BO46/BM46</f>
        <v>0.95232574261375591</v>
      </c>
      <c r="BS46" s="71">
        <f t="shared" ref="BS46:BS48" si="272">+BP46/BM46</f>
        <v>0.95033827188708542</v>
      </c>
      <c r="BT46" s="68">
        <v>13004.826418000001</v>
      </c>
      <c r="BU46" s="74">
        <v>12666.36652867</v>
      </c>
      <c r="BV46" s="74">
        <v>12665.259828669999</v>
      </c>
      <c r="BW46" s="74">
        <v>12597.89581027</v>
      </c>
      <c r="BX46" s="70">
        <f t="shared" ref="BX46:BX48" si="273">+BU46/BT46</f>
        <v>0.97397428628024296</v>
      </c>
      <c r="BY46" s="70">
        <f t="shared" ref="BY46:BY48" si="274">+BV46/BT46</f>
        <v>0.97388918710518069</v>
      </c>
      <c r="BZ46" s="71">
        <f t="shared" ref="BZ46:BZ48" si="275">+BW46/BT46</f>
        <v>0.96870926264984458</v>
      </c>
      <c r="CA46" s="68">
        <v>16325.605450999999</v>
      </c>
      <c r="CB46" s="74">
        <v>14880.17881831</v>
      </c>
      <c r="CC46" s="74">
        <v>14876.681851379999</v>
      </c>
      <c r="CD46" s="74">
        <v>14825.934591839999</v>
      </c>
      <c r="CE46" s="70">
        <f t="shared" ref="CE46:CE48" si="276">+CB46/CA46</f>
        <v>0.9114626016763463</v>
      </c>
      <c r="CF46" s="70">
        <f t="shared" ref="CF46:CF48" si="277">+CC46/CA46</f>
        <v>0.91124840031392229</v>
      </c>
      <c r="CG46" s="71">
        <f t="shared" ref="CG46:CG48" si="278">+CD46/CA46</f>
        <v>0.9081399545235157</v>
      </c>
      <c r="CH46" s="68">
        <v>17607.357</v>
      </c>
      <c r="CI46" s="74">
        <v>16464.458508</v>
      </c>
      <c r="CJ46" s="74">
        <v>16214.6886189</v>
      </c>
      <c r="CK46" s="74">
        <v>16132.314397799999</v>
      </c>
      <c r="CL46" s="70">
        <f t="shared" ref="CL46:CL48" si="279">+CI46/CH46</f>
        <v>0.93508971891692771</v>
      </c>
      <c r="CM46" s="70">
        <f t="shared" ref="CM46:CM48" si="280">+CJ46/CH46</f>
        <v>0.92090417766278043</v>
      </c>
      <c r="CN46" s="71">
        <f t="shared" ref="CN46:CN48" si="281">+CK46/CH46</f>
        <v>0.91622577981465358</v>
      </c>
    </row>
    <row r="47" spans="1:92" x14ac:dyDescent="0.4">
      <c r="A47" s="67" t="s">
        <v>50</v>
      </c>
      <c r="B47" s="68">
        <v>6880</v>
      </c>
      <c r="C47" s="74">
        <v>6599.7893750000003</v>
      </c>
      <c r="D47" s="74">
        <v>6599.7893750000003</v>
      </c>
      <c r="E47" s="74">
        <v>6456.2906999999996</v>
      </c>
      <c r="F47" s="69">
        <f t="shared" si="243"/>
        <v>0.95927171148255819</v>
      </c>
      <c r="G47" s="70">
        <f t="shared" si="244"/>
        <v>0.95927171148255819</v>
      </c>
      <c r="H47" s="71">
        <f t="shared" si="245"/>
        <v>0.93841434593023254</v>
      </c>
      <c r="I47" s="68">
        <v>5360</v>
      </c>
      <c r="J47" s="74">
        <v>5260.7350420000002</v>
      </c>
      <c r="K47" s="74">
        <v>5240.1180219999997</v>
      </c>
      <c r="L47" s="74">
        <v>5078.9927470100001</v>
      </c>
      <c r="M47" s="69">
        <f t="shared" si="246"/>
        <v>0.98148041828358212</v>
      </c>
      <c r="N47" s="70">
        <f t="shared" si="247"/>
        <v>0.97763395932835817</v>
      </c>
      <c r="O47" s="71">
        <f t="shared" si="248"/>
        <v>0.9475732736958955</v>
      </c>
      <c r="P47" s="68">
        <v>3030</v>
      </c>
      <c r="Q47" s="74">
        <v>1944.0262700000001</v>
      </c>
      <c r="R47" s="74">
        <v>1928.419181</v>
      </c>
      <c r="S47" s="74">
        <v>1920.2814370000001</v>
      </c>
      <c r="T47" s="70">
        <f t="shared" si="249"/>
        <v>0.64159282838283827</v>
      </c>
      <c r="U47" s="70">
        <f t="shared" si="250"/>
        <v>0.63644197392739277</v>
      </c>
      <c r="V47" s="71">
        <f t="shared" si="251"/>
        <v>0.63375624983498358</v>
      </c>
      <c r="W47" s="68">
        <v>3120.9</v>
      </c>
      <c r="X47" s="74">
        <v>2713.0606400000001</v>
      </c>
      <c r="Y47" s="74">
        <v>2674.3996400000001</v>
      </c>
      <c r="Z47" s="74">
        <v>1798.261994</v>
      </c>
      <c r="AA47" s="70">
        <f t="shared" si="252"/>
        <v>0.86931995257778205</v>
      </c>
      <c r="AB47" s="70">
        <f t="shared" si="253"/>
        <v>0.85693217981992376</v>
      </c>
      <c r="AC47" s="71">
        <f t="shared" si="254"/>
        <v>0.57619981223365047</v>
      </c>
      <c r="AD47" s="68">
        <v>3163.2176009999998</v>
      </c>
      <c r="AE47" s="74">
        <v>3059.0476588299998</v>
      </c>
      <c r="AF47" s="74">
        <v>3005.4605138299999</v>
      </c>
      <c r="AG47" s="74">
        <v>2825.31964083</v>
      </c>
      <c r="AH47" s="70">
        <f t="shared" si="255"/>
        <v>0.9670683603502116</v>
      </c>
      <c r="AI47" s="75">
        <f t="shared" si="256"/>
        <v>0.9501276525775123</v>
      </c>
      <c r="AJ47" s="76">
        <f t="shared" si="257"/>
        <v>0.89317903388525066</v>
      </c>
      <c r="AK47" s="68">
        <v>4010</v>
      </c>
      <c r="AL47" s="74">
        <v>3971.2266864899998</v>
      </c>
      <c r="AM47" s="74">
        <v>3795.6822862399999</v>
      </c>
      <c r="AN47" s="74">
        <v>3637.0559812399997</v>
      </c>
      <c r="AO47" s="70">
        <f t="shared" si="258"/>
        <v>0.99033084451122189</v>
      </c>
      <c r="AP47" s="69">
        <f t="shared" si="259"/>
        <v>0.94655418609476305</v>
      </c>
      <c r="AQ47" s="75">
        <f t="shared" si="260"/>
        <v>0.9069965040498752</v>
      </c>
      <c r="AR47" s="68">
        <v>4008</v>
      </c>
      <c r="AS47" s="74">
        <v>3993.8033591500002</v>
      </c>
      <c r="AT47" s="74">
        <v>3803.18466915</v>
      </c>
      <c r="AU47" s="74">
        <v>3743.5551721500001</v>
      </c>
      <c r="AV47" s="70">
        <f t="shared" si="261"/>
        <v>0.99645792393962085</v>
      </c>
      <c r="AW47" s="69">
        <f t="shared" si="262"/>
        <v>0.94889837054640713</v>
      </c>
      <c r="AX47" s="75">
        <f t="shared" si="263"/>
        <v>0.9340207515344312</v>
      </c>
      <c r="AY47" s="68">
        <v>4963.9973030000001</v>
      </c>
      <c r="AZ47" s="74">
        <v>4895.77197824</v>
      </c>
      <c r="BA47" s="74">
        <v>4443.9236702399994</v>
      </c>
      <c r="BB47" s="74">
        <v>4327.5340602400001</v>
      </c>
      <c r="BC47" s="70">
        <f t="shared" si="264"/>
        <v>0.98625597062295578</v>
      </c>
      <c r="BD47" s="69">
        <f t="shared" si="265"/>
        <v>0.89523087926625311</v>
      </c>
      <c r="BE47" s="75">
        <f t="shared" si="266"/>
        <v>0.87178412801003091</v>
      </c>
      <c r="BF47" s="68">
        <v>9835.5430749999996</v>
      </c>
      <c r="BG47" s="74">
        <v>9176.2695652300008</v>
      </c>
      <c r="BH47" s="74">
        <v>8009.2448219099997</v>
      </c>
      <c r="BI47" s="74">
        <v>7965.6835819099997</v>
      </c>
      <c r="BJ47" s="70">
        <f t="shared" si="267"/>
        <v>0.93297029917486296</v>
      </c>
      <c r="BK47" s="70">
        <f t="shared" si="268"/>
        <v>0.81431648062910855</v>
      </c>
      <c r="BL47" s="71">
        <f t="shared" si="269"/>
        <v>0.8098875192928785</v>
      </c>
      <c r="BM47" s="68">
        <v>10000</v>
      </c>
      <c r="BN47" s="74">
        <v>9820.111919949999</v>
      </c>
      <c r="BO47" s="74">
        <v>9569.9960139399991</v>
      </c>
      <c r="BP47" s="74">
        <v>9348.1535970599998</v>
      </c>
      <c r="BQ47" s="70">
        <f t="shared" si="270"/>
        <v>0.98201119199499987</v>
      </c>
      <c r="BR47" s="70">
        <f t="shared" si="271"/>
        <v>0.95699960139399987</v>
      </c>
      <c r="BS47" s="71">
        <f t="shared" si="272"/>
        <v>0.93481535970599994</v>
      </c>
      <c r="BT47" s="68">
        <v>10785.1</v>
      </c>
      <c r="BU47" s="74">
        <v>10373.742424919999</v>
      </c>
      <c r="BV47" s="74">
        <v>10077.12261692</v>
      </c>
      <c r="BW47" s="74">
        <v>9386.6839601600004</v>
      </c>
      <c r="BX47" s="70">
        <f t="shared" si="273"/>
        <v>0.96185871479355767</v>
      </c>
      <c r="BY47" s="70">
        <f t="shared" si="274"/>
        <v>0.93435597416064753</v>
      </c>
      <c r="BZ47" s="71">
        <f t="shared" si="275"/>
        <v>0.87033814801531739</v>
      </c>
      <c r="CA47" s="68">
        <v>12304.54</v>
      </c>
      <c r="CB47" s="74">
        <v>11181.586151309999</v>
      </c>
      <c r="CC47" s="74">
        <v>11161.595664009999</v>
      </c>
      <c r="CD47" s="74">
        <v>10608.70081036</v>
      </c>
      <c r="CE47" s="70">
        <f t="shared" si="276"/>
        <v>0.90873662496200569</v>
      </c>
      <c r="CF47" s="70">
        <f t="shared" si="277"/>
        <v>0.90711198175713992</v>
      </c>
      <c r="CG47" s="71">
        <f t="shared" si="278"/>
        <v>0.86217776612209795</v>
      </c>
      <c r="CH47" s="68">
        <v>13039.03584</v>
      </c>
      <c r="CI47" s="74">
        <v>11447.524863619999</v>
      </c>
      <c r="CJ47" s="74">
        <v>11384.68482742</v>
      </c>
      <c r="CK47" s="74">
        <v>11124.94620144</v>
      </c>
      <c r="CL47" s="70">
        <f t="shared" si="279"/>
        <v>0.87794258748045584</v>
      </c>
      <c r="CM47" s="70">
        <f t="shared" si="280"/>
        <v>0.87312320996120518</v>
      </c>
      <c r="CN47" s="71">
        <f t="shared" si="281"/>
        <v>0.85320313081062893</v>
      </c>
    </row>
    <row r="48" spans="1:92" s="24" customFormat="1" x14ac:dyDescent="0.4">
      <c r="A48" s="77" t="s">
        <v>51</v>
      </c>
      <c r="B48" s="78">
        <f>+B46+B47</f>
        <v>17549.313999999998</v>
      </c>
      <c r="C48" s="94">
        <f>+C46+C47</f>
        <v>16883.679122900001</v>
      </c>
      <c r="D48" s="94">
        <f>+D46+D47</f>
        <v>16874.679122900001</v>
      </c>
      <c r="E48" s="94">
        <f>+E46+E47</f>
        <v>16730.936247899997</v>
      </c>
      <c r="F48" s="79">
        <f t="shared" si="243"/>
        <v>0.96207060417860224</v>
      </c>
      <c r="G48" s="80">
        <f t="shared" si="244"/>
        <v>0.96155776361970635</v>
      </c>
      <c r="H48" s="81">
        <f t="shared" si="245"/>
        <v>0.95336696624722761</v>
      </c>
      <c r="I48" s="78">
        <f>+I46+I47</f>
        <v>16089.4</v>
      </c>
      <c r="J48" s="94">
        <f>+J46+J47</f>
        <v>15329.806514489999</v>
      </c>
      <c r="K48" s="94">
        <f>+K46+K47</f>
        <v>15309.189494489998</v>
      </c>
      <c r="L48" s="94">
        <f>+L46+L47</f>
        <v>15023.757175899998</v>
      </c>
      <c r="M48" s="79">
        <f t="shared" si="246"/>
        <v>0.95278919751451263</v>
      </c>
      <c r="N48" s="80">
        <f t="shared" si="247"/>
        <v>0.95150779360883553</v>
      </c>
      <c r="O48" s="81">
        <f t="shared" si="248"/>
        <v>0.93376739815655019</v>
      </c>
      <c r="P48" s="78">
        <f>+P46+P47</f>
        <v>13086.281999999999</v>
      </c>
      <c r="Q48" s="94">
        <f>+Q46+Q47</f>
        <v>10008.041207</v>
      </c>
      <c r="R48" s="94">
        <f>+R46+R47</f>
        <v>9990.7995680000004</v>
      </c>
      <c r="S48" s="94">
        <f>+S46+S47</f>
        <v>9973.2180100000005</v>
      </c>
      <c r="T48" s="80">
        <f t="shared" si="249"/>
        <v>0.76477346331066387</v>
      </c>
      <c r="U48" s="80">
        <f t="shared" si="250"/>
        <v>0.76345592797098527</v>
      </c>
      <c r="V48" s="81">
        <f t="shared" si="251"/>
        <v>0.7621124174154279</v>
      </c>
      <c r="W48" s="78">
        <f>+W46+W47</f>
        <v>12329.430926999999</v>
      </c>
      <c r="X48" s="94">
        <f>+X46+X47</f>
        <v>10892.79508</v>
      </c>
      <c r="Y48" s="94">
        <f>+Y46+Y47</f>
        <v>10854.13408</v>
      </c>
      <c r="Z48" s="94">
        <f>+Z46+Z47</f>
        <v>9902.4858789999998</v>
      </c>
      <c r="AA48" s="80">
        <f t="shared" si="252"/>
        <v>0.88347914388701132</v>
      </c>
      <c r="AB48" s="80">
        <f t="shared" si="253"/>
        <v>0.88034347605052288</v>
      </c>
      <c r="AC48" s="81">
        <f t="shared" si="254"/>
        <v>0.80315838886892366</v>
      </c>
      <c r="AD48" s="78">
        <f>+AD46+AD47</f>
        <v>12202.148687000001</v>
      </c>
      <c r="AE48" s="94">
        <f>+AE46+AE47</f>
        <v>11626.240816829999</v>
      </c>
      <c r="AF48" s="94">
        <f>+AF46+AF47</f>
        <v>11572.653669829999</v>
      </c>
      <c r="AG48" s="94">
        <f>+AG46+AG47</f>
        <v>11354.606773830001</v>
      </c>
      <c r="AH48" s="80">
        <f t="shared" si="255"/>
        <v>0.95280274934007603</v>
      </c>
      <c r="AI48" s="95">
        <f t="shared" si="256"/>
        <v>0.94841113370134089</v>
      </c>
      <c r="AJ48" s="96">
        <f t="shared" si="257"/>
        <v>0.93054158452658753</v>
      </c>
      <c r="AK48" s="78">
        <f>+AK46+AK47</f>
        <v>15545.672017000001</v>
      </c>
      <c r="AL48" s="94">
        <f>+AL46+AL47</f>
        <v>15021.63957261</v>
      </c>
      <c r="AM48" s="94">
        <f>+AM46+AM47</f>
        <v>14832.780461360002</v>
      </c>
      <c r="AN48" s="94">
        <f>+AN46+AN47</f>
        <v>14667.681054860001</v>
      </c>
      <c r="AO48" s="80">
        <f t="shared" si="258"/>
        <v>0.96629078216644837</v>
      </c>
      <c r="AP48" s="79">
        <f t="shared" si="259"/>
        <v>0.95414212040107271</v>
      </c>
      <c r="AQ48" s="95">
        <f t="shared" si="260"/>
        <v>0.94352183931451328</v>
      </c>
      <c r="AR48" s="78">
        <f>+AR46+AR47</f>
        <v>17052.046000000002</v>
      </c>
      <c r="AS48" s="94">
        <f>+AS46+AS47</f>
        <v>15986.639896860001</v>
      </c>
      <c r="AT48" s="94">
        <f>+AT46+AT47</f>
        <v>15794.612647699998</v>
      </c>
      <c r="AU48" s="94">
        <f>+AU46+AU47</f>
        <v>15687.289724699998</v>
      </c>
      <c r="AV48" s="80">
        <f t="shared" si="261"/>
        <v>0.93752033608518293</v>
      </c>
      <c r="AW48" s="79">
        <f t="shared" si="262"/>
        <v>0.92625909217580082</v>
      </c>
      <c r="AX48" s="95">
        <f t="shared" si="263"/>
        <v>0.91996524784767741</v>
      </c>
      <c r="AY48" s="78">
        <f>+AY46+AY47</f>
        <v>17295.277303000003</v>
      </c>
      <c r="AZ48" s="94">
        <f>+AZ46+AZ47</f>
        <v>16710.518000969998</v>
      </c>
      <c r="BA48" s="94">
        <f>+BA46+BA47</f>
        <v>16240.590686969999</v>
      </c>
      <c r="BB48" s="94">
        <f>+BB46+BB47</f>
        <v>16093.692079969998</v>
      </c>
      <c r="BC48" s="80">
        <f t="shared" si="264"/>
        <v>0.96618965444812077</v>
      </c>
      <c r="BD48" s="79">
        <f t="shared" si="265"/>
        <v>0.93901880857110864</v>
      </c>
      <c r="BE48" s="95">
        <f t="shared" si="266"/>
        <v>0.93052524096727951</v>
      </c>
      <c r="BF48" s="78">
        <f>+BF46+BF47</f>
        <v>23583.810075000001</v>
      </c>
      <c r="BG48" s="94">
        <f>+BG46+BG47</f>
        <v>22461.12897654</v>
      </c>
      <c r="BH48" s="94">
        <f>+BH46+BH47</f>
        <v>21293.262903219998</v>
      </c>
      <c r="BI48" s="94">
        <f>+BI46+BI47</f>
        <v>21127.195622219999</v>
      </c>
      <c r="BJ48" s="80">
        <f t="shared" si="267"/>
        <v>0.95239611009036662</v>
      </c>
      <c r="BK48" s="80">
        <f t="shared" si="268"/>
        <v>0.90287628824622801</v>
      </c>
      <c r="BL48" s="81">
        <f t="shared" si="269"/>
        <v>0.89583470843058843</v>
      </c>
      <c r="BM48" s="78">
        <f>+BM46+BM47</f>
        <v>24498.607</v>
      </c>
      <c r="BN48" s="94">
        <f>+BN46+BN47</f>
        <v>23632.433478250001</v>
      </c>
      <c r="BO48" s="94">
        <f>+BO46+BO47</f>
        <v>23377.39269208</v>
      </c>
      <c r="BP48" s="94">
        <f>+BP46+BP47</f>
        <v>23126.734718209998</v>
      </c>
      <c r="BQ48" s="80">
        <f t="shared" si="270"/>
        <v>0.96464396846114564</v>
      </c>
      <c r="BR48" s="80">
        <f t="shared" si="271"/>
        <v>0.95423354854747455</v>
      </c>
      <c r="BS48" s="81">
        <f t="shared" si="272"/>
        <v>0.94400202910353226</v>
      </c>
      <c r="BT48" s="78">
        <f>+BT46+BT47</f>
        <v>23789.926418000003</v>
      </c>
      <c r="BU48" s="94">
        <f>+BU46+BU47</f>
        <v>23040.108953589999</v>
      </c>
      <c r="BV48" s="94">
        <f>+BV46+BV47</f>
        <v>22742.382445589999</v>
      </c>
      <c r="BW48" s="94">
        <f>+BW46+BW47</f>
        <v>21984.579770429998</v>
      </c>
      <c r="BX48" s="80">
        <f t="shared" si="273"/>
        <v>0.96848172410307776</v>
      </c>
      <c r="BY48" s="80">
        <f t="shared" si="274"/>
        <v>0.95596690994313427</v>
      </c>
      <c r="BZ48" s="81">
        <f t="shared" si="275"/>
        <v>0.9241129789201854</v>
      </c>
      <c r="CA48" s="78">
        <f>+CA46+CA47</f>
        <v>28630.145451</v>
      </c>
      <c r="CB48" s="94">
        <f>+CB46+CB47</f>
        <v>26061.764969619999</v>
      </c>
      <c r="CC48" s="94">
        <f>+CC46+CC47</f>
        <v>26038.27751539</v>
      </c>
      <c r="CD48" s="94">
        <f>+CD46+CD47</f>
        <v>25434.635402200001</v>
      </c>
      <c r="CE48" s="80">
        <f t="shared" si="276"/>
        <v>0.91029104320214715</v>
      </c>
      <c r="CF48" s="80">
        <f t="shared" si="277"/>
        <v>0.9094706682491035</v>
      </c>
      <c r="CG48" s="81">
        <f t="shared" si="278"/>
        <v>0.88838652411776742</v>
      </c>
      <c r="CH48" s="78">
        <f>+CH46+CH47</f>
        <v>30646.39284</v>
      </c>
      <c r="CI48" s="94">
        <f>+CI46+CI47</f>
        <v>27911.983371620001</v>
      </c>
      <c r="CJ48" s="94">
        <f>+CJ46+CJ47</f>
        <v>27599.373446320002</v>
      </c>
      <c r="CK48" s="94">
        <f>+CK46+CK47</f>
        <v>27257.260599239999</v>
      </c>
      <c r="CL48" s="80">
        <f t="shared" si="279"/>
        <v>0.91077548726024882</v>
      </c>
      <c r="CM48" s="80">
        <f t="shared" si="280"/>
        <v>0.90057494173660146</v>
      </c>
      <c r="CN48" s="81">
        <f t="shared" si="281"/>
        <v>0.88941170797965918</v>
      </c>
    </row>
    <row r="49" spans="1:92" x14ac:dyDescent="0.4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30"/>
      <c r="BI49" s="30"/>
      <c r="BJ49" s="30"/>
      <c r="BK49" s="30"/>
      <c r="BL49" s="30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0"/>
      <c r="CA49" s="30"/>
      <c r="CB49" s="30"/>
      <c r="CC49" s="30"/>
      <c r="CD49" s="30"/>
      <c r="CE49" s="30"/>
      <c r="CF49" s="30"/>
      <c r="CG49" s="30"/>
      <c r="CH49" s="30"/>
      <c r="CI49" s="30"/>
      <c r="CJ49" s="30"/>
      <c r="CK49" s="30"/>
      <c r="CL49" s="30"/>
      <c r="CM49" s="30"/>
      <c r="CN49" s="30"/>
    </row>
    <row r="50" spans="1:92" s="26" customFormat="1" ht="18" customHeight="1" x14ac:dyDescent="0.4">
      <c r="A50" s="97" t="s">
        <v>52</v>
      </c>
      <c r="B50" s="98">
        <f>+B33+B44+B48</f>
        <v>3079534.6006909995</v>
      </c>
      <c r="C50" s="98">
        <f>+C33+C44+C48</f>
        <v>3068204.4207714903</v>
      </c>
      <c r="D50" s="98">
        <f>+D33+D44+D48</f>
        <v>3011096.0409867503</v>
      </c>
      <c r="E50" s="98">
        <f>+E33+E44+E48</f>
        <v>2083908.1193947701</v>
      </c>
      <c r="F50" s="99">
        <f t="shared" ref="F50" si="282">+C50/B50</f>
        <v>0.99632081421752272</v>
      </c>
      <c r="G50" s="100">
        <f t="shared" ref="G50" si="283">+D50/B50</f>
        <v>0.9777763303296243</v>
      </c>
      <c r="H50" s="101">
        <f t="shared" ref="H50" si="284">+E50/B50</f>
        <v>0.67669579647755007</v>
      </c>
      <c r="I50" s="98">
        <f>+I33+I44+I48</f>
        <v>3596473.8443100001</v>
      </c>
      <c r="J50" s="98">
        <f>+J33+J44+J48</f>
        <v>3553875.0065144897</v>
      </c>
      <c r="K50" s="98">
        <f>+K33+K44+K48</f>
        <v>3478035.6294944896</v>
      </c>
      <c r="L50" s="98">
        <f>+L33+L44+L48</f>
        <v>2012634.5990179903</v>
      </c>
      <c r="M50" s="99">
        <f t="shared" ref="M50" si="285">+J50/I50</f>
        <v>0.98815538784943302</v>
      </c>
      <c r="N50" s="100">
        <f t="shared" ref="N50" si="286">+K50/I50</f>
        <v>0.96706823963063371</v>
      </c>
      <c r="O50" s="101">
        <f t="shared" ref="O50" si="287">+L50/I50</f>
        <v>0.55961330073404814</v>
      </c>
      <c r="P50" s="98">
        <f>+P33+P44+P48</f>
        <v>3718866.7800000003</v>
      </c>
      <c r="Q50" s="98">
        <f>+Q33+Q44+Q48</f>
        <v>3703315.6162070003</v>
      </c>
      <c r="R50" s="98">
        <f>+R33+R44+R48</f>
        <v>3668241.8845679997</v>
      </c>
      <c r="S50" s="98">
        <f>+S33+S44+S48</f>
        <v>2229912.9330100003</v>
      </c>
      <c r="T50" s="100">
        <f t="shared" ref="T50" si="288">+Q50/P50</f>
        <v>0.99581830576006813</v>
      </c>
      <c r="U50" s="100">
        <f t="shared" ref="U50" si="289">+R50/P50</f>
        <v>0.98638701023003561</v>
      </c>
      <c r="V50" s="101">
        <f t="shared" ref="V50" si="290">+S50/P50</f>
        <v>0.59962162264118535</v>
      </c>
      <c r="W50" s="98">
        <f>+W33+W44+W48</f>
        <v>3896354.111854</v>
      </c>
      <c r="X50" s="98">
        <f>+X33+X44+X48</f>
        <v>3748936.0695199999</v>
      </c>
      <c r="Y50" s="98">
        <f>+Y33+Y44+Y48</f>
        <v>3682048.7885199999</v>
      </c>
      <c r="Z50" s="98">
        <f>+Z33+Z44+Z48</f>
        <v>2135937.5320499996</v>
      </c>
      <c r="AA50" s="100">
        <f t="shared" ref="AA50" si="291">+X50/W50</f>
        <v>0.96216513230008904</v>
      </c>
      <c r="AB50" s="100">
        <f t="shared" ref="AB50" si="292">+Y50/W50</f>
        <v>0.94499849931965574</v>
      </c>
      <c r="AC50" s="101">
        <f t="shared" ref="AC50" si="293">+Z50/W50</f>
        <v>0.54818876075759382</v>
      </c>
      <c r="AD50" s="98">
        <f>+AD33+AD44+AD48</f>
        <v>3243988.688687</v>
      </c>
      <c r="AE50" s="98">
        <f>+AE33+AE44+AE48</f>
        <v>3234866.3208168303</v>
      </c>
      <c r="AF50" s="98">
        <f>+AF33+AF44+AF48</f>
        <v>3152340.1136698299</v>
      </c>
      <c r="AG50" s="98">
        <f>+AG33+AG44+AG48</f>
        <v>2058921.61677383</v>
      </c>
      <c r="AH50" s="100">
        <f t="shared" ref="AH50" si="294">+AE50/AD50</f>
        <v>0.99718791625199477</v>
      </c>
      <c r="AI50" s="102">
        <f t="shared" ref="AI50" si="295">+AF50/AD50</f>
        <v>0.97174818292776954</v>
      </c>
      <c r="AJ50" s="103">
        <f t="shared" ref="AJ50" si="296">+AG50/AD50</f>
        <v>0.63468828481247752</v>
      </c>
      <c r="AK50" s="98">
        <f>+AK33+AK44+AK48</f>
        <v>3847385.012017</v>
      </c>
      <c r="AL50" s="98">
        <f>+AL33+AL44+AL48</f>
        <v>3844846.5795726101</v>
      </c>
      <c r="AM50" s="98">
        <f>+AM33+AM44+AM48</f>
        <v>3771112.7204613602</v>
      </c>
      <c r="AN50" s="98">
        <f>+AN33+AN44+AN48</f>
        <v>2294670.4310548599</v>
      </c>
      <c r="AO50" s="100">
        <f t="shared" ref="AO50" si="297">+AL50/AK50</f>
        <v>0.99934021876249424</v>
      </c>
      <c r="AP50" s="99">
        <f t="shared" ref="AP50" si="298">+AM50/AK50</f>
        <v>0.98017555006389812</v>
      </c>
      <c r="AQ50" s="102">
        <f t="shared" ref="AQ50" si="299">+AN50/AK50</f>
        <v>0.59642339508202058</v>
      </c>
      <c r="AR50" s="98">
        <f>+AR33+AR44+AR48</f>
        <v>3805344.8978110002</v>
      </c>
      <c r="AS50" s="98">
        <f>+AS33+AS44+AS48</f>
        <v>3791483.8826937298</v>
      </c>
      <c r="AT50" s="98">
        <f>+AT33+AT44+AT48</f>
        <v>2307526.0106526902</v>
      </c>
      <c r="AU50" s="98">
        <f>+AU33+AU44+AU48</f>
        <v>2303416.8654582705</v>
      </c>
      <c r="AV50" s="100">
        <f t="shared" ref="AV50" si="300">+AS50/AR50</f>
        <v>0.99635748782580946</v>
      </c>
      <c r="AW50" s="99">
        <f t="shared" ref="AW50" si="301">+AT50/AR50</f>
        <v>0.6063907668343228</v>
      </c>
      <c r="AX50" s="102">
        <f t="shared" ref="AX50" si="302">+AU50/AR50</f>
        <v>0.60531093168014705</v>
      </c>
      <c r="AY50" s="98">
        <f>+AY33+AY44+AY48</f>
        <v>4150672.1263549998</v>
      </c>
      <c r="AZ50" s="98">
        <f>+AZ33+AZ44+AZ48</f>
        <v>4116002.6096054004</v>
      </c>
      <c r="BA50" s="98">
        <f>+BA33+BA44+BA48</f>
        <v>2870224.4798846301</v>
      </c>
      <c r="BB50" s="98">
        <f>+BB33+BB44+BB48</f>
        <v>2870077.5812776303</v>
      </c>
      <c r="BC50" s="100">
        <f t="shared" ref="BC50" si="303">+AZ50/AY50</f>
        <v>0.99164725237402807</v>
      </c>
      <c r="BD50" s="99">
        <f t="shared" ref="BD50" si="304">+BA50/AY50</f>
        <v>0.69150836117840464</v>
      </c>
      <c r="BE50" s="102">
        <f t="shared" ref="BE50" si="305">+BB50/AY50</f>
        <v>0.69147296965565175</v>
      </c>
      <c r="BF50" s="98">
        <f>+BF33+BF44+BF48</f>
        <v>4367675.378358</v>
      </c>
      <c r="BG50" s="98">
        <f>+BG33+BG44+BG48</f>
        <v>4322035.0330608692</v>
      </c>
      <c r="BH50" s="98">
        <f>+BH33+BH44+BH48</f>
        <v>3325265.4324557795</v>
      </c>
      <c r="BI50" s="98">
        <f>+BI33+BI44+BI48</f>
        <v>3319862.2508487799</v>
      </c>
      <c r="BJ50" s="100">
        <f t="shared" ref="BJ50" si="306">+BG50/BF50</f>
        <v>0.98955042640685242</v>
      </c>
      <c r="BK50" s="100">
        <f t="shared" ref="BK50" si="307">+BH50/BF50</f>
        <v>0.76133529724589832</v>
      </c>
      <c r="BL50" s="101">
        <f t="shared" ref="BL50" si="308">+BI50/BF50</f>
        <v>0.76009821318196524</v>
      </c>
      <c r="BM50" s="98">
        <f>+BM33+BM44+BM48</f>
        <v>5976574.6572160004</v>
      </c>
      <c r="BN50" s="98">
        <f>+BN33+BN44+BN48</f>
        <v>5949625.5973174013</v>
      </c>
      <c r="BO50" s="98">
        <f>+BO33+BO44+BO48</f>
        <v>4634478.2164823301</v>
      </c>
      <c r="BP50" s="98">
        <f>+BP33+BP44+BP48</f>
        <v>4630213.5629288303</v>
      </c>
      <c r="BQ50" s="100">
        <f t="shared" ref="BQ50" si="309">+BN50/BM50</f>
        <v>0.99549088542446951</v>
      </c>
      <c r="BR50" s="100">
        <f t="shared" ref="BR50" si="310">+BO50/BM50</f>
        <v>0.77544052944887942</v>
      </c>
      <c r="BS50" s="101">
        <f t="shared" ref="BS50" si="311">+BP50/BM50</f>
        <v>0.77472696795285578</v>
      </c>
      <c r="BT50" s="98">
        <f>+BT33+BT44+BT48</f>
        <v>5824493.1724770004</v>
      </c>
      <c r="BU50" s="98">
        <f>+BU33+BU44+BU48</f>
        <v>5755359.6522980891</v>
      </c>
      <c r="BV50" s="98">
        <f>+BV33+BV44+BV48</f>
        <v>4681199.3901468301</v>
      </c>
      <c r="BW50" s="98">
        <f>+BW33+BW44+BW48</f>
        <v>4675198.3063523099</v>
      </c>
      <c r="BX50" s="100">
        <f t="shared" ref="BX50" si="312">+BU50/BT50</f>
        <v>0.98813055176962106</v>
      </c>
      <c r="BY50" s="100">
        <f t="shared" ref="BY50" si="313">+BV50/BT50</f>
        <v>0.80370931023961378</v>
      </c>
      <c r="BZ50" s="101">
        <f t="shared" ref="BZ50" si="314">+BW50/BT50</f>
        <v>0.80267899161500322</v>
      </c>
      <c r="CA50" s="98">
        <f>+CA33+CA44+CA48</f>
        <v>7950394.3201440005</v>
      </c>
      <c r="CB50" s="98">
        <f>+CB33+CB44+CB48</f>
        <v>7851715.3737236904</v>
      </c>
      <c r="CC50" s="98">
        <f>+CC33+CC44+CC48</f>
        <v>4982252.23349219</v>
      </c>
      <c r="CD50" s="98">
        <f>+CD33+CD44+CD48</f>
        <v>4971177.0493429992</v>
      </c>
      <c r="CE50" s="100">
        <f t="shared" ref="CE50" si="315">+CB50/CA50</f>
        <v>0.98758816953641082</v>
      </c>
      <c r="CF50" s="100">
        <f t="shared" ref="CF50" si="316">+CC50/CA50</f>
        <v>0.62666731143996257</v>
      </c>
      <c r="CG50" s="101">
        <f t="shared" ref="CG50" si="317">+CD50/CA50</f>
        <v>0.62527427561013849</v>
      </c>
      <c r="CH50" s="98">
        <f>+CH33+CH44+CH48</f>
        <v>9141143.1007189993</v>
      </c>
      <c r="CI50" s="98">
        <f>+CI33+CI44+CI48</f>
        <v>9078128.7330291383</v>
      </c>
      <c r="CJ50" s="98">
        <f>+CJ33+CJ44+CJ48</f>
        <v>5369428.8155781599</v>
      </c>
      <c r="CK50" s="98">
        <f>+CK33+CK44+CK48</f>
        <v>5369056.6442079591</v>
      </c>
      <c r="CL50" s="100">
        <f t="shared" ref="CL50" si="318">+CI50/CH50</f>
        <v>0.99310651118841964</v>
      </c>
      <c r="CM50" s="100">
        <f t="shared" ref="CM50" si="319">+CJ50/CH50</f>
        <v>0.58739139694201115</v>
      </c>
      <c r="CN50" s="101">
        <f t="shared" ref="CN50" si="320">+CK50/CH50</f>
        <v>0.58735068306562821</v>
      </c>
    </row>
    <row r="51" spans="1:92" ht="20.149999999999999" x14ac:dyDescent="0.5">
      <c r="A51" s="104" t="s">
        <v>63</v>
      </c>
      <c r="B51" s="105"/>
      <c r="C51" s="105"/>
      <c r="D51" s="105"/>
      <c r="E51" s="105">
        <f t="shared" ref="E51:BP51" si="321">+E15-E50</f>
        <v>0</v>
      </c>
      <c r="F51" s="105">
        <f t="shared" si="321"/>
        <v>1.3659664332976718E-7</v>
      </c>
      <c r="G51" s="105">
        <f t="shared" si="321"/>
        <v>0</v>
      </c>
      <c r="H51" s="105">
        <f t="shared" si="321"/>
        <v>0</v>
      </c>
      <c r="I51" s="105">
        <f t="shared" si="321"/>
        <v>0</v>
      </c>
      <c r="J51" s="105">
        <f t="shared" si="321"/>
        <v>-1.9999999552965164E-2</v>
      </c>
      <c r="K51" s="105">
        <f t="shared" si="321"/>
        <v>0</v>
      </c>
      <c r="L51" s="105">
        <f t="shared" si="321"/>
        <v>0</v>
      </c>
      <c r="M51" s="105">
        <f t="shared" si="321"/>
        <v>-5.5610023252938845E-9</v>
      </c>
      <c r="N51" s="105">
        <f t="shared" si="321"/>
        <v>0</v>
      </c>
      <c r="O51" s="105">
        <f t="shared" si="321"/>
        <v>0</v>
      </c>
      <c r="P51" s="105">
        <f t="shared" si="321"/>
        <v>0</v>
      </c>
      <c r="Q51" s="105">
        <f t="shared" si="321"/>
        <v>0</v>
      </c>
      <c r="R51" s="105">
        <f t="shared" si="321"/>
        <v>0</v>
      </c>
      <c r="S51" s="105">
        <f t="shared" si="321"/>
        <v>0</v>
      </c>
      <c r="T51" s="105">
        <f t="shared" si="321"/>
        <v>0</v>
      </c>
      <c r="U51" s="105">
        <f t="shared" si="321"/>
        <v>0</v>
      </c>
      <c r="V51" s="105">
        <f t="shared" si="321"/>
        <v>0</v>
      </c>
      <c r="W51" s="105">
        <f t="shared" si="321"/>
        <v>0</v>
      </c>
      <c r="X51" s="105">
        <f t="shared" si="321"/>
        <v>0</v>
      </c>
      <c r="Y51" s="105">
        <f t="shared" si="321"/>
        <v>0</v>
      </c>
      <c r="Z51" s="105">
        <f t="shared" si="321"/>
        <v>0</v>
      </c>
      <c r="AA51" s="105">
        <f t="shared" si="321"/>
        <v>0</v>
      </c>
      <c r="AB51" s="105">
        <f t="shared" si="321"/>
        <v>0</v>
      </c>
      <c r="AC51" s="105">
        <f t="shared" si="321"/>
        <v>0</v>
      </c>
      <c r="AD51" s="105">
        <f t="shared" si="321"/>
        <v>0</v>
      </c>
      <c r="AE51" s="105">
        <f t="shared" si="321"/>
        <v>0</v>
      </c>
      <c r="AF51" s="105">
        <f t="shared" si="321"/>
        <v>0</v>
      </c>
      <c r="AG51" s="105">
        <f t="shared" si="321"/>
        <v>0</v>
      </c>
      <c r="AH51" s="105">
        <f t="shared" si="321"/>
        <v>0</v>
      </c>
      <c r="AI51" s="105">
        <f t="shared" si="321"/>
        <v>0</v>
      </c>
      <c r="AJ51" s="105">
        <f t="shared" si="321"/>
        <v>0</v>
      </c>
      <c r="AK51" s="105">
        <f t="shared" si="321"/>
        <v>0</v>
      </c>
      <c r="AL51" s="105">
        <f t="shared" si="321"/>
        <v>0</v>
      </c>
      <c r="AM51" s="105">
        <f t="shared" si="321"/>
        <v>0</v>
      </c>
      <c r="AN51" s="105">
        <f t="shared" si="321"/>
        <v>0</v>
      </c>
      <c r="AO51" s="105">
        <f t="shared" si="321"/>
        <v>0</v>
      </c>
      <c r="AP51" s="105">
        <f t="shared" si="321"/>
        <v>0</v>
      </c>
      <c r="AQ51" s="105">
        <f t="shared" si="321"/>
        <v>0</v>
      </c>
      <c r="AR51" s="105">
        <f t="shared" si="321"/>
        <v>250.02528099995106</v>
      </c>
      <c r="AS51" s="105">
        <f t="shared" si="321"/>
        <v>-44508.890124209225</v>
      </c>
      <c r="AT51" s="105">
        <f t="shared" si="321"/>
        <v>0</v>
      </c>
      <c r="AU51" s="105">
        <f t="shared" si="321"/>
        <v>0</v>
      </c>
      <c r="AV51" s="105">
        <f t="shared" si="321"/>
        <v>-1.1761105842740038E-2</v>
      </c>
      <c r="AW51" s="105">
        <f t="shared" si="321"/>
        <v>-3.9839506026595473E-5</v>
      </c>
      <c r="AX51" s="105">
        <f t="shared" si="321"/>
        <v>-3.9768561511221989E-5</v>
      </c>
      <c r="AY51" s="105">
        <f t="shared" si="321"/>
        <v>-2.1239994093775749E-3</v>
      </c>
      <c r="AZ51" s="105">
        <f t="shared" si="321"/>
        <v>0</v>
      </c>
      <c r="BA51" s="105">
        <f t="shared" si="321"/>
        <v>0</v>
      </c>
      <c r="BB51" s="105">
        <f t="shared" si="321"/>
        <v>0</v>
      </c>
      <c r="BC51" s="105">
        <f t="shared" si="321"/>
        <v>5.0744997093232769E-10</v>
      </c>
      <c r="BD51" s="105">
        <f t="shared" si="321"/>
        <v>3.5386160668338107E-10</v>
      </c>
      <c r="BE51" s="105">
        <f t="shared" si="321"/>
        <v>3.5384339902577722E-10</v>
      </c>
      <c r="BF51" s="105">
        <f t="shared" si="321"/>
        <v>0</v>
      </c>
      <c r="BG51" s="105">
        <f t="shared" si="321"/>
        <v>0</v>
      </c>
      <c r="BH51" s="105">
        <f t="shared" si="321"/>
        <v>0</v>
      </c>
      <c r="BI51" s="105">
        <f t="shared" si="321"/>
        <v>0</v>
      </c>
      <c r="BJ51" s="105">
        <f t="shared" si="321"/>
        <v>0</v>
      </c>
      <c r="BK51" s="105">
        <f t="shared" si="321"/>
        <v>0</v>
      </c>
      <c r="BL51" s="105">
        <f t="shared" si="321"/>
        <v>0</v>
      </c>
      <c r="BM51" s="105">
        <f t="shared" si="321"/>
        <v>0</v>
      </c>
      <c r="BN51" s="105">
        <f t="shared" si="321"/>
        <v>0</v>
      </c>
      <c r="BO51" s="105">
        <f t="shared" si="321"/>
        <v>0</v>
      </c>
      <c r="BP51" s="105">
        <f t="shared" si="321"/>
        <v>0</v>
      </c>
      <c r="BQ51" s="105">
        <f t="shared" ref="BQ51:CG51" si="322">+BQ15-BQ50</f>
        <v>0</v>
      </c>
      <c r="BR51" s="105">
        <f t="shared" si="322"/>
        <v>0</v>
      </c>
      <c r="BS51" s="105">
        <f t="shared" si="322"/>
        <v>0</v>
      </c>
      <c r="BT51" s="105">
        <f t="shared" si="322"/>
        <v>0</v>
      </c>
      <c r="BU51" s="105">
        <f t="shared" si="322"/>
        <v>0</v>
      </c>
      <c r="BV51" s="105">
        <f t="shared" si="322"/>
        <v>0</v>
      </c>
      <c r="BW51" s="105">
        <f t="shared" si="322"/>
        <v>0</v>
      </c>
      <c r="BX51" s="105">
        <f t="shared" si="322"/>
        <v>0</v>
      </c>
      <c r="BY51" s="105">
        <f t="shared" si="322"/>
        <v>0</v>
      </c>
      <c r="BZ51" s="105">
        <f t="shared" si="322"/>
        <v>0</v>
      </c>
      <c r="CA51" s="105">
        <f t="shared" si="322"/>
        <v>0</v>
      </c>
      <c r="CB51" s="105">
        <f t="shared" si="322"/>
        <v>0</v>
      </c>
      <c r="CC51" s="105">
        <f t="shared" si="322"/>
        <v>0</v>
      </c>
      <c r="CD51" s="105">
        <f t="shared" si="322"/>
        <v>0</v>
      </c>
      <c r="CE51" s="105">
        <f t="shared" si="322"/>
        <v>0</v>
      </c>
      <c r="CF51" s="105">
        <f t="shared" si="322"/>
        <v>0</v>
      </c>
      <c r="CG51" s="105">
        <f t="shared" si="322"/>
        <v>0</v>
      </c>
      <c r="CH51" s="105">
        <f t="shared" ref="CH51:CN51" si="323">+CH15-CH50</f>
        <v>0</v>
      </c>
      <c r="CI51" s="105">
        <f t="shared" si="323"/>
        <v>0</v>
      </c>
      <c r="CJ51" s="105">
        <f t="shared" si="323"/>
        <v>0</v>
      </c>
      <c r="CK51" s="105">
        <f t="shared" si="323"/>
        <v>0</v>
      </c>
      <c r="CL51" s="105">
        <f t="shared" si="323"/>
        <v>0</v>
      </c>
      <c r="CM51" s="105">
        <f t="shared" si="323"/>
        <v>0</v>
      </c>
      <c r="CN51" s="105">
        <f t="shared" si="323"/>
        <v>0</v>
      </c>
    </row>
    <row r="52" spans="1:92" x14ac:dyDescent="0.4">
      <c r="A52" s="30" t="s">
        <v>61</v>
      </c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0"/>
      <c r="CA52" s="30"/>
      <c r="CB52" s="30"/>
      <c r="CC52" s="30"/>
      <c r="CD52" s="30"/>
      <c r="CE52" s="30"/>
      <c r="CF52" s="30"/>
      <c r="CG52" s="30"/>
      <c r="CH52" s="30"/>
      <c r="CI52" s="30"/>
      <c r="CJ52" s="30"/>
      <c r="CK52" s="30"/>
    </row>
    <row r="53" spans="1:92" x14ac:dyDescent="0.4">
      <c r="A53" s="30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0"/>
      <c r="CA53" s="30"/>
      <c r="CB53" s="30"/>
      <c r="CC53" s="30"/>
      <c r="CD53" s="30"/>
      <c r="CE53" s="30"/>
      <c r="CF53" s="30"/>
      <c r="CG53" s="30"/>
      <c r="CH53" s="30"/>
      <c r="CI53" s="30"/>
      <c r="CJ53" s="30"/>
      <c r="CK53" s="30"/>
    </row>
    <row r="54" spans="1:92" x14ac:dyDescent="0.4">
      <c r="A54" s="30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113" t="s">
        <v>60</v>
      </c>
      <c r="AZ54" s="113"/>
      <c r="BA54" s="113"/>
      <c r="BB54" s="113"/>
      <c r="BC54" s="113"/>
      <c r="BD54" s="113"/>
      <c r="BE54" s="113"/>
      <c r="BF54" s="113"/>
      <c r="BG54" s="113"/>
      <c r="BH54" s="113"/>
      <c r="BI54" s="113"/>
      <c r="BJ54" s="30"/>
      <c r="BK54" s="30"/>
      <c r="BL54" s="30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0"/>
      <c r="CA54" s="30"/>
      <c r="CB54" s="30"/>
      <c r="CC54" s="30"/>
      <c r="CD54" s="30"/>
      <c r="CE54" s="30"/>
      <c r="CF54" s="30"/>
      <c r="CG54" s="30"/>
      <c r="CH54" s="30"/>
      <c r="CI54" s="30"/>
      <c r="CJ54" s="30"/>
      <c r="CK54" s="30"/>
    </row>
    <row r="55" spans="1:92" s="27" customFormat="1" ht="28.3" x14ac:dyDescent="0.4">
      <c r="A55" s="106"/>
      <c r="B55" s="106"/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106"/>
      <c r="AH55" s="106"/>
      <c r="AI55" s="106"/>
      <c r="AJ55" s="106"/>
      <c r="AK55" s="106"/>
      <c r="AL55" s="106"/>
      <c r="AM55" s="106"/>
      <c r="AN55" s="106"/>
      <c r="AO55" s="106"/>
      <c r="AP55" s="106"/>
      <c r="AQ55" s="106"/>
      <c r="AR55" s="106"/>
      <c r="AS55" s="106"/>
      <c r="AT55" s="106"/>
      <c r="AU55" s="106"/>
      <c r="AV55" s="106"/>
      <c r="AW55" s="106"/>
      <c r="AX55" s="106"/>
      <c r="AY55" s="107">
        <v>2019</v>
      </c>
      <c r="AZ55" s="107">
        <v>2020</v>
      </c>
      <c r="BA55" s="108" t="s">
        <v>53</v>
      </c>
      <c r="BB55" s="107">
        <v>2021</v>
      </c>
      <c r="BC55" s="108" t="s">
        <v>54</v>
      </c>
      <c r="BD55" s="107">
        <v>2022</v>
      </c>
      <c r="BE55" s="108" t="s">
        <v>55</v>
      </c>
      <c r="BF55" s="107">
        <v>2023</v>
      </c>
      <c r="BG55" s="108" t="s">
        <v>56</v>
      </c>
      <c r="BH55" s="107">
        <v>2024</v>
      </c>
      <c r="BI55" s="108" t="s">
        <v>57</v>
      </c>
      <c r="BJ55" s="106"/>
      <c r="BK55" s="106"/>
      <c r="BL55" s="106"/>
      <c r="BM55" s="106"/>
      <c r="BN55" s="106"/>
      <c r="BO55" s="106"/>
      <c r="BP55" s="106"/>
      <c r="BQ55" s="106"/>
      <c r="BR55" s="106"/>
      <c r="BS55" s="106"/>
      <c r="BT55" s="106"/>
      <c r="BU55" s="106"/>
      <c r="BV55" s="106"/>
      <c r="BW55" s="106"/>
      <c r="BX55" s="106"/>
      <c r="BY55" s="106"/>
      <c r="BZ55" s="106"/>
      <c r="CA55" s="106"/>
      <c r="CB55" s="106"/>
      <c r="CC55" s="106"/>
      <c r="CD55" s="106"/>
      <c r="CE55" s="106"/>
      <c r="CF55" s="106"/>
      <c r="CG55" s="106"/>
      <c r="CH55" s="106"/>
      <c r="CI55" s="106"/>
      <c r="CJ55" s="106"/>
      <c r="CK55" s="106"/>
    </row>
    <row r="56" spans="1:92" s="28" customFormat="1" x14ac:dyDescent="0.4">
      <c r="A56" s="109"/>
      <c r="B56" s="109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  <c r="AC56" s="109"/>
      <c r="AD56" s="109"/>
      <c r="AE56" s="109"/>
      <c r="AF56" s="109"/>
      <c r="AG56" s="109"/>
      <c r="AH56" s="109"/>
      <c r="AI56" s="109"/>
      <c r="AJ56" s="109"/>
      <c r="AK56" s="109"/>
      <c r="AL56" s="109"/>
      <c r="AM56" s="109"/>
      <c r="AN56" s="109"/>
      <c r="AO56" s="109"/>
      <c r="AP56" s="109"/>
      <c r="AQ56" s="109"/>
      <c r="AR56" s="109"/>
      <c r="AS56" s="109"/>
      <c r="AT56" s="109"/>
      <c r="AU56" s="109"/>
      <c r="AV56" s="109"/>
      <c r="AW56" s="109"/>
      <c r="AX56" s="109"/>
      <c r="AY56" s="36">
        <v>4150672.1263549998</v>
      </c>
      <c r="AZ56" s="36">
        <v>4367675.378358</v>
      </c>
      <c r="BA56" s="110">
        <f>+(+AZ56/AY56)-1</f>
        <v>5.2281472830658426E-2</v>
      </c>
      <c r="BB56" s="36">
        <v>5976574.6572160004</v>
      </c>
      <c r="BC56" s="110">
        <f>+(BB56/AZ56)-1</f>
        <v>0.36836512320264414</v>
      </c>
      <c r="BD56" s="36">
        <v>5824493.1724770004</v>
      </c>
      <c r="BE56" s="110">
        <f>+(BD56/BB56)-1</f>
        <v>-2.544626202491751E-2</v>
      </c>
      <c r="BF56" s="36">
        <f>+CA50</f>
        <v>7950394.3201440005</v>
      </c>
      <c r="BG56" s="110">
        <f>+(BF56/BD56)-1</f>
        <v>0.36499332812556307</v>
      </c>
      <c r="BH56" s="36">
        <f>+CH50</f>
        <v>9141143.1007189993</v>
      </c>
      <c r="BI56" s="110">
        <f>+(BH56/BF56)-1</f>
        <v>0.14977229211864196</v>
      </c>
      <c r="BJ56" s="109"/>
      <c r="BK56" s="109"/>
      <c r="BL56" s="109"/>
      <c r="BM56" s="109"/>
      <c r="BN56" s="109"/>
      <c r="BO56" s="109"/>
      <c r="BP56" s="109"/>
      <c r="BQ56" s="109"/>
      <c r="BR56" s="109"/>
      <c r="BS56" s="109"/>
      <c r="BT56" s="109"/>
      <c r="BU56" s="109"/>
      <c r="BV56" s="109"/>
      <c r="BW56" s="109"/>
      <c r="BX56" s="109"/>
      <c r="BY56" s="109"/>
      <c r="BZ56" s="109"/>
      <c r="CA56" s="109"/>
      <c r="CB56" s="109"/>
      <c r="CC56" s="109"/>
      <c r="CD56" s="109"/>
      <c r="CE56" s="109"/>
      <c r="CF56" s="109"/>
      <c r="CG56" s="109"/>
      <c r="CH56" s="109"/>
      <c r="CI56" s="109"/>
      <c r="CJ56" s="109"/>
      <c r="CK56" s="109"/>
    </row>
    <row r="57" spans="1:92" x14ac:dyDescent="0.4">
      <c r="A57" s="30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0"/>
      <c r="CA57" s="30"/>
      <c r="CB57" s="30"/>
      <c r="CC57" s="30"/>
      <c r="CD57" s="30"/>
      <c r="CE57" s="30"/>
      <c r="CF57" s="30"/>
      <c r="CG57" s="30"/>
      <c r="CH57" s="30"/>
      <c r="CI57" s="30"/>
      <c r="CJ57" s="30"/>
      <c r="CK57" s="30"/>
    </row>
    <row r="58" spans="1:92" x14ac:dyDescent="0.4">
      <c r="A58" s="30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0"/>
      <c r="CA58" s="30"/>
      <c r="CB58" s="30"/>
      <c r="CC58" s="30"/>
      <c r="CD58" s="30"/>
      <c r="CE58" s="30"/>
      <c r="CF58" s="30"/>
      <c r="CG58" s="30"/>
      <c r="CH58" s="30"/>
      <c r="CI58" s="30"/>
      <c r="CJ58" s="30"/>
      <c r="CK58" s="30"/>
    </row>
    <row r="59" spans="1:92" x14ac:dyDescent="0.4">
      <c r="A59" s="30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0"/>
      <c r="CA59" s="30"/>
      <c r="CB59" s="30"/>
      <c r="CC59" s="30"/>
      <c r="CD59" s="30"/>
      <c r="CE59" s="30"/>
      <c r="CF59" s="30"/>
      <c r="CG59" s="30"/>
      <c r="CH59" s="30"/>
      <c r="CI59" s="30"/>
      <c r="CJ59" s="30"/>
      <c r="CK59" s="30"/>
    </row>
    <row r="60" spans="1:92" x14ac:dyDescent="0.4">
      <c r="A60" s="30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0"/>
      <c r="CI60" s="30"/>
      <c r="CJ60" s="30"/>
      <c r="CK60" s="30"/>
    </row>
  </sheetData>
  <mergeCells count="16">
    <mergeCell ref="CH3:CN3"/>
    <mergeCell ref="AY54:BI54"/>
    <mergeCell ref="A4:A5"/>
    <mergeCell ref="A23:A24"/>
    <mergeCell ref="AR3:AX3"/>
    <mergeCell ref="AY3:BE3"/>
    <mergeCell ref="BF3:BL3"/>
    <mergeCell ref="BM3:BS3"/>
    <mergeCell ref="BT3:BZ3"/>
    <mergeCell ref="CA3:CG3"/>
    <mergeCell ref="B3:H3"/>
    <mergeCell ref="I3:O3"/>
    <mergeCell ref="P3:V3"/>
    <mergeCell ref="W3:AC3"/>
    <mergeCell ref="AD3:AJ3"/>
    <mergeCell ref="AK3:AQ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Hist 2018-2023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oswaldo rojas</dc:creator>
  <cp:lastModifiedBy>Jorge Oswaldo Rojas Munoz</cp:lastModifiedBy>
  <dcterms:created xsi:type="dcterms:W3CDTF">2023-12-11T17:17:38Z</dcterms:created>
  <dcterms:modified xsi:type="dcterms:W3CDTF">2025-03-26T16:44:34Z</dcterms:modified>
</cp:coreProperties>
</file>