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showInkAnnotation="0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GARAY\Desktop\0.VIGENCIA 2023\REVISIÓN INFORMES 2023\EKOQUI\septeimbre 2023\"/>
    </mc:Choice>
  </mc:AlternateContent>
  <xr:revisionPtr revIDLastSave="0" documentId="13_ncr:1_{000DFB50-5D1A-48AC-A5B8-C9A01F1A930A}" xr6:coauthVersionLast="47" xr6:coauthVersionMax="47" xr10:uidLastSave="{00000000-0000-0000-0000-000000000000}"/>
  <bookViews>
    <workbookView xWindow="-120" yWindow="-120" windowWidth="20730" windowHeight="11160" tabRatio="777" activeTab="7" xr2:uid="{00000000-000D-0000-FFFF-FFFF00000000}"/>
  </bookViews>
  <sheets>
    <sheet name="Principal" sheetId="4" r:id="rId1"/>
    <sheet name="USUARIOS" sheetId="1" r:id="rId2"/>
    <sheet name="ABOGADOS" sheetId="7" r:id="rId3"/>
    <sheet name="JUDICIALES" sheetId="8" r:id="rId4"/>
    <sheet name="PREJUDICIALES" sheetId="9" r:id="rId5"/>
    <sheet name="ARBITRAMENTOS" sheetId="10" r:id="rId6"/>
    <sheet name="PAGOS" sheetId="11" r:id="rId7"/>
    <sheet name="Resumen General" sheetId="5" r:id="rId8"/>
    <sheet name="Entidades" sheetId="13" state="hidden" r:id="rId9"/>
    <sheet name="Base a pegar" sheetId="12" state="hidden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G13" i="1"/>
  <c r="G14" i="1"/>
  <c r="G15" i="1"/>
  <c r="G16" i="1"/>
  <c r="G17" i="1"/>
  <c r="O3" i="12" l="1"/>
  <c r="F18" i="5" l="1"/>
  <c r="F19" i="5"/>
  <c r="D14" i="12" l="1"/>
  <c r="A3" i="12"/>
  <c r="A18" i="12" s="1"/>
  <c r="F18" i="12"/>
  <c r="E18" i="12"/>
  <c r="D18" i="12"/>
  <c r="C18" i="12"/>
  <c r="F17" i="12"/>
  <c r="E17" i="12"/>
  <c r="D17" i="12"/>
  <c r="C17" i="12"/>
  <c r="F16" i="12"/>
  <c r="E16" i="12"/>
  <c r="D16" i="12"/>
  <c r="C16" i="12"/>
  <c r="F15" i="12"/>
  <c r="E15" i="12"/>
  <c r="D15" i="12"/>
  <c r="C15" i="12"/>
  <c r="F14" i="12"/>
  <c r="E14" i="12"/>
  <c r="C14" i="12"/>
  <c r="F13" i="12"/>
  <c r="E13" i="12"/>
  <c r="D13" i="12"/>
  <c r="C13" i="12"/>
  <c r="BO3" i="12"/>
  <c r="BN3" i="12"/>
  <c r="BM3" i="12"/>
  <c r="BL3" i="12"/>
  <c r="BK3" i="12"/>
  <c r="BJ3" i="12"/>
  <c r="BI3" i="12"/>
  <c r="BH3" i="12"/>
  <c r="BG3" i="12"/>
  <c r="BF3" i="12"/>
  <c r="BE3" i="12"/>
  <c r="BD3" i="12"/>
  <c r="BC3" i="12"/>
  <c r="BB3" i="12"/>
  <c r="BA3" i="12"/>
  <c r="AZ3" i="12"/>
  <c r="AY3" i="12"/>
  <c r="AX3" i="12"/>
  <c r="AW3" i="12"/>
  <c r="AV3" i="12"/>
  <c r="AU3" i="12"/>
  <c r="AT3" i="12"/>
  <c r="AS3" i="12"/>
  <c r="AR3" i="12"/>
  <c r="AQ3" i="12"/>
  <c r="AP3" i="12"/>
  <c r="AO3" i="12"/>
  <c r="AN3" i="12"/>
  <c r="AM3" i="12"/>
  <c r="AL3" i="12"/>
  <c r="AK3" i="12"/>
  <c r="AJ3" i="12"/>
  <c r="AI3" i="12"/>
  <c r="AH3" i="12"/>
  <c r="AG3" i="12"/>
  <c r="AF3" i="12"/>
  <c r="AE3" i="12"/>
  <c r="AD3" i="12"/>
  <c r="AC3" i="12"/>
  <c r="AB3" i="12"/>
  <c r="AA3" i="12"/>
  <c r="Z3" i="12"/>
  <c r="Y3" i="12"/>
  <c r="X3" i="12"/>
  <c r="W3" i="12"/>
  <c r="V3" i="12"/>
  <c r="U3" i="12"/>
  <c r="T3" i="12"/>
  <c r="S3" i="12"/>
  <c r="R3" i="12"/>
  <c r="Q3" i="12"/>
  <c r="P3" i="12"/>
  <c r="N3" i="12"/>
  <c r="M3" i="12"/>
  <c r="L3" i="12"/>
  <c r="K3" i="12"/>
  <c r="J3" i="12"/>
  <c r="I3" i="12"/>
  <c r="H3" i="12"/>
  <c r="G3" i="12"/>
  <c r="F3" i="12"/>
  <c r="E3" i="12"/>
  <c r="D3" i="12"/>
  <c r="C3" i="12"/>
  <c r="B3" i="12"/>
  <c r="A13" i="12" l="1"/>
  <c r="A17" i="12"/>
  <c r="A15" i="12"/>
  <c r="A14" i="12"/>
  <c r="A16" i="12"/>
  <c r="C12" i="5" l="1"/>
  <c r="V3" i="7"/>
  <c r="G15" i="12" l="1"/>
  <c r="G14" i="12"/>
  <c r="G16" i="12"/>
  <c r="G17" i="12"/>
  <c r="G18" i="12"/>
  <c r="G13" i="12"/>
  <c r="F17" i="5" l="1"/>
  <c r="F15" i="5"/>
  <c r="F10" i="5"/>
  <c r="C19" i="5"/>
  <c r="C17" i="5"/>
  <c r="C16" i="5"/>
  <c r="T16" i="10"/>
  <c r="T12" i="10"/>
  <c r="W3" i="8"/>
  <c r="C25" i="8" s="1"/>
  <c r="T17" i="10" l="1"/>
  <c r="F13" i="5" s="1"/>
  <c r="V2" i="9"/>
  <c r="V3" i="9" s="1"/>
  <c r="F9" i="9" s="1"/>
  <c r="F11" i="5" l="1"/>
  <c r="F14" i="5"/>
  <c r="F9" i="5"/>
  <c r="F8" i="5"/>
  <c r="C14" i="5"/>
  <c r="C15" i="5"/>
  <c r="C18" i="5" s="1"/>
  <c r="J13" i="1"/>
  <c r="J14" i="1"/>
  <c r="J15" i="1"/>
  <c r="J16" i="1"/>
  <c r="J17" i="1"/>
  <c r="J12" i="1"/>
  <c r="I12" i="1"/>
  <c r="I13" i="1"/>
  <c r="I14" i="1"/>
  <c r="I15" i="1"/>
  <c r="I16" i="1"/>
  <c r="I17" i="1"/>
  <c r="H13" i="1"/>
  <c r="H14" i="1"/>
  <c r="H15" i="1"/>
  <c r="H16" i="1"/>
  <c r="H17" i="1"/>
  <c r="H12" i="1"/>
  <c r="C10" i="5" l="1"/>
  <c r="C9" i="5"/>
  <c r="C8" i="5"/>
  <c r="V3" i="11" l="1"/>
  <c r="V3" i="10"/>
  <c r="F7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Juan Pablo Garzón Peraza</author>
  </authors>
  <commentList>
    <comment ref="C21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Juan Pablo Garzón Peraza:</t>
        </r>
        <r>
          <rPr>
            <sz val="9"/>
            <color indexed="81"/>
            <rFont val="Tahoma"/>
            <family val="2"/>
          </rPr>
          <t xml:space="preserve">
Total de procesos terminados, sin importar la fecha de terminación</t>
        </r>
      </text>
    </comment>
  </commentList>
</comments>
</file>

<file path=xl/sharedStrings.xml><?xml version="1.0" encoding="utf-8"?>
<sst xmlns="http://schemas.openxmlformats.org/spreadsheetml/2006/main" count="698" uniqueCount="625">
  <si>
    <t>JEFE FINANCIERO</t>
  </si>
  <si>
    <t>JEFE JURÍDICO</t>
  </si>
  <si>
    <t>ENLACE DE PAGOS</t>
  </si>
  <si>
    <t>JEFE CONTROL INTERNO</t>
  </si>
  <si>
    <t>SECRETARIO TÉCNICO</t>
  </si>
  <si>
    <t>ADMINISTRADOR DE LA ENTIDAD</t>
  </si>
  <si>
    <t>FECHA CREACIÓN  EN EKOGUI</t>
  </si>
  <si>
    <t>NOMBRE</t>
  </si>
  <si>
    <t>Pagos</t>
  </si>
  <si>
    <t>Uso del sistema</t>
  </si>
  <si>
    <t>Plantilla de certificado de Control Interno</t>
  </si>
  <si>
    <t>Agencia Nacional de Defensa Jurídica del Estado</t>
  </si>
  <si>
    <t>Si</t>
  </si>
  <si>
    <t>No</t>
  </si>
  <si>
    <t>N/A</t>
  </si>
  <si>
    <t>ROL</t>
  </si>
  <si>
    <t>TIENE EL ROL</t>
  </si>
  <si>
    <t>FECHA ÚLTIMA CAPACITACIÓN</t>
  </si>
  <si>
    <t xml:space="preserve">CANTIDAD </t>
  </si>
  <si>
    <t>CANTIDAD DE ABOGADOS</t>
  </si>
  <si>
    <t>ABOGADOS CON PROCESOS ACTIVOS</t>
  </si>
  <si>
    <t>CANTIDAD DE ABOGADOS LITIGANDO</t>
  </si>
  <si>
    <t>ABOGADOS CREADOS EN EKOGUI ACTIVOS</t>
  </si>
  <si>
    <t>CANTIDAD</t>
  </si>
  <si>
    <t>ABOGADOS INACTIVOS</t>
  </si>
  <si>
    <t>Sin capacitación</t>
  </si>
  <si>
    <t>ABOGADOS CON CORREO ACTUALIZADO</t>
  </si>
  <si>
    <t>CANTIDAD DE PROCESOS ACTIVOS</t>
  </si>
  <si>
    <t>PROCESOS ACTIVOS REGISTRADOS EN EKOGUI</t>
  </si>
  <si>
    <t>PROCESOS SIN ABOGADO ASIGNADO</t>
  </si>
  <si>
    <t>PROCESOS ACTIVOS</t>
  </si>
  <si>
    <t>ACTUALIZACIÓN</t>
  </si>
  <si>
    <t>CALIFICACIÓN DE RIESGO</t>
  </si>
  <si>
    <t>PROCESOS ACTIVOS EN CALIDAD DEMANDADO</t>
  </si>
  <si>
    <t>PROCESOS SIN CALIFICACIÓN</t>
  </si>
  <si>
    <t>PROCESO ENTIDAD TERMINADOS</t>
  </si>
  <si>
    <t>ENTIDAD</t>
  </si>
  <si>
    <t>INFORMACIÓN USUARIOS</t>
  </si>
  <si>
    <t>Usuarios activos</t>
  </si>
  <si>
    <t>Nivel de capacitación</t>
  </si>
  <si>
    <t>Completitud de roles</t>
  </si>
  <si>
    <t>Procesos activos</t>
  </si>
  <si>
    <t>Procesos por abogado</t>
  </si>
  <si>
    <t>Porcentaje de registro</t>
  </si>
  <si>
    <t>Procesos arbitrales</t>
  </si>
  <si>
    <t>Procesos prejudiciales</t>
  </si>
  <si>
    <t>Actualización prejudiciales</t>
  </si>
  <si>
    <t>Actualización más de 33.000 SMMLV</t>
  </si>
  <si>
    <t>REGISTRO EN 2020</t>
  </si>
  <si>
    <t>REGISTRO EN 2019</t>
  </si>
  <si>
    <t>REGISTRO EN 2018 Y ANTERIORES</t>
  </si>
  <si>
    <t>TOTAL PREJUDICIALES ACTIVOS</t>
  </si>
  <si>
    <t>TOTAL PREJUDICIALES ACTIVOS EN EKOGUI</t>
  </si>
  <si>
    <t>TOTAL PROCESOS TERMINADOS</t>
  </si>
  <si>
    <t>CANTIDAD PREJUDICIALES</t>
  </si>
  <si>
    <t>Procesos que efectivamente se encuentran activos</t>
  </si>
  <si>
    <t>Proceso que se encuentran terminados</t>
  </si>
  <si>
    <t>Procesos de más de 33.000 SMMLV registrados en eKOGUI</t>
  </si>
  <si>
    <t>PROCESOS CON CALIFICACIÓN  EN 2020</t>
  </si>
  <si>
    <t>PROCESOS CON CALIFICACIÓN ANTERIOR A 2020</t>
  </si>
  <si>
    <t>PROBABILIDAD DE PERDER EL CASO ALTA</t>
  </si>
  <si>
    <t>PROBABILIDAD DE PERDER EL CASO MEDIA</t>
  </si>
  <si>
    <t>PROBABILIDAD DE PERDER EL CASO BAJA</t>
  </si>
  <si>
    <t>PROBABILIDAD DE PERDER EL CASO REMOTA</t>
  </si>
  <si>
    <t>Procesos Judiciales</t>
  </si>
  <si>
    <t>TERMINADOS ÚLTIMA ACTUACIÓN EN 2020</t>
  </si>
  <si>
    <t>ARBITRAMENTOS</t>
  </si>
  <si>
    <t>ARBITRAMENTOS ACTIVOS</t>
  </si>
  <si>
    <t>ARBITRAMENTOS REGISTRADOS EN EKOGUI</t>
  </si>
  <si>
    <t>PAGOS</t>
  </si>
  <si>
    <t>JUDICIALES</t>
  </si>
  <si>
    <t>PREJUDICIALES</t>
  </si>
  <si>
    <t>Plantilla de certificado de Control Interno eKOGUI</t>
  </si>
  <si>
    <t>ACTUALIZADO</t>
  </si>
  <si>
    <t>PROCESOS SIN ABOGADO ASIGNADO(1)</t>
  </si>
  <si>
    <t>Procesos de más de 33.000 SMMLV con la pieza demanda(5)</t>
  </si>
  <si>
    <t>(5) Puede ser remitida a la ANDJE o cargada en el sistema</t>
  </si>
  <si>
    <t>PROCESOS ANALIZADOS</t>
  </si>
  <si>
    <t>PROCESOS TERMINADOS CON EJECUTORIA</t>
  </si>
  <si>
    <t>PROCESOS DESFAVORABLES</t>
  </si>
  <si>
    <t>PROCESOS QUE GENERAN EROGACIÓN ECONÓMICA</t>
  </si>
  <si>
    <t>PROCESOS CON VALOR CONDENA MAYOR A CERO</t>
  </si>
  <si>
    <t>ARBITRAMENTOS TERMINADOS EN EKOGUI</t>
  </si>
  <si>
    <r>
      <t xml:space="preserve">Por favor seleccione la información que desea registrar, en cualquier momento puede visualizar los resultados de la información que haya registrado seleccionando la opción de </t>
    </r>
    <r>
      <rPr>
        <b/>
        <sz val="11"/>
        <color theme="1"/>
        <rFont val="Calibri"/>
        <family val="2"/>
        <scheme val="minor"/>
      </rPr>
      <t>Ver resultado</t>
    </r>
    <r>
      <rPr>
        <sz val="11"/>
        <color theme="1"/>
        <rFont val="Calibri"/>
        <family val="2"/>
        <scheme val="minor"/>
      </rPr>
      <t>.</t>
    </r>
  </si>
  <si>
    <t>OBSERVACIONES</t>
  </si>
  <si>
    <t>CONDENAS</t>
  </si>
  <si>
    <t>Observaciones</t>
  </si>
  <si>
    <t>Tienen información experiencia</t>
  </si>
  <si>
    <t>Tienen Información laboral</t>
  </si>
  <si>
    <t>INFORMACIÓN (1)</t>
  </si>
  <si>
    <t>Observaciones:</t>
  </si>
  <si>
    <t>Capacitaciones anteriores al 21-03-2019</t>
  </si>
  <si>
    <t>RETIRADOS EN LA ENTIDAD PRIMER SEMESTRE 2020</t>
  </si>
  <si>
    <t>INACTIVADOS EN EKOGUI PRIMER SEMESTRE 2020</t>
  </si>
  <si>
    <t>(1) Se visualiza en el detalle del abogado a la fecha de revisión</t>
  </si>
  <si>
    <t>Solamente se revisa que tenga registrada alguna información registrada</t>
  </si>
  <si>
    <t>PROVISIÓN CONTABLE (6)</t>
  </si>
  <si>
    <t>MAYORES A 33.000 SMMLV(4) ACTIVOS</t>
  </si>
  <si>
    <t>ÚLTIMA CAPACITACIÓN ABOGADOS ACTIVOS</t>
  </si>
  <si>
    <t>No Aplica</t>
  </si>
  <si>
    <t>USUARIOS ACTIVOS</t>
  </si>
  <si>
    <t>NOMBRE JEFE CONTROL INTERNO</t>
  </si>
  <si>
    <t>TIENE INFORMACIÓN ESTUDIOS</t>
  </si>
  <si>
    <t>TIENEN INFORMACIÓN EXPERIENCIA</t>
  </si>
  <si>
    <t>TIENEN INFORMACIÓN LABORAL</t>
  </si>
  <si>
    <t>POSTERIORES AL 01-01-2020</t>
  </si>
  <si>
    <t>ENTRE 21-03-2019 Y 31-12-2019</t>
  </si>
  <si>
    <t>CAPACITACIONES ANTERIORES AL 21-03-2019</t>
  </si>
  <si>
    <t>SIN CAPACITACIÓN</t>
  </si>
  <si>
    <t>PROCESOS TERMINADOS PERIODO</t>
  </si>
  <si>
    <t>TERMINADOS PERIODO EN EKOGUI</t>
  </si>
  <si>
    <t>PROCESOS ACTIVOS CON ESTADO TERMINADO</t>
  </si>
  <si>
    <t>CANTIDAD DE PROCESOS DE MÁS DE 33.000 SMMLV</t>
  </si>
  <si>
    <t>PROCESOS DE MÁS DE 33.000 SMMLV REGISTRADOS EN EKOGUI</t>
  </si>
  <si>
    <t xml:space="preserve">PROCESOS DE MÁS DE 33.000 SMMLV CON LA PIEZA DEMANDA </t>
  </si>
  <si>
    <t>PROBABILIDAD DE PERDER EL CASO ALTA - PROCESOS</t>
  </si>
  <si>
    <t>PROBABILIDAD DE PERDER EL CASO MEDIA - PROCESOS</t>
  </si>
  <si>
    <t>PROBABILIDAD DE PERDER EL CASO BAJA - PROCESOS</t>
  </si>
  <si>
    <t>PROBABILIDAD DE PERDER EL CASO REMOTA - PROCESOS</t>
  </si>
  <si>
    <t>PROBABILIDAD DE PERDER EL CASO ALTA - PROVISION 0</t>
  </si>
  <si>
    <t>PROBABILIDAD DE PERDER EL CASO MEDIA - PROVISION 0</t>
  </si>
  <si>
    <t>PROBABILIDAD DE PERDER EL CASO BAJA - PROVISION 0</t>
  </si>
  <si>
    <t>PROBABILIDAD DE PERDER EL CASO REMOTA - PROVISION 0</t>
  </si>
  <si>
    <t>TOTAL ARBITRAMENTOS TERMINADOS CORTE</t>
  </si>
  <si>
    <t>GESTIONA PAGOS EN SIIF DE MINHACIENDA</t>
  </si>
  <si>
    <t>PAGOS ENLAZADOS</t>
  </si>
  <si>
    <t>FECHA REPORTE USUARIOS</t>
  </si>
  <si>
    <t>FECHA REPORTE ABOGADOS</t>
  </si>
  <si>
    <t>FECHA REPORTE JUDICIALES</t>
  </si>
  <si>
    <t>OBS1</t>
  </si>
  <si>
    <t>OBS2</t>
  </si>
  <si>
    <t>OBS3</t>
  </si>
  <si>
    <t>OBS4</t>
  </si>
  <si>
    <t>OBS5</t>
  </si>
  <si>
    <t>OBS6</t>
  </si>
  <si>
    <t>OBS7</t>
  </si>
  <si>
    <t>Favor Diligenciar los Campos Resaltados</t>
  </si>
  <si>
    <t># PROCESOS</t>
  </si>
  <si>
    <t>Favor Diligenciar los campos Resaltados</t>
  </si>
  <si>
    <t>Conciliaciones Prejudiciales</t>
  </si>
  <si>
    <t>Procesos que se encuentran terminados</t>
  </si>
  <si>
    <t>CANTIDAD DE ABOGADOS LITIGANDO SEGUN JURIDICA</t>
  </si>
  <si>
    <t>CANTIDAD DE PROCESOS ACTIVOS SEGÚN JURIDICA</t>
  </si>
  <si>
    <t>PROCESOS ACTIVOS EN EKOGUI CON ESTADO TERMINADO(3)</t>
  </si>
  <si>
    <t>Cantidad de procesos de más de 33.000 SMMLV SEGÚN JURIDICA</t>
  </si>
  <si>
    <t>PROCESOS EN EKOGUI SIN CALIFICACIÓN</t>
  </si>
  <si>
    <t>TOTAL PREJUDICIALES ACTIVOS SEGÚN JURIDICA</t>
  </si>
  <si>
    <t xml:space="preserve">*Nota Los valores arrojados en esta hoja son solo para referencia y control del diligenciamiento, no deben ser usados para </t>
  </si>
  <si>
    <t>Favor Diligenciar los Campos Resaltados y Revisar la Información Incompleta Antes de Remitir a la ANDJE *</t>
  </si>
  <si>
    <t>ARBITRAMENTOS ACTIVOS REGISTRADOS EN EKOGUI</t>
  </si>
  <si>
    <t>Realiza Pagos por SIIF</t>
  </si>
  <si>
    <t>NOMBRE ENTIDAD QUE REPORTA</t>
  </si>
  <si>
    <t>NOMBRE JEFE CONTROL INTERNO QUE REPORTA</t>
  </si>
  <si>
    <t>Uso del Módulo Pagos</t>
  </si>
  <si>
    <t>Provisión aparentemente inconsistente</t>
  </si>
  <si>
    <t>Entidad</t>
  </si>
  <si>
    <t>BANCO AGRARIO DE COLOMBIA S.A.</t>
  </si>
  <si>
    <t>SOCIEDAD FIDUCIARIA DE DESARROLLO AGROPECUARIO S.A.</t>
  </si>
  <si>
    <t>INSTITUTO COLOMBIANO AGROPECUARIO</t>
  </si>
  <si>
    <t>INSTITUTO COLOMBIANO DE DESARROLLO RURAL - INCODER</t>
  </si>
  <si>
    <t>FONDO PARA EL FINANCIAMIENTO DEL SECTOR AGROPECUARIO</t>
  </si>
  <si>
    <t>MINISTERIO DE AGRICULTURA Y DESARROLLO RURAL</t>
  </si>
  <si>
    <t>INSTITUTO DE HIDROLOGIA, METEOROLOGIA Y ESTUDIOS AMBIENTALES</t>
  </si>
  <si>
    <t>COMISION DE REGULACION DE AGUA POTABLE Y SANEAMIENTO BASICO</t>
  </si>
  <si>
    <t>FONDO NACIONAL DE AHORRO</t>
  </si>
  <si>
    <t>EMPRESA COLOMBIANA DE PRODUCTOS VETERINARIOS S.A.</t>
  </si>
  <si>
    <t>INSTITUTO DE INVESTIGACIONES MARINAS Y COSTERAS JOSE BENITO VIVES DE ANDREIS</t>
  </si>
  <si>
    <t>PAR INURBE EN LIQUIDACION</t>
  </si>
  <si>
    <t>INSTITUTO DE INVESTIGACION DE RECURSOS BIOLOGICOS ALEXANDER VON HUMBOLDT</t>
  </si>
  <si>
    <t>PARQUES NACIONALES NATURALES DE COLOMBIA</t>
  </si>
  <si>
    <t>CORPORACION AUTONOMA REGIONAL DE BOYACA</t>
  </si>
  <si>
    <t>CORPORACION AUTONOMA REGIONAL DE CALDAS</t>
  </si>
  <si>
    <t xml:space="preserve">CORPORACION AUTONOMA REGIONAL DE CHIVOR </t>
  </si>
  <si>
    <t>CORPORACION AUTONOMA REGIONAL DE CUNDINAMARCA</t>
  </si>
  <si>
    <t>CORPORACION AUTONOMA REGIONAL DE LA FRONTERA NORORIENTAL</t>
  </si>
  <si>
    <t>CORPORACION AUTONOMA REGIONAL DE LA GUAJIRA</t>
  </si>
  <si>
    <t>CORPORACION AUTONOMA REGIONAL DE LA ORINOQUIA</t>
  </si>
  <si>
    <t>CORPORACION AUTONOMA REGIONAL DE LAS CUENCAS DE LOS RIOS NEGRO Y NARE</t>
  </si>
  <si>
    <t>CORPORACION AUTONOMA REGIONAL DEL CANAL DEL DIQUE</t>
  </si>
  <si>
    <t>CORPORACION AUTONOMA REGIONAL DE LOS VALLES DEL SINU Y DEL SAN JORGE</t>
  </si>
  <si>
    <t>CORPORACION AUTONOMA REGIONAL DE NARINO</t>
  </si>
  <si>
    <t>CORPORACION  AUTONOMA REGIONAL DEL ALTO MAGDALENA</t>
  </si>
  <si>
    <t>CORPORACION AUTONOMA REGIONAL DEL CAUCA</t>
  </si>
  <si>
    <t>CORPORACION AUTONOMA REGIONAL DEL GUAVIO</t>
  </si>
  <si>
    <t>CORPORACION AUTONOMA REGIONAL DEL MAGDALENA</t>
  </si>
  <si>
    <t>CORPORACION AUTONOMA REGIONAL DEL RIO GRANDE DEL MAGDALENA</t>
  </si>
  <si>
    <t>CORPORACION AUTONOMA REGIONAL DE SUCRE</t>
  </si>
  <si>
    <t>CORPORACION AUTONOMA REGIONAL DEL TOLIMA</t>
  </si>
  <si>
    <t>CORPORACION AUTONOMA REGIONAL PARA LA DEFENSA DE LA MESETA DE BUCARAMANGA</t>
  </si>
  <si>
    <t>CORPORACION PARA EL DESARROLLO SOSTENIBLE DEL ARCHIPIELAGO DE SAN ANDRES PROVIDENCIA Y SANTA CATALINA</t>
  </si>
  <si>
    <t>CORPORACION PARA EL DESARROLLO SOSTENIBLE DEL AREA DE MANEJO ESPECIAL LA MACARENA</t>
  </si>
  <si>
    <t>CORPORACION PARA EL DESARROLLO SOSTENIBLE DE LA MOJANA Y EL SAN JORGE</t>
  </si>
  <si>
    <t>CORPORACION AUTONOMA REGIONAL DEL QUINDIO</t>
  </si>
  <si>
    <t>CORPORACION PARA EL DESARROLLO SOSTENIBLE DEL URABA</t>
  </si>
  <si>
    <t>CORPORACION AUTONOMA REGIONAL DE RISARALDA</t>
  </si>
  <si>
    <t>CORPORACION AUTONOMA REGIONAL DE SANTANDER</t>
  </si>
  <si>
    <t>CORPORACION AUTONOMA REGIONAL DEL CENTRO DE ANTIOQUIA</t>
  </si>
  <si>
    <t>CORPORACION PARA EL DESARROLLO SOSTENIBLE DEL NORTE Y ORIENTE DE LA AMAZONIA</t>
  </si>
  <si>
    <t>CORPORACION AUTONOMA REGIONAL PARA EL DESARROLLO SOSTENIBLE DEL CHOCO</t>
  </si>
  <si>
    <t>CORPORACION PARA EL DESARROLLO SOSTENIBLE DEL SUR DE LA AMAZONIA</t>
  </si>
  <si>
    <t>ARCHIVO GENERAL DE LA NACION</t>
  </si>
  <si>
    <t>INSTITUTO CARO Y CUERVO</t>
  </si>
  <si>
    <t>INSTITUTO COLOMBIANO DE ANTROPOLOGIA E HISTORIA</t>
  </si>
  <si>
    <t>MINISTERIO DEL DEPORTE</t>
  </si>
  <si>
    <t>MINISTERIO DE CULTURA</t>
  </si>
  <si>
    <t>AGENCIA LOGISTICA DE LAS FUERZAS MILITARES</t>
  </si>
  <si>
    <t>CAJA DE RETIRO DE LAS FUERZAS MILITARES</t>
  </si>
  <si>
    <t>CAJA DE SUELDOS DE RETIRO DE LA POLICIA NACIONAL</t>
  </si>
  <si>
    <t>CAJA PROMOTORA DE VIVIENDA MILITAR Y DE POLICIA</t>
  </si>
  <si>
    <t>CLUB MILITAR DE OFICIALES</t>
  </si>
  <si>
    <t>CORPORACION DE LA INDUSTRIA AERONAUTICA COLOMBIANA S.A.</t>
  </si>
  <si>
    <t>INDUSTRIA MILITAR</t>
  </si>
  <si>
    <t>DEFENSA CIVIL COLOMBIANA</t>
  </si>
  <si>
    <t>FONDO ROTATORIO DE LA POLICIA NACIONAL</t>
  </si>
  <si>
    <t>HOSPITAL MILITAR CENTRAL</t>
  </si>
  <si>
    <t>INSTITUTO DE CASAS FISCALES DEL EJERCITO</t>
  </si>
  <si>
    <t>MINISTERIO DE DEFENSA NACIONAL</t>
  </si>
  <si>
    <t>DIRECCION GENERAL DE LA POLICIA NACIONAL</t>
  </si>
  <si>
    <t>SERVICIO AEREO A TERRITORIOS NACIONALES S.A.</t>
  </si>
  <si>
    <t>SOCIEDAD HOTELERA TEQUENDAMA S.A. - CROWNE PLAZA</t>
  </si>
  <si>
    <t>SUPERINTENDENCIA DE VIGILANCIA Y SEGURIDAD PRIVADA</t>
  </si>
  <si>
    <t>SUPERINTENDENCIA DE LA ECONOMIA SOLIDARIA</t>
  </si>
  <si>
    <t>CONSEJO PROFESIONAL NACIONAL DE INGENIERIA</t>
  </si>
  <si>
    <t>FONDO DE DESARROLLO DE LA EDUCACION SUPERIOR</t>
  </si>
  <si>
    <t>INSTITUTO COLOMBIANO DE CREDITO EDUCATIVO Y ESTUDIOS TECNICOS EN EL EXTERIOR MARIANO OSPINA PEREZ</t>
  </si>
  <si>
    <t>INSTITUTO COLOMBIANO PARA LA EVALUACION DE LA EDUCACION</t>
  </si>
  <si>
    <t>INSTITUTO NACIONAL DE FORMACION TECNICA PROFESIONAL DEL DEPARTAMENTO DE SAN ANDRES, PROVIDENCIA Y SANTA CATALINA</t>
  </si>
  <si>
    <t>INSTITUTO NACIONAL PARA CIEGOS</t>
  </si>
  <si>
    <t>INSTITUTO NACIONAL PARA SORDOS</t>
  </si>
  <si>
    <t>INSTITUTO NACIONAL DE FORMACION TECNICA PROFESIONAL DE SAN JUAN DEL CESAR</t>
  </si>
  <si>
    <t>INSTITUTO TECNICO NACIONAL DE COMERCIO SIMON RODRIGUEZ</t>
  </si>
  <si>
    <t>ESCUELA TECNOLOGICA INSTITUTO TECNICO CENTRAL</t>
  </si>
  <si>
    <t>INSTITUTO TOLIMENSE DE FORMACION TECNICA PROFESIONAL</t>
  </si>
  <si>
    <t>MINISTERIO DE EDUCACION NACIONAL - COMPARTIDO</t>
  </si>
  <si>
    <t>DEPARTAMENTO ADMINISTRATIVO NACIONAL DE ESTADISTICA</t>
  </si>
  <si>
    <t>INSTITUTO GEOGRAFICO AGUSTIN CODAZZI</t>
  </si>
  <si>
    <t>DEPARTAMENTO ADMINISTRATIVO DE LA FUNCION PUBLICA</t>
  </si>
  <si>
    <t>ESCUELA SUPERIOR DE ADMINISTRACION PUBLICA</t>
  </si>
  <si>
    <t>CENTRAL DE INVERSIONES S.A.</t>
  </si>
  <si>
    <t>FIDUCIARIA LA PREVISORA S.A.</t>
  </si>
  <si>
    <t>FINANCIERA DE DESARROLLO TERRITORIAL S.A.</t>
  </si>
  <si>
    <t>FONDO DE GARANTIAS DE ENTIDADES COOPERATIVAS</t>
  </si>
  <si>
    <t>LA PREVISORA S.A. COMPANIA DE SEGUROS</t>
  </si>
  <si>
    <t>SUPERINTENDENCIA FINANCIERA DE COLOMBIA</t>
  </si>
  <si>
    <t>UNIDAD DE INFORMACION Y ANALISIS FINANCIERO</t>
  </si>
  <si>
    <t>ARTESANIAS DE COLOMBIA S.A.</t>
  </si>
  <si>
    <t>BANCO DE COMERCIO EXTERIOR DE COLOMBIA S.A.</t>
  </si>
  <si>
    <t>FIDUCIARIA COLOMBIANA DE COMERCIO EXTERIOR S.A.</t>
  </si>
  <si>
    <t>FONDO DE GARANTIAS DE INSTITUCIONES FINANCIERAS</t>
  </si>
  <si>
    <t>FONDO NACIONAL DE GARANTIAS S.A.</t>
  </si>
  <si>
    <t>MINISTERIO DE COMERCIO, INDUSTRIA Y TURISMO</t>
  </si>
  <si>
    <t>SUPERINTENDENCIA DE INDUSTRIA Y COMERCIO</t>
  </si>
  <si>
    <t>SUPERINTENDENCIA DE SOCIEDADES</t>
  </si>
  <si>
    <t>DIRECCION NACIONAL DE DERECHO DE AUTOR</t>
  </si>
  <si>
    <t>IMPRENTA NACIONAL DE COLOMBIA</t>
  </si>
  <si>
    <t>INSTITUTO NACIONAL PENITENCIARIO Y CARCELARIO</t>
  </si>
  <si>
    <t>SUPERINTENDENCIA DE NOTARIADO Y REGISTRO</t>
  </si>
  <si>
    <t>CORPORACION NACIONAL PARA LA RECONSTRUCCION DE LA CUENCA DEL RIO PAEZ Y ZONAS ALEDANAS</t>
  </si>
  <si>
    <t>AGENCIA NACIONAL DE HIDROCARBUROS</t>
  </si>
  <si>
    <t>CENTRALES ELECTRICAS DE NARINO S.A. E.S.P.</t>
  </si>
  <si>
    <t>COMISION DE REGULACION DE ENERGIA Y GAS</t>
  </si>
  <si>
    <t>ELECTRIFICADORA DEL CAQUETA S.A. E.S.P.</t>
  </si>
  <si>
    <t>ECOPETROL S.A. - NIVEL CENTRAL</t>
  </si>
  <si>
    <t>FINANCIERA DE DESARROLLO NACIONAL</t>
  </si>
  <si>
    <t>GENERADORA Y COMERCIALIZADORA DE ENERGIA DEL CARIBE S.A. E.S.P.</t>
  </si>
  <si>
    <t>SERVICIO GEOLOGICO COLOMBIANO</t>
  </si>
  <si>
    <t>INSTITUTO DE PLANIFICACION Y PROMOCION DE SOLUCIONES ENERGETICAS PARA LAS ZONAS NO INTERCONECTADAS</t>
  </si>
  <si>
    <t>INTERCONEXION ELECTRICA S.A. E.S.P.</t>
  </si>
  <si>
    <t>UNIDAD DE PLANEACION MINERO ENERGETICA</t>
  </si>
  <si>
    <t>MINISTERIO DE MINAS Y ENERGIA</t>
  </si>
  <si>
    <t>AUDITORIA GENERAL DE LA REPUBLICA</t>
  </si>
  <si>
    <t>CONTRALORIA GENERAL DE LA REPUBLICA</t>
  </si>
  <si>
    <t>DEFENSORIA DEL PUEBLO</t>
  </si>
  <si>
    <t>FONDO DE BIENESTAR SOCIAL DE LA CONTALORIA GENERAL DE LA REPUBLICA</t>
  </si>
  <si>
    <t>PROCURADURIA GENERAL DE LA NACION</t>
  </si>
  <si>
    <t>REGISTRADURIA NACIONAL DEL ESTADO CIVIL</t>
  </si>
  <si>
    <t>COMISION NACIONAL DEL SERVICIO CIVIL</t>
  </si>
  <si>
    <t>DEPARTAMENTO NACIONAL DE PLANEACION</t>
  </si>
  <si>
    <t>EMPRESA NACIONAL PROMOTORA DEL DESARROLLO TERRITORIAL</t>
  </si>
  <si>
    <t>SUPERINTENDENCIA DE SERVICIOS PUBLICOS DOMICILIARIOS</t>
  </si>
  <si>
    <t>DEPARTAMENTO ADMINISTRATIVO DE LA PRESIDENCIA DE LA REPUBLICA</t>
  </si>
  <si>
    <t>CENTRO DERMATOLOGICO FEDERICO LLERAS ACOSTA EMPRESA SOCIAL DEL ESTADO</t>
  </si>
  <si>
    <t>FONDO DE PASIVO SOCIAL DE FERROCARRILES NACIONALES DE COLOMBIA</t>
  </si>
  <si>
    <t>FONDO DE PREVISION SOCIAL DEL CONGRESO DE LA REPUBLICA</t>
  </si>
  <si>
    <t>INSTITUTO COLOMBIANO DE BIENESTAR FAMILIAR - NIVEL CENTRAL</t>
  </si>
  <si>
    <t>INSTITUTO NACIONAL DE CANCEROLOGIA - EMPRESA SOCIAL DEL ESTADO</t>
  </si>
  <si>
    <t>INSTITUTO NACIONAL DE SALUD</t>
  </si>
  <si>
    <t>INSTITUTO NACIONAL DE VIGILANCIA DE MEDICAMENTOS Y ALIMENTOS</t>
  </si>
  <si>
    <t>SANATORIO DE AGUA DE DIOS, EMPRESA SOCIAL DEL ESTADO</t>
  </si>
  <si>
    <t>SANATORIO DE CONTRATACION, EMPRESA SOCIAL DEL ESTADO</t>
  </si>
  <si>
    <t>SERVICIO NACIONAL DE APRENDIZAJE</t>
  </si>
  <si>
    <t>SUPERINTENDENCIA DEL SUBSIDIO FAMILIAR</t>
  </si>
  <si>
    <t>SUPERINTENDENCIA NACIONAL DE SALUD</t>
  </si>
  <si>
    <t>FISCALIA GENERAL DE LA NACION</t>
  </si>
  <si>
    <t>INSTITUTO NACIONAL DE MEDICINA LEGAL Y CIENCIAS FORENSES</t>
  </si>
  <si>
    <t>SENADO DE LA REPUBLICA</t>
  </si>
  <si>
    <t>CAMARA DE REPRESENTANTES</t>
  </si>
  <si>
    <t>FONDO ROTATORIO DEL MINISTERIO DE RELACIONES EXTERIORES</t>
  </si>
  <si>
    <t>MINISTERIO DE RELACIONES EXTERIORES</t>
  </si>
  <si>
    <t>COMISION DE REGULACION DE COMUNICACIONES</t>
  </si>
  <si>
    <t>FONDO DE TECNOLOGIAS DE LA INFORMACION Y LAS COMUNICACIONES</t>
  </si>
  <si>
    <t>MINISTERIO DE TECNOLOGIAS DE LA INFORMACION Y LAS COMUNICACIONES</t>
  </si>
  <si>
    <t>SERVICIOS POSTALES NACIONALES S.A.</t>
  </si>
  <si>
    <t>SOCIEDAD RADIO TELEVISION NACIONAL DE COLOMBIA</t>
  </si>
  <si>
    <t>AGENCIA NACIONAL DE INFRAESTRUCTURA</t>
  </si>
  <si>
    <t>INSTITUTO NACIONAL DE VIAS</t>
  </si>
  <si>
    <t>MINISTERIO DE TRANSPORTE</t>
  </si>
  <si>
    <t>SUPERINTENDENCIA DE TRANSPORTE</t>
  </si>
  <si>
    <t>UNIDAD ADMINISTRATIVA ESPECIAL DE AERONAUTICA CIVIL</t>
  </si>
  <si>
    <t>UNIVERSIDAD COLEGIO MAYOR DE CUNDINAMARCA</t>
  </si>
  <si>
    <t>UNIVERSIDAD DE CALDAS</t>
  </si>
  <si>
    <t>UNIVERSIDAD DE LA AMAZONIA</t>
  </si>
  <si>
    <t>UNIVERSIDAD DE LOS LLANOS</t>
  </si>
  <si>
    <t>UNIVERSIDAD DEL CAUCA</t>
  </si>
  <si>
    <t>UNIVERSIDAD DEL PACIFICO</t>
  </si>
  <si>
    <t>UNIVERSIDAD MILITAR NUEVA GRANADA</t>
  </si>
  <si>
    <t>UNIVERSIDAD NACIONAL ABIERTA Y A DISTANCIA</t>
  </si>
  <si>
    <t>UNIVERSIDAD TECNOLOGICA DE PEREIRA</t>
  </si>
  <si>
    <t>UNIVERSIDAD PEDAGOGICA Y TECNOLOGICA DE COLOMBIA</t>
  </si>
  <si>
    <t>UNIVERSIDAD SURCOLOMBIANA</t>
  </si>
  <si>
    <t>UNIVERSIDAD PEDAGOGICA NACIONAL</t>
  </si>
  <si>
    <t>UNIVERSIDAD TECNOLOGICA DEL CHOCO DIEGO LUIS CORDOBA</t>
  </si>
  <si>
    <t>UNIVERSIDAD POPULAR DEL CESAR</t>
  </si>
  <si>
    <t>UNIVERSIDAD NACIONAL DE COLOMBIA</t>
  </si>
  <si>
    <t>CORPORACION AUTONOMA REGIONAL DEL ATLANTICO</t>
  </si>
  <si>
    <t>CORPORACION AUTONOMA REGIONAL DEL VALLE DEL CAUCA</t>
  </si>
  <si>
    <t>CORPORACION AUTONOMA REGIONAL DEL CESAR</t>
  </si>
  <si>
    <t>CORPORACION AUTONOMA REGIONAL DEL SUR DE BOLIVAR</t>
  </si>
  <si>
    <t>MINISTERIO DE CIENCIA  TECNOLOGÍA E INNOVACIÓN</t>
  </si>
  <si>
    <t>FONDO NACIONAL DE VIVIENDA</t>
  </si>
  <si>
    <t>CENTRALES ELECTRICAS DEL CAUCA S.A. E.S.P.</t>
  </si>
  <si>
    <t>FONDO NACIONAL DE ESTUPEFACIENTES</t>
  </si>
  <si>
    <t>FONDO ROTATORIO DE LA REGISTRADURIA NACIONAL DEL ESTADO CIVIL</t>
  </si>
  <si>
    <t>UNIDAD ADMINISTRATIVA ESPECIAL CONTADURIA GENERAL DE LA NACION</t>
  </si>
  <si>
    <t>CANAL REGIONAL DE TELEVISION TEVEANDINA LTDA</t>
  </si>
  <si>
    <t>ARCO GRUPO BANCOLDEX S.A. COMPANIA DE FINANCIAMIENTO</t>
  </si>
  <si>
    <t xml:space="preserve">DIRECCION GENERAL MARITIMA </t>
  </si>
  <si>
    <t>ELECTRIFICADORA DEL META S.A. E.S.P.</t>
  </si>
  <si>
    <t xml:space="preserve">COMPANIA DE EXPERTOS EN MERCADO S.A - XM S.A </t>
  </si>
  <si>
    <t>INTERNEXA S.A</t>
  </si>
  <si>
    <t>PAR CAJA AGRARIA EN LIQUIDACION C.A.L</t>
  </si>
  <si>
    <t>MINISTERIO DE HACIENDA Y CREDITO PUBLICO</t>
  </si>
  <si>
    <t>PATRIMONIO AUTONOMO PAP E.S.E JOSE PRUDENCIO PADILLA EN LIQUIDACION</t>
  </si>
  <si>
    <t>PATRIMONIO AUTONOMO PAP E.S.E. POLICARPA SALAVARRIETA EN LIQUIDACION</t>
  </si>
  <si>
    <t>FONDO DE PRESTACIONES SOCIALES DEL MAGISTERIO</t>
  </si>
  <si>
    <t>PATRIMONIO AUTONOMO IFI PENSIONES</t>
  </si>
  <si>
    <t>PAR BANCO CAFETERO EN LIQUIDACION</t>
  </si>
  <si>
    <t>PAR BANCO DEL ESTADO EN LIQUIDACION</t>
  </si>
  <si>
    <t>PAP CAJA AGRARIA PENSIONES</t>
  </si>
  <si>
    <t>PATRIMONIO AUTONOMO PAR CAJANAL S.A. E.P.S EN LIQUIDACION</t>
  </si>
  <si>
    <t>PAR - PATRIMONIO AUTONOMO DE REMANENTES DE TELECOMUNICACIONES</t>
  </si>
  <si>
    <t>PAR BCH EN LIQUIDACION</t>
  </si>
  <si>
    <t>PATRIMONIO AUTONOMO PAP EMPRESA DE ENERGIA ELECTRICA DE MAGANGUE S.A. E.S.P. EN LIQUIDACION</t>
  </si>
  <si>
    <t>UNIDAD DE PLANIFICACION DE TIERRAS RURALES, ADECUACION DE TIERRAS Y USOS AGROPECUARIOS-UPRA</t>
  </si>
  <si>
    <t>AUTORIDAD NACIONAL DE ACUICULTURA Y PESCA</t>
  </si>
  <si>
    <t>MINISTERIO DE AMBIENTE Y DESARROLLO SOSTENIBLE</t>
  </si>
  <si>
    <t>AUTORIDAD NACIONAL DE LICENCIAS AMBIENTALES</t>
  </si>
  <si>
    <t>MINISTERIO DE VIVIENDA, CIUDAD Y TERRITORIO</t>
  </si>
  <si>
    <t>AGENCIA NACIONAL DEL ESPECTRO</t>
  </si>
  <si>
    <t>AGENCIA NACIONAL DE CONTRATACION PUBLICA - COLOMBIA COMPRA EFICIENTE</t>
  </si>
  <si>
    <t>DEPARTAMENTO ADMINISTRATIVO PARA LA PROSPERIDAD SOCIAL</t>
  </si>
  <si>
    <t>UNIDAD ADMINISTRATIVA ESPECIAL PARA LA ATENCION Y REPARACION INTEGRAL A LAS VICTIMAS</t>
  </si>
  <si>
    <t>CENTRO NACIONAL DE MEMORIA HISTORICA</t>
  </si>
  <si>
    <t>MINISTERIO DE SALUD Y PROTECCION SOCIAL</t>
  </si>
  <si>
    <t>MINISTERIO DEL TRABAJO</t>
  </si>
  <si>
    <t>UNIDAD ADMINISTRATIVA ESPECIAL DE ORGANIZACIONES SOLIDARIAS</t>
  </si>
  <si>
    <t>ADMINISTRADORA COLOMBIANA DE PENSIONES</t>
  </si>
  <si>
    <t>MINISTERIO DEL INTERIOR</t>
  </si>
  <si>
    <t>UNIDAD NACIONAL DE PROTECCION</t>
  </si>
  <si>
    <t>UNIDAD ADMINISTRATIVA ESPECIAL MIGRACION COLOMBIA</t>
  </si>
  <si>
    <t>ADMINISTRADORA DEL MONOPOLIO RENTISTICO DE LOS JUEGOS DE SUERTE Y AZAR</t>
  </si>
  <si>
    <t>MINISTERIO DE JUSTICIA Y DEL DERECHO</t>
  </si>
  <si>
    <t>UNIDAD DE SERVICIOS PENITENCIARIOS Y CARCELARIOS</t>
  </si>
  <si>
    <t>AGENCIA NACIONAL INMOBILIARIA VIRGILIO BARCO VARGAS</t>
  </si>
  <si>
    <t>UNIDAD NACIONAL PARA LA GESTION DEL RIESGO DE DESASTRES</t>
  </si>
  <si>
    <t>AGENCIA PRESIDENCIAL DE COOPERACION INTERNACIONAL DE COLOMBIA</t>
  </si>
  <si>
    <t>AGENCIA COLOMBIANA PARA LA REINCORPORACION Y NORMALIZACION</t>
  </si>
  <si>
    <t>AGENCIA NACIONAL DE MINERIA</t>
  </si>
  <si>
    <t>INSTITUTO NACIONAL DE METROLOGIA</t>
  </si>
  <si>
    <t>DEPARTAMENTO ADMINISTRATIVO DIRECCION NACIONAL DE INTELIGENCIA</t>
  </si>
  <si>
    <t>DIRECCION EJECUTIVA DE ADMINISTRACION JUDICIAL - NIVEL CENTRAL</t>
  </si>
  <si>
    <t>UNIDAD ADMINISTRATIVA ESPECIAL DE GESTION PENSIONAL Y CONTRIBUCIONES PARAFISCALES DE LA PROTECCION SOCIAL</t>
  </si>
  <si>
    <t>BANCO DE LA REPUBLICA</t>
  </si>
  <si>
    <t>AUTORIDAD NACIONAL DE TELEVISIÓN EN LIQUIDACIÓN</t>
  </si>
  <si>
    <t>CONSEJO NACIONAL ELECTORAL</t>
  </si>
  <si>
    <t>FONDO ADAPTACION</t>
  </si>
  <si>
    <t xml:space="preserve">SOCIEDAD DE TELEVISION DE CALDAS, RISARALDA Y QUINDIO LTDA </t>
  </si>
  <si>
    <t>SOCIEDAD DE ACTIVOS ESPECIALES S.A.S.</t>
  </si>
  <si>
    <t>UNIDAD ADMINISTRATIVA ESPECIAL JUNTA  CENTRAL DE CONTADORES</t>
  </si>
  <si>
    <t>FONDO SOCIAL DE VIVIENDA DE LA REGISTRADURIA NACIONAL DEL ESTADO CIVIL</t>
  </si>
  <si>
    <t>CANAL REGIONAL DE TELEVISION DEL CARIBE LTDA</t>
  </si>
  <si>
    <t>PATRIMONIO RECEPTOR DE LOS ACTIVOS DE TELECOM Y LAS TELEASOCIADAS</t>
  </si>
  <si>
    <t>SISTEMAS INTELIGENTES EN RED S.A.S.</t>
  </si>
  <si>
    <t>CORPORACION DE CIENCIA Y TECNOLOGIA PARA EL DESARROLLO DE LA INDUSTRIA NAVAL, MARITIMA Y FLUVIAL</t>
  </si>
  <si>
    <t>FONDO ROTATORIO DEL DEPARTAMENTO ADMINISTRATIVO NACIONAL DE ESTADISTICA</t>
  </si>
  <si>
    <t>CORPORACION COLOMBIANA DE INVESTIGACION AGROPECUARIA</t>
  </si>
  <si>
    <t>U.A.E DE GESTION DE RESTITUCION DE TIERRAS DESPOJADAS</t>
  </si>
  <si>
    <t>UNIVERSIDAD DE CORDOBA</t>
  </si>
  <si>
    <t>EMPRESA DE ENERGIA DEL ARCHIPIELAGO DE SAN ANDRES, PROVIDENCIA Y SANTA CATALINA S.A. E.S.P.</t>
  </si>
  <si>
    <t>EMPRESA DISTRIBUIDORA DEL PACIFICO S.A. E.S.P.</t>
  </si>
  <si>
    <t>EMPRESA PUBLICA DE ALCANTARILLADO DE SANTANDER S.A. E.S.P.</t>
  </si>
  <si>
    <t>GESTION ENERGETICA S.A. E.S.P.</t>
  </si>
  <si>
    <t>TRANSELCA S.A. E.S.P.</t>
  </si>
  <si>
    <t>ELECTRIFICADORA DEL HUILA S.A. E.S.P.</t>
  </si>
  <si>
    <t>EMPRESA DE ENERGIA DEL AMAZONAS S.A. E.S.P.</t>
  </si>
  <si>
    <t>EMPRESA URRA S.A. E.S.P.</t>
  </si>
  <si>
    <t>OLEODUCTO CENTRAL S.A.S</t>
  </si>
  <si>
    <t>OLEODUCTO DE COLOMBIA S.A.</t>
  </si>
  <si>
    <t>REFINERIA DE CARTAGENA S.A.S</t>
  </si>
  <si>
    <t>INSTITUTO AMAZONICO DE INVESTIGACIONES CIENTIFICAS</t>
  </si>
  <si>
    <t>INSTITUTO DE INVESTIGACIONES AMBIENTALES DEL PACIFICO JOHN VON NEUMANN</t>
  </si>
  <si>
    <t>PAR E.S.E ANTONIO NARINO</t>
  </si>
  <si>
    <t>AGENCIA NACIONAL DE DEFENSA JURIDICA DEL ESTADO</t>
  </si>
  <si>
    <t>OLEODUCTO BICENTENARIO DE COLOMBIA S.A.S.</t>
  </si>
  <si>
    <t>PATRIMONIO AUTONOMO BANCO CENTRAL HIPOTECARIO EN LIQUIDACION -PROCESOS-</t>
  </si>
  <si>
    <t>PATRIMONIO AUTONOMO BANCO CAFETERO</t>
  </si>
  <si>
    <t>PATRIMONIO AUTONOMO CAJANAL E.I.C.E. EN LIQUIDACION</t>
  </si>
  <si>
    <t xml:space="preserve">PATRIMONIO AUTONOMO DE REMANENTES COMISION NACIONAL DE TELEVISION </t>
  </si>
  <si>
    <t>CENIT TRANSPORTE Y LOGISTICA DE HIDROCARBUROS</t>
  </si>
  <si>
    <t>AGENCIA DEL INSPECTOR GENERAL DE TRIBUTOS, RENTAS Y CONTRIBUCIONES PARAFISCALES</t>
  </si>
  <si>
    <t xml:space="preserve">EMPRESA DE TELECOMUNICACIONES DE BUCARAMANGA S.A E.S.P </t>
  </si>
  <si>
    <t>COMPUTADORES PARA EDUCAR</t>
  </si>
  <si>
    <t>OPERACIONES TECNOLOGICAS Y COMERCIALES S.A.S.</t>
  </si>
  <si>
    <t>PATRIMONIO AUTONOMO PAP ETESA EN LIQUIDACION PAR</t>
  </si>
  <si>
    <t>PATRIMONIO AUTONOMO CAJANAL EICE EN LIQUIDACION CNPS CUOTAS PARTES PENSIONALES</t>
  </si>
  <si>
    <t>FIDEICOMISO DE PROMOCION DE EXPORTACIONES PROCOLOMBIA</t>
  </si>
  <si>
    <t>FIDEICOMISO EMSOLMEC</t>
  </si>
  <si>
    <t>FIDEICOMISO CREDITOS LITIGIOSOS IFI</t>
  </si>
  <si>
    <t>FIDEICOMISO CREDITOS LITIGIOSOS ALCALIS</t>
  </si>
  <si>
    <t>FIDEICOMISO ADMINISTRACION DE CONTINGENCIAS CONCESIONES SALINAS</t>
  </si>
  <si>
    <t>FIDEICOMISO IFI PENSIONES</t>
  </si>
  <si>
    <t>CAJA DE COMPENSACION FAMILIAR CAMPESINA- COMCAJA</t>
  </si>
  <si>
    <t>INTERCOLOMBIA S.A. E.S.P</t>
  </si>
  <si>
    <t>PATRIMONIO AUTÓNOMO FONDO NACIONAL DE TURISMO FONTUR</t>
  </si>
  <si>
    <t>DIRECCION DE IMPUESTOS Y ADUANAS NACIONALES - DIAN -DIRECCION SECCIONAL DE IMPUESTOS DE GRANDES CONTRIBUYENTES</t>
  </si>
  <si>
    <t>DIRECCION DE IMPUESTOS Y ADUANAS NACIONALES - DIAN -DIRECCION SECCIONAL DE IMPUESTOS DE BARRANQUILLA</t>
  </si>
  <si>
    <t>DIRECCION DE IMPUESTOS Y ADUANAS NACIONALES - DIAN -DIRECCION SECCIONAL DE IMPUESTOS DE BOGOTA</t>
  </si>
  <si>
    <t>DIRECCION DE IMPUESTOS Y ADUANAS NACIONALES - DIAN -DIRECCION SECCIONAL DE IMPUESTOS DE CALI</t>
  </si>
  <si>
    <t>DIRECCION DE IMPUESTOS Y ADUANAS NACIONALES - DIAN -DIRECCION SECCIONAL DE IMPUESTOS DE CARTAGENA</t>
  </si>
  <si>
    <t>DIRECCION DE IMPUESTOS Y ADUANAS NACIONALES - DIAN -DIRECCION SECCIONAL DE IMPUESTOS DE CUCUTA</t>
  </si>
  <si>
    <t>DIRECCION DE IMPUESTOS Y ADUANAS NACIONALES - DIAN -DIRECCION SECCIONAL DE IMPUESTOS DE MEDELLIN</t>
  </si>
  <si>
    <t>DIRECCION DE IMPUESTOS Y ADUANAS NACIONALES - DIAN -DIRECCION SECCIONAL DE ADUANAS DE BARRANQUILLA</t>
  </si>
  <si>
    <t>DIRECCION DE IMPUESTOS Y ADUANAS NACIONALES - DIAN -DIRECCION SECCIONAL DE ADUANAS DE BOGOTA</t>
  </si>
  <si>
    <t>DIRECCION DE IMPUESTOS Y ADUANAS NACIONALES - DIAN -DIRECCION SECCIONAL DE ADUANAS DE CALI</t>
  </si>
  <si>
    <t>DIRECCION DE IMPUESTOS Y ADUANAS NACIONALES - DIAN -DIRECCION SECCIONAL DE ADUANAS DE CARTAGENA</t>
  </si>
  <si>
    <t>DIRECCION DE IMPUESTOS Y ADUANAS NACIONALES - DIAN -DIRECCION SECCIONAL DE ADUANAS DE CUCUTA</t>
  </si>
  <si>
    <t>DIRECCION DE IMPUESTOS Y ADUANAS NACIONALES - DIAN -DIRECCION SECCIONAL DE ADUANAS DE MEDELLIN</t>
  </si>
  <si>
    <t>DIRECCION DE IMPUESTOS Y ADUANAS NACIONALES - DIAN -DIRECCION SECCIONAL DE IMPUESTOS Y ADUANAS DE ARAUCA</t>
  </si>
  <si>
    <t>DIRECCION DE IMPUESTOS Y ADUANAS NACIONALES - DIAN -DIRECCION SECCIONAL DE IMPUESTOS Y ADUANAS DE ARMENIA</t>
  </si>
  <si>
    <t>DIRECCION DE IMPUESTOS Y ADUANAS NACIONALES - DIAN -DIRECCION SECCIONAL DE IMPUESTOS Y ADUANAS DE BARRANCABERMEJA</t>
  </si>
  <si>
    <t>DIRECCION DE IMPUESTOS Y ADUANAS NACIONALES - DIAN -DIRECCION SECCIONAL DE IMPUESTOS Y ADUANAS DE BUCARAMANGA</t>
  </si>
  <si>
    <t>DIRECCION DE IMPUESTOS Y ADUANAS NACIONALES - DIAN -DIRECCION SECCIONAL DE IMPUESTOS Y ADUANAS DE BUENAVENTURA</t>
  </si>
  <si>
    <t>DIRECCION DE IMPUESTOS Y ADUANAS NACIONALES - DIAN -DIRECCION SECCIONAL DE IMPUESTOS Y ADUANAS DE FLORENCIA</t>
  </si>
  <si>
    <t>DIRECCION DE IMPUESTOS Y ADUANAS NACIONALES - DIAN -DIRECCION SECCIONAL DE IMPUESTOS Y ADUANAS DE GIRARDOT</t>
  </si>
  <si>
    <t>DIRECCION DE IMPUESTOS Y ADUANAS NACIONALES - DIAN -DIRECCION SECCIONAL DE IMPUESTOS Y ADUANAS DE IBAGUE</t>
  </si>
  <si>
    <t>DIRECCION DE IMPUESTOS Y ADUANAS NACIONALES - DIAN -NIVEL CENTRAL</t>
  </si>
  <si>
    <t>DIRECCION DE IMPUESTOS Y ADUANAS NACIONALES - DIAN -DIRECCION SECCIONAL DE IMPUESTOS Y ADUANAS DE MANIZALES</t>
  </si>
  <si>
    <t>DIRECCION DE IMPUESTOS Y ADUANAS NACIONALES - DIAN -DIRECCION SECCIONAL DE IMPUESTOS Y ADUANAS DE MONTERIA</t>
  </si>
  <si>
    <t>DIRECCION DE IMPUESTOS Y ADUANAS NACIONALES - DIAN -DIRECCION SECCIONAL DE IMPUESTOS Y ADUANAS DE NEIVA</t>
  </si>
  <si>
    <t>DIRECCION DE IMPUESTOS Y ADUANAS NACIONALES - DIAN -DIRECCION SECCIONAL DE IMPUESTOS Y ADUANAS DE PALMIRA</t>
  </si>
  <si>
    <t>DIRECCION DE IMPUESTOS Y ADUANAS NACIONALES - DIAN -DIRECCION SECCIONAL DE IMPUESTOS Y ADUANAS DE PASTO</t>
  </si>
  <si>
    <t>DIRECCION DE IMPUESTOS Y ADUANAS NACIONALES - DIAN -DIRECCION SECCIONAL DE IMPUESTOS Y ADUANAS DE PEREIRA</t>
  </si>
  <si>
    <t>DIRECCION DE IMPUESTOS Y ADUANAS NACIONALES - DIAN -DIRECCION SECCIONAL DE IMPUESTOS Y ADUANAS DE POPAYAN</t>
  </si>
  <si>
    <t>DIRECCION DE IMPUESTOS Y ADUANAS NACIONALES - DIAN -DIRECCION SECCIONAL DE IMPUESTOS Y ADUANAS DE QUIBDO</t>
  </si>
  <si>
    <t>DIRECCION DE IMPUESTOS Y ADUANAS NACIONALES - DIAN -DIRECCION SECCIONAL DE IMPUESTOS Y ADUANAS DE RIOHACHA</t>
  </si>
  <si>
    <t>DIRECCION DE IMPUESTOS Y ADUANAS NACIONALES - DIAN -DIRECCION SECCIONAL DE IMPUESTOS Y ADUANAS DE SAN ANDRES</t>
  </si>
  <si>
    <t>DIRECCION DE IMPUESTOS Y ADUANAS NACIONALES - DIAN -DIRECCION SECCIONAL DE IMPUESTOS Y ADUANAS DE SANTA MARTA</t>
  </si>
  <si>
    <t>DIRECCION DE IMPUESTOS Y ADUANAS NACIONALES - DIAN -DIRECCION SECCIONAL DE IMPUESTOS Y ADUANAS DE SINCELEJO</t>
  </si>
  <si>
    <t>DIRECCION DE IMPUESTOS Y ADUANAS NACIONALES - DIAN -DIRECCION SECCIONAL DE IMPUESTOS Y ADUANAS DE SOGAMOSO</t>
  </si>
  <si>
    <t>DIRECCION DE IMPUESTOS Y ADUANAS NACIONALES - DIAN -DIRECCION SECCIONAL DE IMPUESTOS Y ADUANAS DE TULUA</t>
  </si>
  <si>
    <t>DIRECCION DE IMPUESTOS Y ADUANAS NACIONALES - DIAN -DIRECCION SECCIONAL DE IMPUESTOS Y ADUANAS DE TUNJA</t>
  </si>
  <si>
    <t>DIRECCION DE IMPUESTOS Y ADUANAS NACIONALES - DIAN -DIRECCION SECCIONAL DE IMPUESTOS Y ADUANAS DE VALLEDUPAR</t>
  </si>
  <si>
    <t>DIRECCION DE IMPUESTOS Y ADUANAS NACIONALES - DIAN -DIRECCION SECCIONAL DE IMPUESTOS Y ADUANAS DE YOPAL</t>
  </si>
  <si>
    <t>DIRECCION DE IMPUESTOS Y ADUANAS NACIONALES - DIAN -DIRECCION SECCIONAL DE IMPUESTOS Y ADUANAS DE VILLAVICENCIO</t>
  </si>
  <si>
    <t>DIRECCION EJECUTIVA DE ADMINISTRACION JUDICIAL - SECCIONAL ARMENIA</t>
  </si>
  <si>
    <t>DIRECCION EJECUTIVA DE ADMINISTRACION JUDICIAL - SECCIONAL BARRANQUILLA</t>
  </si>
  <si>
    <t>DIRECCION EJECUTIVA DE ADMINISTRACION JUDICIAL - SECCIONAL BUCARAMANGA</t>
  </si>
  <si>
    <t>DIRECCION EJECUTIVA DE ADMINISTRACION JUDICIAL - SECCIONAL CALI</t>
  </si>
  <si>
    <t>DIRECCION EJECUTIVA DE ADMINISTRACION JUDICIAL - SECCIONAL CARTAGENA</t>
  </si>
  <si>
    <t>DIRECCION EJECUTIVA DE ADMINISTRACION JUDICIAL - SECCIONAL CUCUTA</t>
  </si>
  <si>
    <t>DIRECCION EJECUTIVA DE ADMINISTRACION JUDICIAL - SECCIONAL IBAGUE</t>
  </si>
  <si>
    <t>DIRECCION EJECUTIVA DE ADMINISTRACION JUDICIAL - SECCIONAL MANIZALES</t>
  </si>
  <si>
    <t>DIRECCION EJECUTIVA DE ADMINISTRACION JUDICIAL - SECCIONAL MEDELLIN</t>
  </si>
  <si>
    <t>DIRECCION EJECUTIVA DE ADMINISTRACION JUDICIAL - SECCIONAL MONTERIA</t>
  </si>
  <si>
    <t>DIRECCION EJECUTIVA DE ADMINISTRACION JUDICIAL - SECCIONAL NEIVA</t>
  </si>
  <si>
    <t>DIRECCION EJECUTIVA DE ADMINISTRACION JUDICIAL - SECCIONAL PASTO</t>
  </si>
  <si>
    <t>DIRECCION EJECUTIVA DE ADMINISTRACION JUDICIAL - SECCIONAL PEREIRA</t>
  </si>
  <si>
    <t>DIRECCION EJECUTIVA DE ADMINISTRACION JUDICIAL - SECCIONAL POPAYAN</t>
  </si>
  <si>
    <t>DIRECCION EJECUTIVA DE ADMINISTRACION JUDICIAL - SECCIONAL RIOHACHA</t>
  </si>
  <si>
    <t>DIRECCION EJECUTIVA DE ADMINISTRACION JUDICIAL - SECCIONAL SANTA MARTA</t>
  </si>
  <si>
    <t>DIRECCION EJECUTIVA DE ADMINISTRACION JUDICIAL - SECCIONAL SINCELEJO</t>
  </si>
  <si>
    <t>DIRECCION EJECUTIVA DE ADMINISTRACION JUDICIAL - SECCIONAL TUNJA</t>
  </si>
  <si>
    <t>DIRECCION EJECUTIVA DE ADMINISTRACION JUDICIAL - SECCIONAL VALLEDUPAR</t>
  </si>
  <si>
    <t>DIRECCION EJECUTIVA DE ADMINISTRACION JUDICIAL - SECCIONAL VILLAVICENCIO</t>
  </si>
  <si>
    <t>DIRECCION EJECUTIVA DE ADMINISTRACION JUDICIAL - SECCIONAL QUIBDO</t>
  </si>
  <si>
    <t>DIRECCION EJECUTIVA DE ADMINISTRACION JUDICIAL - SECCIONAL FLORENCIA</t>
  </si>
  <si>
    <t>CONSEJO PROFESIONAL NACIONAL DE ARQUITECTURA Y SUS PROFESIONALES AUXILIARES</t>
  </si>
  <si>
    <t>DIRECCION NACIONAL DE BOMBEROS DE COLOMBIA</t>
  </si>
  <si>
    <t>EMPRESA COLOMBIANA DE PETROLEOS - ECOPETROL - REGIONAL ORINOQUIA</t>
  </si>
  <si>
    <t>UNIDAD ADMINISTRATIVA ESPECIAL DEL SERVICIO PUBLICO DE EMPLEO</t>
  </si>
  <si>
    <t>PATRIMONIO AUTONOMO DE REMANENTES DEL ISS EN LIQUIDACION</t>
  </si>
  <si>
    <t>FIDEICOMISO ALCALIS RECONOCIMIENTO DE PENSIONES</t>
  </si>
  <si>
    <t>PATRIMONIO AUTONOMO DE REMANENTES DEL EXTINTO DEPARTAMENTO ADMINISTRATIVO DAS Y SU FONDO ROTATORIO</t>
  </si>
  <si>
    <t xml:space="preserve">EJERCITO NACIONAL </t>
  </si>
  <si>
    <t>ARMADA NACIONAL</t>
  </si>
  <si>
    <t>FUERZA AEREA COLOMBIANA</t>
  </si>
  <si>
    <t>UNIDAD DE GESTION GENERAL- MINISTERIO DE DEFENSA NACIONAL</t>
  </si>
  <si>
    <t>COMISIONADO PARA LA POLICIA- MINISTERIO DE DEFENSA NACIONAL</t>
  </si>
  <si>
    <t xml:space="preserve">TRIBUNAL MEDICO LABORAL </t>
  </si>
  <si>
    <t xml:space="preserve">JUSTICIA PENAL MILITAR </t>
  </si>
  <si>
    <t xml:space="preserve">DIRECCION GENERAL DE SANIDAD MILITAR </t>
  </si>
  <si>
    <t>COMANDO GENERAL DE LAS FUERZAS MILITARES</t>
  </si>
  <si>
    <t>BIOENERGY S.A.S.</t>
  </si>
  <si>
    <t>BIOENERGY ZONA FRANCA S.A.S.</t>
  </si>
  <si>
    <t>AGENCIA NACIONAL DE TIERRAS</t>
  </si>
  <si>
    <t>AGENCIA DE DESARROLLO RURAL</t>
  </si>
  <si>
    <t>PAR CAPRECOM LIQUIDADO</t>
  </si>
  <si>
    <t>AGENCIA NACIONAL DE SEGURIDAD VIAL</t>
  </si>
  <si>
    <t>AGENCIA DE RENOVACION DEL TERRITORIO</t>
  </si>
  <si>
    <t>PATRIMONIO AUTONOMO FONDO NACIONAL DE SALUD DE LAS PERSONAS PRIVADAS DE LA LIBERTAD</t>
  </si>
  <si>
    <t>PATRIMONIO AUTONOMO INNPULSA</t>
  </si>
  <si>
    <t>UNIDAD DE PROYECCION NORMATIVA Y ESTUDIOS DE REGULACION FINANCIERA</t>
  </si>
  <si>
    <t>ADMINISTRADORA DE LOS RECURSOS DEL SISTEMA GENERAL DE SEGURIDAD SOCIAL EN SALUD</t>
  </si>
  <si>
    <t>PAR INCODER EN LIQUIDACION</t>
  </si>
  <si>
    <t>INSTITUTO DE EVALUACION TECNOLOGICA EN SALUD</t>
  </si>
  <si>
    <t>ESENTTIA S.A</t>
  </si>
  <si>
    <t>ELECTRIFICADORA DEL TOLIMA SA  EMPRESA DE SERVICIOS PUBLICOS ELECTROLIMA SA ESP EN LIQUIDACION</t>
  </si>
  <si>
    <t>POLICIA NACIONAL - UNIDAD DEFENSA JUDICIAL ARAUCA</t>
  </si>
  <si>
    <t>POLICIA NACIONAL - UNIDAD DEFENSA JUDICIAL QUINDIO</t>
  </si>
  <si>
    <t>POLICIA NACIONAL - UNIDAD DEFENSA JUDICIAL ATLANTICO</t>
  </si>
  <si>
    <t>POLICIA NACIONAL - UNIDAD DEFENSA JUDICIAL SANTANDER</t>
  </si>
  <si>
    <t>POLICIA NACIONAL - UNIDAD DEFENSA JUDICIAL VALLE DEL CAUCA</t>
  </si>
  <si>
    <t>POLICIA NACIONAL - UNIDAD DEFENSA JUDICIAL BOLIVAR</t>
  </si>
  <si>
    <t>POLICIA NACIONAL - UNIDAD DEFENSA JUDICIAL NORTE DE SANTANDER</t>
  </si>
  <si>
    <t>POLICIA NACIONAL - UNIDAD DEFENSA JUDICIAL CAQUETA</t>
  </si>
  <si>
    <t>POLICIA NACIONAL - UNIDAD DEFENSA JUDICIAL TOLIMA</t>
  </si>
  <si>
    <t>POLICIA NACIONAL - UNIDAD DEFENSA JUDICIAL CALDAS</t>
  </si>
  <si>
    <t>POLICIA NACIONAL - UNIDAD DEFENSA JUDICIAL ANTIOQUIA</t>
  </si>
  <si>
    <t>POLICIA NACIONAL - UNIDAD DEFENSA JUDICIAL PUTUMAYO</t>
  </si>
  <si>
    <t>POLICIA NACIONAL - UNIDAD DEFENSA JUDICIAL CORDOBA</t>
  </si>
  <si>
    <t>POLICIA NACIONAL - UNIDAD DEFENSA JUDICIAL HUILA</t>
  </si>
  <si>
    <t>POLICIA NACIONAL - UNIDAD DEFENSA JUDICIAL NARIÑO</t>
  </si>
  <si>
    <t>POLICIA NACIONAL - UNIDAD DEFENSA JUDICIAL RISARALDA</t>
  </si>
  <si>
    <t>POLICIA NACIONAL - UNIDAD DEFENSA JUDICIAL CAUCA</t>
  </si>
  <si>
    <t>POLICIA NACIONAL - UNIDAD DEFENSA JUDICIAL CHOCO</t>
  </si>
  <si>
    <t>POLICIA NACIONAL - UNIDAD DEFENSA JUDICIAL GUAJIRA</t>
  </si>
  <si>
    <t>POLICIA NACIONAL - UNIDAD DEFENSA JUDICIAL MAGDALENA</t>
  </si>
  <si>
    <t>POLICIA NACIONAL - UNIDAD DEFENSA JUDICIAL SUCRE</t>
  </si>
  <si>
    <t>POLICIA NACIONAL - UNIDAD DEFENSA JUDICIAL BOYACA</t>
  </si>
  <si>
    <t>POLICIA NACIONAL - UNIDAD DEFENSA JUDICIAL URABA</t>
  </si>
  <si>
    <t>POLICIA NACIONAL - UNIDAD DEFENSA JUDICIAL CESAR</t>
  </si>
  <si>
    <t>POLICIA NACIONAL - UNIDAD DEFENSA JUDICIAL META</t>
  </si>
  <si>
    <t>POLICIA NACIONAL - UNIDAD DEFENSA JUDICIAL CASANARE</t>
  </si>
  <si>
    <t>JURISDICCION ESPECIAL PARA LA PAZ</t>
  </si>
  <si>
    <t>ESENTTIA MASTERBATCH LTDA</t>
  </si>
  <si>
    <t>PATRIMONIO AUTONOMO DE REMANENTES E.S.E. FRANCISCO DE PAULA SANTANDER EN LIQUIDACION</t>
  </si>
  <si>
    <t>DIRECCION DE SANIDAD DE LA POLICIA NACIONAL</t>
  </si>
  <si>
    <t>UNIDAD DE BUSQUEDA DE PERSONAS DADAS POR DESAPARECIDAS EN EL CONTEXTO Y EN RAZON AL CONFLICTO ARMADO</t>
  </si>
  <si>
    <t>COMISION PARA EL ESCLARECIMIENTO DE LA VERDAD, LA CONVIVENCIA Y LA NO REPETICION</t>
  </si>
  <si>
    <t>LA PREVISORA COMPAÑIA DE SEGUROS - RECOBROS Y SALVAMENTOS</t>
  </si>
  <si>
    <t>INFRAESTRUCTURA ASSET MANAGEMENT COLOMBIA S.A.S.</t>
  </si>
  <si>
    <t>PATRIMONIO AUTONOMO DE REMANENTES PAR ANTV LIQUIDADA</t>
  </si>
  <si>
    <t>CONCESION COSTERA CARTAGENA BARRANQUILLA S.A.S</t>
  </si>
  <si>
    <t>PATRIMONIO AUTÓNOMO COLOMBIA PRODUCTIVA</t>
  </si>
  <si>
    <t>UNIDAD ADMINISTRATIVA ESPECIAL DE LA JUSTICIA PENAL MILITAR Y POLICIAL</t>
  </si>
  <si>
    <t>MINISTERIO DE EDUCACION NACIONAL</t>
  </si>
  <si>
    <t>CENTRO DE DIAGNÓSTICO AUTOMOTOR DE CALDAS</t>
  </si>
  <si>
    <t>UNIDAD DE PLANEACION  DE INFRAESTRUCTURA  DE TRANSPORTE</t>
  </si>
  <si>
    <t>UNIDAD ADMINISTRATIVA ESPECIAL DE ALIMENTACIÓN ESCOLAR</t>
  </si>
  <si>
    <t>CONSORCIO FONDO COLOMBIA EN PAZ 2019</t>
  </si>
  <si>
    <t>FIDEICOMISO FONDO NACIONAL DE SALUD</t>
  </si>
  <si>
    <t>ORGANISMO NACIONAL DE ACREDITACION</t>
  </si>
  <si>
    <t>SIN IDENTIFICAR</t>
  </si>
  <si>
    <t>OTRA</t>
  </si>
  <si>
    <t>Fecha de diligenciamiento de plantilla/Descarga</t>
  </si>
  <si>
    <t>Abogados al 30 de junio de 2023</t>
  </si>
  <si>
    <t>ABOGADOS ACTIVOS AL 30-06-2023</t>
  </si>
  <si>
    <t>RETIRADOS EN LA ENTIDAD PRIMER SEMESTRE 2023 SEGÚN JURIDICA</t>
  </si>
  <si>
    <t>INACTIVADOS EN EKOGUI PRIMER SEMESTRE 2023</t>
  </si>
  <si>
    <t>Entre 21-03-2019 y 31-12-2019 (Estabilizacion)</t>
  </si>
  <si>
    <t>Posteriores al 01-01-2020 (Ultima version)</t>
  </si>
  <si>
    <t>PROCESOS ACTIVOS AL 30 DE JUN DE 2023</t>
  </si>
  <si>
    <t>(1) Con fecha de registro anterior al 15-06-2023</t>
  </si>
  <si>
    <t>TERMINADOS EN EKOGUI DURANTE 1ER SEMESTRE 2023 (2)</t>
  </si>
  <si>
    <t>(2) Con fecha de actuación en 2023</t>
  </si>
  <si>
    <t>PROCESOS TERMINADOS EN EKOGUI AL 30 DE JUN 2023</t>
  </si>
  <si>
    <t>PROCESOS ACTIVOS EKOGUI - CALIDAD DEMANDADO AL 30-06-2023</t>
  </si>
  <si>
    <t>PROCESOS EN EKOGUI CON CALIFICACIÓN ANTERIOR A 01-01-2023</t>
  </si>
  <si>
    <t>PROCESOS EN EKOGUI CON CALIFICACIÓN EN 1ER SEMESTRE 2023</t>
  </si>
  <si>
    <t>(6) Solo se consideran los procesos activos en e-Kogui - calidad demandado al 30 de JUNIO de 2023 que tengan calificación de riesgo</t>
  </si>
  <si>
    <r>
      <t>(3)En el reporte de activos al 30 de junio verifique la columna</t>
    </r>
    <r>
      <rPr>
        <b/>
        <i/>
        <sz val="9"/>
        <color theme="1"/>
        <rFont val="Calibri"/>
        <family val="2"/>
        <scheme val="minor"/>
      </rPr>
      <t xml:space="preserve"> Estado General del proceso</t>
    </r>
  </si>
  <si>
    <t>PROCESOS TERMINADOS EN 1ER SEMESTRE 2023 SEGÚN JURIDICA</t>
  </si>
  <si>
    <t>PROCESOS TERMINADOS 1ER SEMESTRE 2023</t>
  </si>
  <si>
    <t>(4)Equivalente a un valor indexado de $38.280 millones a 06 de junio de 2023</t>
  </si>
  <si>
    <t>REGISTRO EN PRIMER SEMESTRE DE 2022 Y ANTERIORES</t>
  </si>
  <si>
    <t>REGISTRO DURANTE SEGUNDO SEMESTRE DE 2022</t>
  </si>
  <si>
    <t>REGISTRO DURANTE PRIMER SEMESTRE DE 2023</t>
  </si>
  <si>
    <t>TOTAL PREJUDICIALES TERMINADOS 1ER SEM. 2023 SEGÚN JURIDICA</t>
  </si>
  <si>
    <t>TERMINADOS EN EKOGUI ÚLTIMA ACTUACIÓN  1ER SEM. 2023</t>
  </si>
  <si>
    <t>ARBITRAMENTOS ACTIVOS AL 30-06-2023 SEGÚN JURIDICA</t>
  </si>
  <si>
    <t>TOTAL ARBITRAMENTOS TERMINADOS  AL 30-06-2023 SEGÚN JURIDICA</t>
  </si>
  <si>
    <t>Su entidad utilizo el modulo de pagos en 2023-I?</t>
  </si>
  <si>
    <t>Su Entidad Gestiona pagos en SIIF-MinHacienda</t>
  </si>
  <si>
    <t>calificar o cualificar o comparar a las entidades, no hay valores buenos ni malos. No es una hoja de validación</t>
  </si>
  <si>
    <t>Tienen información estudios</t>
  </si>
  <si>
    <t xml:space="preserve"> # CON PROVISIÓN IGUAL A CERO</t>
  </si>
  <si>
    <t>PREJUDICIALES ACTIVOS AL 30-06-2023</t>
  </si>
  <si>
    <t>PREJUDICIALES TERMINADOS 1ER SEMESTRE 2023</t>
  </si>
  <si>
    <t>CENTRAL DE ABASTOS DE CUCUTA S.A.- EN LIQUIDACION-</t>
  </si>
  <si>
    <t>FONDO DE FINANCIAMIENTO DE LA INFRAESTRUCTURA EDUCATIVA</t>
  </si>
  <si>
    <t>PAR BCH EN LIQUIDACION - FIDUAGRARIA</t>
  </si>
  <si>
    <t>POSITIVA COMPAÑIA DE SEGUROS S.A.</t>
  </si>
  <si>
    <t>OTRA ORDEN TERRITORIAL</t>
  </si>
  <si>
    <t>si</t>
  </si>
  <si>
    <t>JORGE ALBERTO MORENO VILALREAL</t>
  </si>
  <si>
    <t>NELSON ALIRIO MUÑOZ LEGUIZAMON</t>
  </si>
  <si>
    <t>SANTIAGO VELANDIA DAZA</t>
  </si>
  <si>
    <t>OLGA YANETH ARAGON SANCHEZ</t>
  </si>
  <si>
    <t>RODRIGO ANDRES BERNAL MONTERO</t>
  </si>
  <si>
    <t>DIANA PATRICIA VILLAMIL BUITRAGO</t>
  </si>
  <si>
    <t>Durante el 1 semestre de 2023 no hubo registro de casos decididos en tribunal de arbitramento</t>
  </si>
  <si>
    <t>Para el 1 semestre de 2023, la entidad ha generado 1 pago por el siif 
sin embargo aun no se ha cargado la informacion del pago por parte
de minhacienda y asi poder gestionar la informacion</t>
  </si>
  <si>
    <t>JESSIKA ALEXANDRA REY SEPULVEDA</t>
  </si>
  <si>
    <t>Se enecuentran 3 procesos sin asigancion de abogados  los cuales  no han sido notificados a la entidad, se encuentra a la espera de la misma
Se encuentran 5 casos sin calificaicon, 3 de estos sonc asos sin apoderado asignado y los otros 2  son casos que aun se cuenta con termino par contestar y por ende para ralizar la calificacion
Se encuentran 3 casos con calificacion anterior al 1-1-23, se procedio a identificarlos e informar a los apoderados dando como resultado que en le mes de julio se realizo la recalificaicon de manera exitosa</t>
  </si>
  <si>
    <t>El caso que se encontraba en estado activo y registrado antes del 1-1-23  
efectivamente se encontraba en estado terminado en el mes de marzo, 
se realizó comunicación con el apoderado del caso, quien informa queel caso ha sido solucionado con corte al 24-8-23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</si>
</sst>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8"/>
      <color theme="3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"/>
      <name val="Calibri"/>
      <family val="2"/>
      <charset val="1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B050"/>
        <bgColor indexed="22"/>
      </patternFill>
    </fill>
    <fill>
      <patternFill patternType="solid">
        <fgColor rgb="FF00B050"/>
        <bgColor indexed="64"/>
      </patternFill>
    </fill>
    <fill>
      <patternFill patternType="solid">
        <fgColor theme="0" tint="-0.149967955565050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5" fillId="0" borderId="0"/>
  </cellStyleXfs>
  <cellXfs count="120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2" fillId="3" borderId="10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9" xfId="0" applyFont="1" applyFill="1" applyBorder="1"/>
    <xf numFmtId="0" fontId="2" fillId="3" borderId="11" xfId="0" applyFont="1" applyFill="1" applyBorder="1" applyAlignment="1">
      <alignment horizontal="center"/>
    </xf>
    <xf numFmtId="0" fontId="7" fillId="2" borderId="0" xfId="0" applyFont="1" applyFill="1"/>
    <xf numFmtId="0" fontId="5" fillId="3" borderId="0" xfId="0" applyFont="1" applyFill="1"/>
    <xf numFmtId="0" fontId="0" fillId="2" borderId="0" xfId="0" applyFill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0" fillId="2" borderId="9" xfId="0" applyFill="1" applyBorder="1" applyAlignment="1">
      <alignment vertical="center" wrapText="1"/>
    </xf>
    <xf numFmtId="0" fontId="2" fillId="3" borderId="19" xfId="0" applyFont="1" applyFill="1" applyBorder="1"/>
    <xf numFmtId="0" fontId="10" fillId="2" borderId="0" xfId="0" applyFont="1" applyFill="1"/>
    <xf numFmtId="0" fontId="2" fillId="3" borderId="9" xfId="0" applyFont="1" applyFill="1" applyBorder="1" applyAlignment="1">
      <alignment vertical="center"/>
    </xf>
    <xf numFmtId="0" fontId="2" fillId="3" borderId="9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5" fillId="2" borderId="0" xfId="0" applyFont="1" applyFill="1"/>
    <xf numFmtId="0" fontId="0" fillId="0" borderId="9" xfId="0" applyBorder="1"/>
    <xf numFmtId="0" fontId="3" fillId="0" borderId="0" xfId="0" applyFont="1"/>
    <xf numFmtId="0" fontId="6" fillId="0" borderId="0" xfId="0" applyFont="1"/>
    <xf numFmtId="0" fontId="6" fillId="0" borderId="5" xfId="0" applyFont="1" applyBorder="1"/>
    <xf numFmtId="14" fontId="0" fillId="2" borderId="0" xfId="0" applyNumberFormat="1" applyFill="1"/>
    <xf numFmtId="0" fontId="2" fillId="3" borderId="9" xfId="0" applyFont="1" applyFill="1" applyBorder="1" applyAlignment="1">
      <alignment horizontal="center" vertical="center"/>
    </xf>
    <xf numFmtId="0" fontId="0" fillId="0" borderId="16" xfId="0" applyBorder="1"/>
    <xf numFmtId="0" fontId="10" fillId="0" borderId="15" xfId="0" applyFont="1" applyBorder="1"/>
    <xf numFmtId="0" fontId="10" fillId="2" borderId="17" xfId="0" applyFont="1" applyFill="1" applyBorder="1"/>
    <xf numFmtId="0" fontId="0" fillId="2" borderId="18" xfId="0" applyFill="1" applyBorder="1"/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0" fontId="4" fillId="2" borderId="0" xfId="0" applyFont="1" applyFill="1"/>
    <xf numFmtId="0" fontId="4" fillId="0" borderId="0" xfId="0" applyFont="1"/>
    <xf numFmtId="0" fontId="0" fillId="2" borderId="9" xfId="0" applyFill="1" applyBorder="1" applyAlignment="1">
      <alignment vertical="center"/>
    </xf>
    <xf numFmtId="0" fontId="0" fillId="2" borderId="0" xfId="0" applyFill="1" applyAlignment="1">
      <alignment wrapText="1"/>
    </xf>
    <xf numFmtId="0" fontId="0" fillId="2" borderId="22" xfId="0" applyFill="1" applyBorder="1" applyAlignment="1">
      <alignment horizontal="center" vertical="center"/>
    </xf>
    <xf numFmtId="0" fontId="0" fillId="2" borderId="14" xfId="0" applyFill="1" applyBorder="1" applyAlignment="1">
      <alignment wrapText="1"/>
    </xf>
    <xf numFmtId="0" fontId="0" fillId="2" borderId="17" xfId="0" applyFill="1" applyBorder="1" applyAlignment="1">
      <alignment wrapText="1"/>
    </xf>
    <xf numFmtId="0" fontId="0" fillId="2" borderId="18" xfId="0" applyFill="1" applyBorder="1" applyAlignment="1">
      <alignment wrapText="1"/>
    </xf>
    <xf numFmtId="0" fontId="10" fillId="2" borderId="21" xfId="0" applyFont="1" applyFill="1" applyBorder="1" applyAlignment="1">
      <alignment wrapText="1"/>
    </xf>
    <xf numFmtId="14" fontId="5" fillId="2" borderId="5" xfId="0" applyNumberFormat="1" applyFont="1" applyFill="1" applyBorder="1"/>
    <xf numFmtId="0" fontId="0" fillId="2" borderId="13" xfId="0" applyFill="1" applyBorder="1" applyAlignment="1" applyProtection="1">
      <alignment wrapText="1"/>
      <protection hidden="1"/>
    </xf>
    <xf numFmtId="0" fontId="15" fillId="0" borderId="0" xfId="2"/>
    <xf numFmtId="14" fontId="15" fillId="0" borderId="0" xfId="2" applyNumberFormat="1"/>
    <xf numFmtId="164" fontId="15" fillId="0" borderId="0" xfId="2" applyNumberFormat="1"/>
    <xf numFmtId="0" fontId="15" fillId="4" borderId="0" xfId="2" applyFill="1"/>
    <xf numFmtId="0" fontId="15" fillId="4" borderId="0" xfId="2" applyFill="1" applyAlignment="1">
      <alignment vertical="center"/>
    </xf>
    <xf numFmtId="0" fontId="15" fillId="5" borderId="0" xfId="2" applyFill="1"/>
    <xf numFmtId="0" fontId="0" fillId="5" borderId="0" xfId="0" applyFill="1"/>
    <xf numFmtId="0" fontId="16" fillId="5" borderId="0" xfId="0" applyFont="1" applyFill="1" applyAlignment="1">
      <alignment vertical="center"/>
    </xf>
    <xf numFmtId="0" fontId="0" fillId="6" borderId="9" xfId="0" applyFill="1" applyBorder="1" applyProtection="1">
      <protection locked="0"/>
    </xf>
    <xf numFmtId="14" fontId="0" fillId="6" borderId="9" xfId="0" applyNumberFormat="1" applyFill="1" applyBorder="1" applyProtection="1">
      <protection locked="0"/>
    </xf>
    <xf numFmtId="0" fontId="0" fillId="0" borderId="11" xfId="0" applyBorder="1" applyProtection="1">
      <protection hidden="1"/>
    </xf>
    <xf numFmtId="0" fontId="0" fillId="2" borderId="0" xfId="0" applyFill="1" applyAlignment="1">
      <alignment horizontal="center"/>
    </xf>
    <xf numFmtId="0" fontId="0" fillId="0" borderId="9" xfId="0" applyBorder="1" applyAlignment="1">
      <alignment horizontal="center" vertical="center"/>
    </xf>
    <xf numFmtId="9" fontId="0" fillId="0" borderId="9" xfId="1" applyFon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7" fillId="0" borderId="0" xfId="0" applyFont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10" fillId="2" borderId="21" xfId="0" applyFont="1" applyFill="1" applyBorder="1"/>
    <xf numFmtId="0" fontId="12" fillId="0" borderId="4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5" xfId="0" applyFont="1" applyBorder="1" applyAlignment="1">
      <alignment horizontal="center"/>
    </xf>
    <xf numFmtId="0" fontId="0" fillId="0" borderId="0" xfId="0" applyAlignment="1">
      <alignment horizontal="left" wrapText="1"/>
    </xf>
    <xf numFmtId="0" fontId="7" fillId="2" borderId="4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0" fillId="6" borderId="12" xfId="0" applyFill="1" applyBorder="1" applyAlignment="1" applyProtection="1">
      <alignment horizontal="left" vertical="top"/>
      <protection locked="0"/>
    </xf>
    <xf numFmtId="0" fontId="0" fillId="6" borderId="25" xfId="0" applyFill="1" applyBorder="1" applyAlignment="1" applyProtection="1">
      <alignment horizontal="left" vertical="top"/>
      <protection locked="0"/>
    </xf>
    <xf numFmtId="0" fontId="0" fillId="6" borderId="26" xfId="0" applyFill="1" applyBorder="1" applyAlignment="1" applyProtection="1">
      <alignment horizontal="left" vertical="top"/>
      <protection locked="0"/>
    </xf>
    <xf numFmtId="0" fontId="0" fillId="2" borderId="2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8" fillId="2" borderId="13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8" fillId="2" borderId="17" xfId="0" applyFont="1" applyFill="1" applyBorder="1" applyAlignment="1">
      <alignment horizontal="left" vertical="center" wrapText="1"/>
    </xf>
    <xf numFmtId="0" fontId="8" fillId="2" borderId="18" xfId="0" applyFont="1" applyFill="1" applyBorder="1" applyAlignment="1">
      <alignment horizontal="left" vertical="center" wrapText="1"/>
    </xf>
    <xf numFmtId="0" fontId="0" fillId="6" borderId="13" xfId="0" applyFill="1" applyBorder="1" applyAlignment="1" applyProtection="1">
      <alignment horizontal="left" vertical="top"/>
      <protection locked="0"/>
    </xf>
    <xf numFmtId="0" fontId="0" fillId="6" borderId="21" xfId="0" applyFill="1" applyBorder="1" applyAlignment="1" applyProtection="1">
      <alignment horizontal="left" vertical="top"/>
      <protection locked="0"/>
    </xf>
    <xf numFmtId="0" fontId="0" fillId="6" borderId="14" xfId="0" applyFill="1" applyBorder="1" applyAlignment="1" applyProtection="1">
      <alignment horizontal="left" vertical="top"/>
      <protection locked="0"/>
    </xf>
    <xf numFmtId="0" fontId="0" fillId="6" borderId="15" xfId="0" applyFill="1" applyBorder="1" applyAlignment="1" applyProtection="1">
      <alignment horizontal="left" vertical="top"/>
      <protection locked="0"/>
    </xf>
    <xf numFmtId="0" fontId="0" fillId="6" borderId="0" xfId="0" applyFill="1" applyAlignment="1" applyProtection="1">
      <alignment horizontal="left" vertical="top"/>
      <protection locked="0"/>
    </xf>
    <xf numFmtId="0" fontId="0" fillId="6" borderId="16" xfId="0" applyFill="1" applyBorder="1" applyAlignment="1" applyProtection="1">
      <alignment horizontal="left" vertical="top"/>
      <protection locked="0"/>
    </xf>
    <xf numFmtId="0" fontId="0" fillId="6" borderId="17" xfId="0" applyFill="1" applyBorder="1" applyAlignment="1" applyProtection="1">
      <alignment horizontal="left" vertical="top"/>
      <protection locked="0"/>
    </xf>
    <xf numFmtId="0" fontId="0" fillId="6" borderId="20" xfId="0" applyFill="1" applyBorder="1" applyAlignment="1" applyProtection="1">
      <alignment horizontal="left" vertical="top"/>
      <protection locked="0"/>
    </xf>
    <xf numFmtId="0" fontId="0" fillId="6" borderId="18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6" borderId="9" xfId="0" applyFill="1" applyBorder="1" applyAlignment="1" applyProtection="1">
      <alignment horizontal="left" vertical="top" wrapText="1"/>
      <protection locked="0"/>
    </xf>
    <xf numFmtId="0" fontId="0" fillId="6" borderId="9" xfId="0" applyFill="1" applyBorder="1" applyAlignment="1" applyProtection="1">
      <alignment horizontal="left" vertical="top"/>
      <protection locked="0"/>
    </xf>
    <xf numFmtId="0" fontId="9" fillId="2" borderId="0" xfId="0" applyFont="1" applyFill="1" applyAlignment="1">
      <alignment horizontal="center" vertical="center"/>
    </xf>
    <xf numFmtId="0" fontId="0" fillId="2" borderId="21" xfId="0" applyFill="1" applyBorder="1" applyAlignment="1">
      <alignment horizontal="left" wrapText="1"/>
    </xf>
    <xf numFmtId="0" fontId="0" fillId="0" borderId="0" xfId="0" applyAlignment="1">
      <alignment horizontal="center"/>
    </xf>
    <xf numFmtId="0" fontId="0" fillId="6" borderId="13" xfId="0" applyFill="1" applyBorder="1" applyAlignment="1" applyProtection="1">
      <alignment horizontal="left" vertical="top" wrapText="1"/>
      <protection locked="0"/>
    </xf>
    <xf numFmtId="0" fontId="4" fillId="6" borderId="23" xfId="0" applyFont="1" applyFill="1" applyBorder="1" applyAlignment="1" applyProtection="1">
      <alignment horizontal="center" vertical="top"/>
      <protection locked="0"/>
    </xf>
    <xf numFmtId="0" fontId="4" fillId="6" borderId="27" xfId="0" applyFont="1" applyFill="1" applyBorder="1" applyAlignment="1" applyProtection="1">
      <alignment horizontal="center" vertical="top"/>
      <protection locked="0"/>
    </xf>
    <xf numFmtId="0" fontId="4" fillId="6" borderId="24" xfId="0" applyFont="1" applyFill="1" applyBorder="1" applyAlignment="1" applyProtection="1">
      <alignment horizontal="center" vertical="top"/>
      <protection locked="0"/>
    </xf>
    <xf numFmtId="0" fontId="0" fillId="6" borderId="6" xfId="0" applyFill="1" applyBorder="1" applyAlignment="1" applyProtection="1">
      <alignment horizontal="center" vertical="top"/>
      <protection locked="0"/>
    </xf>
    <xf numFmtId="0" fontId="0" fillId="6" borderId="7" xfId="0" applyFill="1" applyBorder="1" applyAlignment="1" applyProtection="1">
      <alignment horizontal="center" vertical="top"/>
      <protection locked="0"/>
    </xf>
    <xf numFmtId="0" fontId="0" fillId="6" borderId="8" xfId="0" applyFill="1" applyBorder="1" applyAlignment="1" applyProtection="1">
      <alignment horizontal="center" vertical="top"/>
      <protection locked="0"/>
    </xf>
    <xf numFmtId="0" fontId="6" fillId="0" borderId="0" xfId="0" applyFont="1" applyAlignment="1">
      <alignment horizontal="center"/>
    </xf>
  </cellXfs>
  <cellStyles count="3">
    <cellStyle name="Excel Built-in Normal" xfId="2" xr:uid="{00000000-0005-0000-0000-000000000000}"/>
    <cellStyle name="Normal" xfId="0" builtinId="0"/>
    <cellStyle name="Porcentaje" xfId="1" builtinId="5"/>
  </cellStyles>
  <dxfs count="3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7" Type="http://schemas.openxmlformats.org/officeDocument/2006/relationships/hyperlink" Target="#'Resumen General'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ABOGADOS!A1"/><Relationship Id="rId4" Type="http://schemas.openxmlformats.org/officeDocument/2006/relationships/hyperlink" Target="#USUARIO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ABOGADOS!A1"/><Relationship Id="rId4" Type="http://schemas.openxmlformats.org/officeDocument/2006/relationships/hyperlink" Target="#Principal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ABOGADO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ABOGADO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BOGAD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ABOGAD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Principal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57149</xdr:colOff>
      <xdr:row>11</xdr:row>
      <xdr:rowOff>152399</xdr:rowOff>
    </xdr:from>
    <xdr:to>
      <xdr:col>9</xdr:col>
      <xdr:colOff>333149</xdr:colOff>
      <xdr:row>14</xdr:row>
      <xdr:rowOff>12899</xdr:rowOff>
    </xdr:to>
    <xdr:sp macro="" textlink="">
      <xdr:nvSpPr>
        <xdr:cNvPr id="3" name="Rectángulo: esquinas redondeada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16372F7-FB45-41D9-9DAD-AD321D2DD2BC}"/>
            </a:ext>
          </a:extLst>
        </xdr:cNvPr>
        <xdr:cNvSpPr/>
      </xdr:nvSpPr>
      <xdr:spPr>
        <a:xfrm>
          <a:off x="5391149" y="2352674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1</xdr:col>
      <xdr:colOff>609599</xdr:colOff>
      <xdr:row>12</xdr:row>
      <xdr:rowOff>9524</xdr:rowOff>
    </xdr:from>
    <xdr:to>
      <xdr:col>4</xdr:col>
      <xdr:colOff>123599</xdr:colOff>
      <xdr:row>14</xdr:row>
      <xdr:rowOff>60524</xdr:rowOff>
    </xdr:to>
    <xdr:sp macro="" textlink="">
      <xdr:nvSpPr>
        <xdr:cNvPr id="4" name="Rectángulo: esquinas redondeada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4357569-C71E-4747-A766-4B3852BF2112}"/>
            </a:ext>
          </a:extLst>
        </xdr:cNvPr>
        <xdr:cNvSpPr/>
      </xdr:nvSpPr>
      <xdr:spPr>
        <a:xfrm>
          <a:off x="1371599" y="2400299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7</xdr:col>
      <xdr:colOff>57149</xdr:colOff>
      <xdr:row>8</xdr:row>
      <xdr:rowOff>161924</xdr:rowOff>
    </xdr:from>
    <xdr:to>
      <xdr:col>9</xdr:col>
      <xdr:colOff>333149</xdr:colOff>
      <xdr:row>11</xdr:row>
      <xdr:rowOff>22424</xdr:rowOff>
    </xdr:to>
    <xdr:sp macro="" textlink="">
      <xdr:nvSpPr>
        <xdr:cNvPr id="5" name="Rectángulo: esquinas redondeada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C7F8B5F-B37F-4E2E-AED1-07C4D620A95B}"/>
            </a:ext>
          </a:extLst>
        </xdr:cNvPr>
        <xdr:cNvSpPr/>
      </xdr:nvSpPr>
      <xdr:spPr>
        <a:xfrm>
          <a:off x="5391149" y="1790699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Procesos</a:t>
          </a:r>
          <a:r>
            <a:rPr lang="es-CO" sz="1400" baseline="0">
              <a:solidFill>
                <a:schemeClr val="tx1"/>
              </a:solidFill>
            </a:rPr>
            <a:t> 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647699</xdr:colOff>
      <xdr:row>8</xdr:row>
      <xdr:rowOff>161924</xdr:rowOff>
    </xdr:from>
    <xdr:to>
      <xdr:col>4</xdr:col>
      <xdr:colOff>161699</xdr:colOff>
      <xdr:row>11</xdr:row>
      <xdr:rowOff>22424</xdr:rowOff>
    </xdr:to>
    <xdr:sp macro="" textlink="">
      <xdr:nvSpPr>
        <xdr:cNvPr id="6" name="Rectángulo: esquinas redondeadas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EB68510-7856-4F2D-832E-509E3EDFB416}"/>
            </a:ext>
          </a:extLst>
        </xdr:cNvPr>
        <xdr:cNvSpPr/>
      </xdr:nvSpPr>
      <xdr:spPr>
        <a:xfrm>
          <a:off x="1409699" y="1790699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4</xdr:col>
      <xdr:colOff>352424</xdr:colOff>
      <xdr:row>8</xdr:row>
      <xdr:rowOff>171449</xdr:rowOff>
    </xdr:from>
    <xdr:to>
      <xdr:col>6</xdr:col>
      <xdr:colOff>628424</xdr:colOff>
      <xdr:row>11</xdr:row>
      <xdr:rowOff>31949</xdr:rowOff>
    </xdr:to>
    <xdr:sp macro="" textlink="">
      <xdr:nvSpPr>
        <xdr:cNvPr id="7" name="Rectángulo: esquinas redondeadas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A87C818-C2AA-497F-8873-0E388CF3AE51}"/>
            </a:ext>
          </a:extLst>
        </xdr:cNvPr>
        <xdr:cNvSpPr/>
      </xdr:nvSpPr>
      <xdr:spPr>
        <a:xfrm>
          <a:off x="3400424" y="1800224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4</xdr:col>
      <xdr:colOff>333374</xdr:colOff>
      <xdr:row>11</xdr:row>
      <xdr:rowOff>171449</xdr:rowOff>
    </xdr:from>
    <xdr:to>
      <xdr:col>6</xdr:col>
      <xdr:colOff>609374</xdr:colOff>
      <xdr:row>14</xdr:row>
      <xdr:rowOff>31949</xdr:rowOff>
    </xdr:to>
    <xdr:sp macro="" textlink="">
      <xdr:nvSpPr>
        <xdr:cNvPr id="9" name="Rectángulo: esquinas redondeadas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4429412-385D-49D3-84EB-BC4DF5A45465}"/>
            </a:ext>
          </a:extLst>
        </xdr:cNvPr>
        <xdr:cNvSpPr/>
      </xdr:nvSpPr>
      <xdr:spPr>
        <a:xfrm>
          <a:off x="3381374" y="2371724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  <xdr:twoCellAnchor>
    <xdr:from>
      <xdr:col>11</xdr:col>
      <xdr:colOff>19049</xdr:colOff>
      <xdr:row>10</xdr:row>
      <xdr:rowOff>9524</xdr:rowOff>
    </xdr:from>
    <xdr:to>
      <xdr:col>13</xdr:col>
      <xdr:colOff>295049</xdr:colOff>
      <xdr:row>12</xdr:row>
      <xdr:rowOff>60524</xdr:rowOff>
    </xdr:to>
    <xdr:sp macro="" textlink="">
      <xdr:nvSpPr>
        <xdr:cNvPr id="10" name="Rectángulo: esquinas redondeadas 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E8819747-9B47-4905-B7B6-1CC75364363A}"/>
            </a:ext>
          </a:extLst>
        </xdr:cNvPr>
        <xdr:cNvSpPr/>
      </xdr:nvSpPr>
      <xdr:spPr>
        <a:xfrm>
          <a:off x="8401049" y="2019299"/>
          <a:ext cx="1800000" cy="4320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/>
            <a:t>Ver resultado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85725</xdr:rowOff>
    </xdr:from>
    <xdr:to>
      <xdr:col>4</xdr:col>
      <xdr:colOff>1535250</xdr:colOff>
      <xdr:row>3</xdr:row>
      <xdr:rowOff>50325</xdr:rowOff>
    </xdr:to>
    <xdr:sp macro="" textlink="">
      <xdr:nvSpPr>
        <xdr:cNvPr id="8" name="Rectángulo: esquinas redondeadas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4AF220-CE73-4F1F-AAAF-03B93BBF3C8A}"/>
            </a:ext>
          </a:extLst>
        </xdr:cNvPr>
        <xdr:cNvSpPr/>
      </xdr:nvSpPr>
      <xdr:spPr>
        <a:xfrm>
          <a:off x="5581650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1695450</xdr:colOff>
      <xdr:row>1</xdr:row>
      <xdr:rowOff>85725</xdr:rowOff>
    </xdr:from>
    <xdr:to>
      <xdr:col>4</xdr:col>
      <xdr:colOff>3135450</xdr:colOff>
      <xdr:row>3</xdr:row>
      <xdr:rowOff>50325</xdr:rowOff>
    </xdr:to>
    <xdr:sp macro="" textlink="">
      <xdr:nvSpPr>
        <xdr:cNvPr id="9" name="Rectángulo: esquinas redondeadas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B57F36E-CDBC-4D62-9F51-AE2ADA5D60BC}"/>
            </a:ext>
          </a:extLst>
        </xdr:cNvPr>
        <xdr:cNvSpPr/>
      </xdr:nvSpPr>
      <xdr:spPr>
        <a:xfrm>
          <a:off x="7181850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1</xdr:col>
      <xdr:colOff>1609725</xdr:colOff>
      <xdr:row>1</xdr:row>
      <xdr:rowOff>85725</xdr:rowOff>
    </xdr:from>
    <xdr:to>
      <xdr:col>3</xdr:col>
      <xdr:colOff>154125</xdr:colOff>
      <xdr:row>3</xdr:row>
      <xdr:rowOff>50325</xdr:rowOff>
    </xdr:to>
    <xdr:sp macro="" textlink="">
      <xdr:nvSpPr>
        <xdr:cNvPr id="10" name="Rectángulo: esquinas redondeadas 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66637D4-7F2F-4052-9527-4AC105CEF1EE}"/>
            </a:ext>
          </a:extLst>
        </xdr:cNvPr>
        <xdr:cNvSpPr/>
      </xdr:nvSpPr>
      <xdr:spPr>
        <a:xfrm>
          <a:off x="2371725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257175</xdr:colOff>
      <xdr:row>1</xdr:row>
      <xdr:rowOff>123825</xdr:rowOff>
    </xdr:from>
    <xdr:to>
      <xdr:col>5</xdr:col>
      <xdr:colOff>1697175</xdr:colOff>
      <xdr:row>3</xdr:row>
      <xdr:rowOff>88425</xdr:rowOff>
    </xdr:to>
    <xdr:sp macro="" textlink="">
      <xdr:nvSpPr>
        <xdr:cNvPr id="11" name="Rectángulo: esquinas redondeadas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B936FB9-EEA3-4AF2-9F42-D0847D220075}"/>
            </a:ext>
          </a:extLst>
        </xdr:cNvPr>
        <xdr:cNvSpPr/>
      </xdr:nvSpPr>
      <xdr:spPr>
        <a:xfrm>
          <a:off x="9972675" y="314325"/>
          <a:ext cx="1440000" cy="3456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28575</xdr:colOff>
      <xdr:row>1</xdr:row>
      <xdr:rowOff>85725</xdr:rowOff>
    </xdr:from>
    <xdr:to>
      <xdr:col>1</xdr:col>
      <xdr:colOff>1468575</xdr:colOff>
      <xdr:row>3</xdr:row>
      <xdr:rowOff>50325</xdr:rowOff>
    </xdr:to>
    <xdr:sp macro="" textlink="">
      <xdr:nvSpPr>
        <xdr:cNvPr id="12" name="Rectángulo: esquinas redondeadas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A028041-1A1C-44D0-B77D-E925300D0E5C}"/>
            </a:ext>
          </a:extLst>
        </xdr:cNvPr>
        <xdr:cNvSpPr/>
      </xdr:nvSpPr>
      <xdr:spPr>
        <a:xfrm>
          <a:off x="790575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3</xdr:col>
      <xdr:colOff>323850</xdr:colOff>
      <xdr:row>1</xdr:row>
      <xdr:rowOff>85725</xdr:rowOff>
    </xdr:from>
    <xdr:to>
      <xdr:col>3</xdr:col>
      <xdr:colOff>1763850</xdr:colOff>
      <xdr:row>3</xdr:row>
      <xdr:rowOff>50325</xdr:rowOff>
    </xdr:to>
    <xdr:sp macro="" textlink="">
      <xdr:nvSpPr>
        <xdr:cNvPr id="13" name="Rectángulo: esquinas redondeadas 1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20246E6-5665-4CDC-AD25-2EA51D7E6820}"/>
            </a:ext>
          </a:extLst>
        </xdr:cNvPr>
        <xdr:cNvSpPr/>
      </xdr:nvSpPr>
      <xdr:spPr>
        <a:xfrm>
          <a:off x="3981450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B929932-1354-4CF5-BB7B-7FEA1B957825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92F481F-D124-448F-A9B5-427F21201D9D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48CE2A6-65F2-4F8D-9FDB-13DC5AAEF1BA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C7631A3-BA7F-49C3-90DF-3541CFE9AB00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4972ECD-BC1B-45B6-8D73-0373FCB4D4BD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E6AEA95-5FFC-485A-BA6F-07EEF53758BB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1924049</xdr:colOff>
      <xdr:row>2</xdr:row>
      <xdr:rowOff>28575</xdr:rowOff>
    </xdr:from>
    <xdr:to>
      <xdr:col>5</xdr:col>
      <xdr:colOff>3364049</xdr:colOff>
      <xdr:row>3</xdr:row>
      <xdr:rowOff>162075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E7BD768-FD4D-4421-9177-DBDC698FCAAC}"/>
            </a:ext>
          </a:extLst>
        </xdr:cNvPr>
        <xdr:cNvSpPr/>
      </xdr:nvSpPr>
      <xdr:spPr>
        <a:xfrm>
          <a:off x="7172324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5</xdr:col>
      <xdr:colOff>314325</xdr:colOff>
      <xdr:row>2</xdr:row>
      <xdr:rowOff>38100</xdr:rowOff>
    </xdr:from>
    <xdr:to>
      <xdr:col>5</xdr:col>
      <xdr:colOff>1754325</xdr:colOff>
      <xdr:row>3</xdr:row>
      <xdr:rowOff>171600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6DAEE14-B062-4020-A2A8-D70F565098FF}"/>
            </a:ext>
          </a:extLst>
        </xdr:cNvPr>
        <xdr:cNvSpPr/>
      </xdr:nvSpPr>
      <xdr:spPr>
        <a:xfrm>
          <a:off x="5562600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1266824</xdr:colOff>
      <xdr:row>2</xdr:row>
      <xdr:rowOff>57150</xdr:rowOff>
    </xdr:from>
    <xdr:to>
      <xdr:col>2</xdr:col>
      <xdr:colOff>2706824</xdr:colOff>
      <xdr:row>4</xdr:row>
      <xdr:rowOff>150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A695291-5DD1-4FFB-BA8D-8EFD959FD777}"/>
            </a:ext>
          </a:extLst>
        </xdr:cNvPr>
        <xdr:cNvSpPr/>
      </xdr:nvSpPr>
      <xdr:spPr>
        <a:xfrm>
          <a:off x="2285999" y="4476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Abogados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123824</xdr:colOff>
      <xdr:row>2</xdr:row>
      <xdr:rowOff>19050</xdr:rowOff>
    </xdr:from>
    <xdr:to>
      <xdr:col>7</xdr:col>
      <xdr:colOff>811349</xdr:colOff>
      <xdr:row>3</xdr:row>
      <xdr:rowOff>152550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38DC371-40C2-4A29-9CEB-A9FC8940FDAB}"/>
            </a:ext>
          </a:extLst>
        </xdr:cNvPr>
        <xdr:cNvSpPr/>
      </xdr:nvSpPr>
      <xdr:spPr>
        <a:xfrm>
          <a:off x="8848724" y="409575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381000</xdr:colOff>
      <xdr:row>2</xdr:row>
      <xdr:rowOff>66675</xdr:rowOff>
    </xdr:from>
    <xdr:to>
      <xdr:col>2</xdr:col>
      <xdr:colOff>1059000</xdr:colOff>
      <xdr:row>4</xdr:row>
      <xdr:rowOff>9675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19A0C14-F8BF-429B-ADCB-F41AA45C264F}"/>
            </a:ext>
          </a:extLst>
        </xdr:cNvPr>
        <xdr:cNvSpPr/>
      </xdr:nvSpPr>
      <xdr:spPr>
        <a:xfrm>
          <a:off x="638175" y="4572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2</xdr:col>
      <xdr:colOff>2924174</xdr:colOff>
      <xdr:row>2</xdr:row>
      <xdr:rowOff>47625</xdr:rowOff>
    </xdr:from>
    <xdr:to>
      <xdr:col>5</xdr:col>
      <xdr:colOff>135074</xdr:colOff>
      <xdr:row>3</xdr:row>
      <xdr:rowOff>181125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E5D590D-DCCB-4A8F-9D8E-336034E5C955}"/>
            </a:ext>
          </a:extLst>
        </xdr:cNvPr>
        <xdr:cNvSpPr/>
      </xdr:nvSpPr>
      <xdr:spPr>
        <a:xfrm>
          <a:off x="3943349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0F5EF7-9EA2-4A8B-873E-9C515AEF074D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20E335E-33A3-4D14-B759-A3B393177C26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CF7BA50-BD9F-4DC4-92A1-0BE7BF1C0D4A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C22933C-CE88-4CD8-9948-7B7780A54BD9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76E0530-9FB4-4403-8D94-7CEA62A41E68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56595194-6A0B-44E9-95A0-1D6271C247BF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B04ECD-0CEC-42E3-B145-59EB780B3CF1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1F59FC8-0C0C-4332-860F-D6B518441040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E33B6DE-FFBF-4E4D-B96B-31CAFFC248D6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203A722-9893-4800-A0CD-685870A05466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F53C0C0-05B7-44B4-A45D-7565FDE16B50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59DC2B8-8EBA-45CA-B392-44937B6A08D0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CC77A45-427A-4F8A-8A3C-4175418635FE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8BD018B-7F83-4DAE-82D5-DC61A901F0F3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7B81333-7708-4DE4-8EBC-772D62DB6770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E68CAEE-D6EC-476E-9C8F-9D3DD7AF1133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D5D93B2-79DF-4FE8-89AE-83131236828C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F04F382-3C27-4803-9420-0DA7D2AC7F05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1</xdr:row>
      <xdr:rowOff>9525</xdr:rowOff>
    </xdr:from>
    <xdr:to>
      <xdr:col>6</xdr:col>
      <xdr:colOff>725625</xdr:colOff>
      <xdr:row>2</xdr:row>
      <xdr:rowOff>95400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EC85F08-173E-4713-B5A6-72F06DDCAF2D}"/>
            </a:ext>
          </a:extLst>
        </xdr:cNvPr>
        <xdr:cNvSpPr/>
      </xdr:nvSpPr>
      <xdr:spPr>
        <a:xfrm>
          <a:off x="7153275" y="200025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O18"/>
  <sheetViews>
    <sheetView showGridLines="0" workbookViewId="0">
      <selection activeCell="M33" sqref="M33"/>
    </sheetView>
  </sheetViews>
  <sheetFormatPr baseColWidth="10" defaultRowHeight="15" x14ac:dyDescent="0.25"/>
  <sheetData>
    <row r="1" spans="2:15" ht="15.75" thickBot="1" x14ac:dyDescent="0.3"/>
    <row r="2" spans="2:15" x14ac:dyDescent="0.25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23.25" x14ac:dyDescent="0.35">
      <c r="B3" s="78" t="s">
        <v>72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80"/>
    </row>
    <row r="4" spans="2:15" ht="23.25" x14ac:dyDescent="0.35">
      <c r="B4" s="78" t="s">
        <v>11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80"/>
    </row>
    <row r="5" spans="2:15" x14ac:dyDescent="0.25">
      <c r="B5" s="5"/>
      <c r="O5" s="6"/>
    </row>
    <row r="6" spans="2:15" x14ac:dyDescent="0.25">
      <c r="B6" s="5"/>
      <c r="C6" s="81" t="s">
        <v>83</v>
      </c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6"/>
    </row>
    <row r="7" spans="2:15" x14ac:dyDescent="0.25">
      <c r="B7" s="5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6"/>
    </row>
    <row r="8" spans="2:15" x14ac:dyDescent="0.25">
      <c r="B8" s="5"/>
      <c r="O8" s="6"/>
    </row>
    <row r="9" spans="2:15" x14ac:dyDescent="0.25">
      <c r="B9" s="5"/>
      <c r="O9" s="6"/>
    </row>
    <row r="10" spans="2:15" x14ac:dyDescent="0.25">
      <c r="B10" s="5"/>
      <c r="O10" s="6"/>
    </row>
    <row r="11" spans="2:15" x14ac:dyDescent="0.25">
      <c r="B11" s="5"/>
      <c r="O11" s="6"/>
    </row>
    <row r="12" spans="2:15" x14ac:dyDescent="0.25">
      <c r="B12" s="5"/>
      <c r="O12" s="6"/>
    </row>
    <row r="13" spans="2:15" x14ac:dyDescent="0.25">
      <c r="B13" s="5"/>
      <c r="O13" s="6"/>
    </row>
    <row r="14" spans="2:15" x14ac:dyDescent="0.25">
      <c r="B14" s="5"/>
      <c r="O14" s="6"/>
    </row>
    <row r="15" spans="2:15" x14ac:dyDescent="0.25">
      <c r="B15" s="5"/>
      <c r="O15" s="6"/>
    </row>
    <row r="16" spans="2:15" x14ac:dyDescent="0.25">
      <c r="B16" s="5"/>
      <c r="O16" s="6"/>
    </row>
    <row r="17" spans="2:15" x14ac:dyDescent="0.25">
      <c r="B17" s="5"/>
      <c r="O17" s="6"/>
    </row>
    <row r="18" spans="2:15" ht="15.75" thickBot="1" x14ac:dyDescent="0.3">
      <c r="B18" s="7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9"/>
    </row>
  </sheetData>
  <sheetProtection algorithmName="SHA-512" hashValue="YfTsWyuBezW2Mm/lVRxBCWc4F+6cwPINvZcm8EFLUuAd/RnS0XdOdoy4izbcySQPzk+AXLcpKiRnVbnFkvVAaw==" saltValue="xrcYqmPF5urdNWV363FLlw==" spinCount="100000" sheet="1" objects="1" scenarios="1"/>
  <mergeCells count="3">
    <mergeCell ref="B3:O3"/>
    <mergeCell ref="B4:O4"/>
    <mergeCell ref="C6:N7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0"/>
  <dimension ref="A2:BO18"/>
  <sheetViews>
    <sheetView zoomScaleNormal="100" workbookViewId="0">
      <selection activeCell="O3" sqref="O3"/>
    </sheetView>
  </sheetViews>
  <sheetFormatPr baseColWidth="10" defaultColWidth="10.7109375" defaultRowHeight="15" x14ac:dyDescent="0.25"/>
  <cols>
    <col min="1" max="1" width="34.5703125" style="60" customWidth="1"/>
    <col min="2" max="2" width="29.5703125" style="60" customWidth="1"/>
    <col min="3" max="16384" width="10.7109375" style="60"/>
  </cols>
  <sheetData>
    <row r="2" spans="1:67" x14ac:dyDescent="0.25">
      <c r="A2" s="63" t="s">
        <v>36</v>
      </c>
      <c r="B2" s="63" t="s">
        <v>101</v>
      </c>
      <c r="C2" s="63" t="s">
        <v>21</v>
      </c>
      <c r="D2" s="63" t="s">
        <v>22</v>
      </c>
      <c r="E2" s="63" t="s">
        <v>26</v>
      </c>
      <c r="F2" s="63" t="s">
        <v>20</v>
      </c>
      <c r="G2" s="63" t="s">
        <v>92</v>
      </c>
      <c r="H2" s="63" t="s">
        <v>93</v>
      </c>
      <c r="I2" s="64" t="s">
        <v>102</v>
      </c>
      <c r="J2" s="64" t="s">
        <v>103</v>
      </c>
      <c r="K2" s="64" t="s">
        <v>104</v>
      </c>
      <c r="L2" s="64" t="s">
        <v>105</v>
      </c>
      <c r="M2" s="64" t="s">
        <v>106</v>
      </c>
      <c r="N2" s="64" t="s">
        <v>107</v>
      </c>
      <c r="O2" s="64" t="s">
        <v>108</v>
      </c>
      <c r="P2" s="63" t="s">
        <v>27</v>
      </c>
      <c r="Q2" s="63" t="s">
        <v>28</v>
      </c>
      <c r="R2" s="63" t="s">
        <v>29</v>
      </c>
      <c r="S2" s="63" t="s">
        <v>109</v>
      </c>
      <c r="T2" s="63" t="s">
        <v>110</v>
      </c>
      <c r="U2" s="63" t="s">
        <v>35</v>
      </c>
      <c r="V2" s="63" t="s">
        <v>111</v>
      </c>
      <c r="W2" s="63" t="s">
        <v>77</v>
      </c>
      <c r="X2" s="63" t="s">
        <v>78</v>
      </c>
      <c r="Y2" s="63" t="s">
        <v>79</v>
      </c>
      <c r="Z2" s="63" t="s">
        <v>80</v>
      </c>
      <c r="AA2" s="63" t="s">
        <v>81</v>
      </c>
      <c r="AB2" s="64" t="s">
        <v>112</v>
      </c>
      <c r="AC2" s="64" t="s">
        <v>113</v>
      </c>
      <c r="AD2" s="64" t="s">
        <v>114</v>
      </c>
      <c r="AE2" s="63" t="s">
        <v>33</v>
      </c>
      <c r="AF2" s="63" t="s">
        <v>58</v>
      </c>
      <c r="AG2" s="63" t="s">
        <v>59</v>
      </c>
      <c r="AH2" s="63" t="s">
        <v>34</v>
      </c>
      <c r="AI2" s="63" t="s">
        <v>115</v>
      </c>
      <c r="AJ2" s="63" t="s">
        <v>116</v>
      </c>
      <c r="AK2" s="63" t="s">
        <v>117</v>
      </c>
      <c r="AL2" s="63" t="s">
        <v>118</v>
      </c>
      <c r="AM2" s="63" t="s">
        <v>119</v>
      </c>
      <c r="AN2" s="63" t="s">
        <v>120</v>
      </c>
      <c r="AO2" s="63" t="s">
        <v>121</v>
      </c>
      <c r="AP2" s="63" t="s">
        <v>122</v>
      </c>
      <c r="AQ2" s="65" t="s">
        <v>51</v>
      </c>
      <c r="AR2" s="65" t="s">
        <v>52</v>
      </c>
      <c r="AS2" s="65" t="s">
        <v>48</v>
      </c>
      <c r="AT2" s="65" t="s">
        <v>49</v>
      </c>
      <c r="AU2" s="65" t="s">
        <v>50</v>
      </c>
      <c r="AV2" s="65" t="s">
        <v>53</v>
      </c>
      <c r="AW2" s="65" t="s">
        <v>65</v>
      </c>
      <c r="AX2" s="65" t="s">
        <v>55</v>
      </c>
      <c r="AY2" s="65" t="s">
        <v>56</v>
      </c>
      <c r="AZ2" s="65" t="s">
        <v>67</v>
      </c>
      <c r="BA2" s="65" t="s">
        <v>68</v>
      </c>
      <c r="BB2" s="66" t="s">
        <v>123</v>
      </c>
      <c r="BC2" s="66" t="s">
        <v>82</v>
      </c>
      <c r="BD2" s="67" t="s">
        <v>124</v>
      </c>
      <c r="BE2" s="67" t="s">
        <v>125</v>
      </c>
      <c r="BF2" s="67" t="s">
        <v>126</v>
      </c>
      <c r="BG2" s="67" t="s">
        <v>127</v>
      </c>
      <c r="BH2" s="67" t="s">
        <v>128</v>
      </c>
      <c r="BI2" s="67" t="s">
        <v>129</v>
      </c>
      <c r="BJ2" s="67" t="s">
        <v>130</v>
      </c>
      <c r="BK2" s="67" t="s">
        <v>131</v>
      </c>
      <c r="BL2" s="67" t="s">
        <v>132</v>
      </c>
      <c r="BM2" s="67" t="s">
        <v>133</v>
      </c>
      <c r="BN2" s="67" t="s">
        <v>134</v>
      </c>
      <c r="BO2" s="67" t="s">
        <v>135</v>
      </c>
    </row>
    <row r="3" spans="1:67" x14ac:dyDescent="0.25">
      <c r="A3" s="60" t="str">
        <f>'Resumen General'!C5</f>
        <v>FONDO NACIONAL DE VIVIENDA</v>
      </c>
      <c r="B3" s="60" t="str">
        <f>'Resumen General'!C6</f>
        <v>JESSIKA ALEXANDRA REY SEPULVEDA</v>
      </c>
      <c r="C3" s="60">
        <f>+ABOGADOS!D11</f>
        <v>15</v>
      </c>
      <c r="D3" s="60">
        <f>+ABOGADOS!D12</f>
        <v>15</v>
      </c>
      <c r="E3" s="60">
        <f>+ABOGADOS!D13</f>
        <v>15</v>
      </c>
      <c r="F3" s="60">
        <f>+ABOGADOS!D14</f>
        <v>0</v>
      </c>
      <c r="G3" s="60">
        <f>+ABOGADOS!D17</f>
        <v>3</v>
      </c>
      <c r="H3" s="60">
        <f>+ABOGADOS!D18</f>
        <v>3</v>
      </c>
      <c r="I3" s="60">
        <f>+ABOGADOS!G10</f>
        <v>10</v>
      </c>
      <c r="J3" s="60">
        <f>+ABOGADOS!G11</f>
        <v>10</v>
      </c>
      <c r="K3" s="60">
        <f>+ABOGADOS!G12</f>
        <v>10</v>
      </c>
      <c r="L3" s="60">
        <f>+ABOGADOS!G17</f>
        <v>19</v>
      </c>
      <c r="M3" s="60">
        <f>+ABOGADOS!G18</f>
        <v>19</v>
      </c>
      <c r="N3" s="60">
        <f>+ABOGADOS!G19</f>
        <v>19</v>
      </c>
      <c r="O3" s="60">
        <f>+ABOGADOS!G20</f>
        <v>0</v>
      </c>
      <c r="P3" s="60">
        <f>+JUDICIALES!D11</f>
        <v>127</v>
      </c>
      <c r="Q3" s="60">
        <f>+JUDICIALES!D12</f>
        <v>127</v>
      </c>
      <c r="R3" s="60">
        <f>+JUDICIALES!D13</f>
        <v>3</v>
      </c>
      <c r="S3" s="60">
        <f>+JUDICIALES!D16</f>
        <v>4</v>
      </c>
      <c r="T3" s="60">
        <f>+JUDICIALES!D17</f>
        <v>4</v>
      </c>
      <c r="U3" s="60">
        <f>+JUDICIALES!D21</f>
        <v>73</v>
      </c>
      <c r="V3" s="60">
        <f>+JUDICIALES!D22</f>
        <v>73</v>
      </c>
      <c r="W3" s="60">
        <f>JUDICIALES!D28</f>
        <v>4</v>
      </c>
      <c r="X3" s="60">
        <f>JUDICIALES!D29</f>
        <v>4</v>
      </c>
      <c r="Y3" s="60">
        <f>JUDICIALES!D30</f>
        <v>1</v>
      </c>
      <c r="Z3" s="60">
        <f>JUDICIALES!D31</f>
        <v>1</v>
      </c>
      <c r="AA3" s="60">
        <f>JUDICIALES!D32</f>
        <v>1</v>
      </c>
      <c r="AB3" s="60">
        <f>+JUDICIALES!G9</f>
        <v>3</v>
      </c>
      <c r="AC3" s="60">
        <f>+JUDICIALES!G10</f>
        <v>3</v>
      </c>
      <c r="AD3" s="60">
        <f>+JUDICIALES!G11</f>
        <v>3</v>
      </c>
      <c r="AE3" s="60">
        <f>+JUDICIALES!G15</f>
        <v>121</v>
      </c>
      <c r="AF3" s="60">
        <f>+JUDICIALES!G16</f>
        <v>115</v>
      </c>
      <c r="AG3" s="60">
        <f>+JUDICIALES!G17</f>
        <v>2</v>
      </c>
      <c r="AH3" s="60">
        <f>+JUDICIALES!G18</f>
        <v>4</v>
      </c>
      <c r="AI3" s="60">
        <f>+JUDICIALES!G21</f>
        <v>7</v>
      </c>
      <c r="AJ3" s="60">
        <f>+JUDICIALES!G22</f>
        <v>41</v>
      </c>
      <c r="AK3" s="60">
        <f>+JUDICIALES!G23</f>
        <v>11</v>
      </c>
      <c r="AL3" s="60">
        <f>+JUDICIALES!G24</f>
        <v>58</v>
      </c>
      <c r="AM3" s="60">
        <f>+JUDICIALES!H21</f>
        <v>3</v>
      </c>
      <c r="AN3" s="60">
        <f>+JUDICIALES!H22</f>
        <v>41</v>
      </c>
      <c r="AO3" s="60">
        <f>+JUDICIALES!H23</f>
        <v>11</v>
      </c>
      <c r="AP3" s="60">
        <f>+JUDICIALES!H24</f>
        <v>58</v>
      </c>
      <c r="AQ3" s="60">
        <f>+PREJUDICIALES!D10</f>
        <v>4</v>
      </c>
      <c r="AR3" s="60">
        <f>+PREJUDICIALES!D11</f>
        <v>4</v>
      </c>
      <c r="AS3" s="60">
        <f>+PREJUDICIALES!D12</f>
        <v>3</v>
      </c>
      <c r="AT3" s="60">
        <f>+PREJUDICIALES!D13</f>
        <v>1</v>
      </c>
      <c r="AU3" s="60">
        <f>+PREJUDICIALES!D14</f>
        <v>0</v>
      </c>
      <c r="AV3" s="60">
        <f>+PREJUDICIALES!D17</f>
        <v>4</v>
      </c>
      <c r="AW3" s="60">
        <f>+PREJUDICIALES!D18</f>
        <v>4</v>
      </c>
      <c r="AX3" s="60">
        <f>+PREJUDICIALES!G12</f>
        <v>0</v>
      </c>
      <c r="AY3" s="60">
        <f>+PREJUDICIALES!G13</f>
        <v>1</v>
      </c>
      <c r="AZ3" s="60">
        <f>+ARBITRAMENTOS!D9</f>
        <v>0</v>
      </c>
      <c r="BA3" s="60">
        <f>+ARBITRAMENTOS!D10</f>
        <v>0</v>
      </c>
      <c r="BB3" s="60">
        <f>ARBITRAMENTOS!G9</f>
        <v>1</v>
      </c>
      <c r="BC3" s="60">
        <f>ARBITRAMENTOS!G10</f>
        <v>1</v>
      </c>
      <c r="BD3" s="60" t="str">
        <f>+PAGOS!D9</f>
        <v>si</v>
      </c>
      <c r="BE3" s="60" t="str">
        <f>+PAGOS!D10</f>
        <v>No</v>
      </c>
      <c r="BF3" s="61">
        <f>USUARIOS!D9</f>
        <v>45161</v>
      </c>
      <c r="BG3" s="61">
        <f>ABOGADOS!D7</f>
        <v>45161</v>
      </c>
      <c r="BH3" s="61">
        <f>JUDICIALES!D8</f>
        <v>45161</v>
      </c>
      <c r="BI3" s="60">
        <f>+USUARIOS!C19</f>
        <v>0</v>
      </c>
      <c r="BJ3" s="60">
        <f>+ABOGADOS!C22</f>
        <v>0</v>
      </c>
      <c r="BK3" s="60" t="str">
        <f>+JUDICIALES!F28</f>
        <v>Se enecuentran 3 procesos sin asigancion de abogados  los cuales  no han sido notificados a la entidad, se encuentra a la espera de la misma
Se encuentran 5 casos sin calificaicon, 3 de estos sonc asos sin apoderado asignado y los otros 2  son casos que aun se cuenta con termino par contestar y por ende para ralizar la calificacion
Se encuentran 3 casos con calificacion anterior al 1-1-23, se procedio a identificarlos e informar a los apoderados dando como resultado que en le mes de julio se realizo la recalificaicon de manera exitosa</v>
      </c>
      <c r="BL3" s="60" t="str">
        <f>+PREJUDICIALES!F17</f>
        <v>El caso que se encontraba en estado activo y registrado antes del 1-1-23  
efectivamente se encontraba en estado terminado en el mes de marzo, 
se realizó comunicación con el apoderado del caso, quien informa queel caso ha sido solucionado con corte al 24-8-23</v>
      </c>
      <c r="BM3" s="60" t="str">
        <f>+ARBITRAMENTOS!C13</f>
        <v>Durante el 1 semestre de 2023 no hubo registro de casos decididos en tribunal de arbitramento</v>
      </c>
      <c r="BN3" s="60" t="str">
        <f>+PAGOS!F8</f>
        <v>Para el 1 semestre de 2023, la entidad ha generado 1 pago por el siif 
sin embargo aun no se ha cargado la informacion del pago por parte
de minhacienda y asi poder gestionar la informacion</v>
      </c>
      <c r="BO3" s="60">
        <f>'Resumen General'!B23</f>
        <v>0</v>
      </c>
    </row>
    <row r="12" spans="1:67" x14ac:dyDescent="0.25">
      <c r="A12" s="60" t="s">
        <v>36</v>
      </c>
      <c r="B12" s="60" t="s">
        <v>15</v>
      </c>
      <c r="C12" s="63" t="s">
        <v>16</v>
      </c>
      <c r="D12" s="63" t="s">
        <v>6</v>
      </c>
      <c r="E12" s="63" t="s">
        <v>7</v>
      </c>
      <c r="F12" s="63" t="s">
        <v>17</v>
      </c>
      <c r="G12" s="63" t="s">
        <v>73</v>
      </c>
    </row>
    <row r="13" spans="1:67" x14ac:dyDescent="0.25">
      <c r="A13" s="60" t="str">
        <f t="shared" ref="A13:A18" si="0">$A$3</f>
        <v>FONDO NACIONAL DE VIVIENDA</v>
      </c>
      <c r="B13" s="60" t="s">
        <v>0</v>
      </c>
      <c r="C13" s="60" t="str">
        <f>USUARIOS!C12</f>
        <v>Si</v>
      </c>
      <c r="D13" s="62">
        <f>USUARIOS!D12</f>
        <v>44433</v>
      </c>
      <c r="E13" s="60" t="str">
        <f>USUARIOS!E12</f>
        <v>JORGE ALBERTO MORENO VILALREAL</v>
      </c>
      <c r="F13" s="62">
        <f>USUARIOS!F12</f>
        <v>45097</v>
      </c>
      <c r="G13" s="60" t="str">
        <f>USUARIOS!G12</f>
        <v/>
      </c>
    </row>
    <row r="14" spans="1:67" x14ac:dyDescent="0.25">
      <c r="A14" s="60" t="str">
        <f t="shared" si="0"/>
        <v>FONDO NACIONAL DE VIVIENDA</v>
      </c>
      <c r="B14" s="60" t="s">
        <v>1</v>
      </c>
      <c r="C14" s="60" t="str">
        <f>USUARIOS!C13</f>
        <v>Si</v>
      </c>
      <c r="D14" s="62">
        <f>USUARIOS!D13</f>
        <v>44853</v>
      </c>
      <c r="E14" s="60" t="str">
        <f>USUARIOS!E13</f>
        <v>NELSON ALIRIO MUÑOZ LEGUIZAMON</v>
      </c>
      <c r="F14" s="62">
        <f>USUARIOS!F13</f>
        <v>45097</v>
      </c>
      <c r="G14" s="60" t="str">
        <f>USUARIOS!G13</f>
        <v/>
      </c>
    </row>
    <row r="15" spans="1:67" x14ac:dyDescent="0.25">
      <c r="A15" s="60" t="str">
        <f t="shared" si="0"/>
        <v>FONDO NACIONAL DE VIVIENDA</v>
      </c>
      <c r="B15" s="60" t="s">
        <v>2</v>
      </c>
      <c r="C15" s="60" t="str">
        <f>USUARIOS!C14</f>
        <v>Si</v>
      </c>
      <c r="D15" s="62">
        <f>USUARIOS!D14</f>
        <v>44058</v>
      </c>
      <c r="E15" s="60" t="str">
        <f>USUARIOS!E14</f>
        <v>SANTIAGO VELANDIA DAZA</v>
      </c>
      <c r="F15" s="62">
        <f>USUARIOS!F14</f>
        <v>45097</v>
      </c>
      <c r="G15" s="60" t="str">
        <f>USUARIOS!G14</f>
        <v/>
      </c>
    </row>
    <row r="16" spans="1:67" x14ac:dyDescent="0.25">
      <c r="A16" s="60" t="str">
        <f t="shared" si="0"/>
        <v>FONDO NACIONAL DE VIVIENDA</v>
      </c>
      <c r="B16" s="60" t="s">
        <v>3</v>
      </c>
      <c r="C16" s="60" t="str">
        <f>USUARIOS!C15</f>
        <v>Si</v>
      </c>
      <c r="D16" s="62">
        <f>USUARIOS!D15</f>
        <v>42801</v>
      </c>
      <c r="E16" s="60" t="str">
        <f>USUARIOS!E15</f>
        <v>OLGA YANETH ARAGON SANCHEZ</v>
      </c>
      <c r="F16" s="62">
        <f>USUARIOS!F15</f>
        <v>44950</v>
      </c>
      <c r="G16" s="60" t="str">
        <f>USUARIOS!G15</f>
        <v/>
      </c>
    </row>
    <row r="17" spans="1:7" x14ac:dyDescent="0.25">
      <c r="A17" s="60" t="str">
        <f t="shared" si="0"/>
        <v>FONDO NACIONAL DE VIVIENDA</v>
      </c>
      <c r="B17" s="60" t="s">
        <v>4</v>
      </c>
      <c r="C17" s="60" t="str">
        <f>USUARIOS!C16</f>
        <v>Si</v>
      </c>
      <c r="D17" s="62">
        <f>USUARIOS!D16</f>
        <v>44707</v>
      </c>
      <c r="E17" s="60" t="str">
        <f>USUARIOS!E16</f>
        <v>RODRIGO ANDRES BERNAL MONTERO</v>
      </c>
      <c r="F17" s="62">
        <f>USUARIOS!F16</f>
        <v>45097</v>
      </c>
      <c r="G17" s="60" t="str">
        <f>USUARIOS!G16</f>
        <v/>
      </c>
    </row>
    <row r="18" spans="1:7" x14ac:dyDescent="0.25">
      <c r="A18" s="60" t="str">
        <f t="shared" si="0"/>
        <v>FONDO NACIONAL DE VIVIENDA</v>
      </c>
      <c r="B18" s="60" t="s">
        <v>5</v>
      </c>
      <c r="C18" s="60" t="str">
        <f>USUARIOS!C17</f>
        <v>Si</v>
      </c>
      <c r="D18" s="62">
        <f>USUARIOS!D17</f>
        <v>42746</v>
      </c>
      <c r="E18" s="60" t="str">
        <f>USUARIOS!E17</f>
        <v>DIANA PATRICIA VILLAMIL BUITRAGO</v>
      </c>
      <c r="F18" s="62">
        <f>USUARIOS!F17</f>
        <v>44974</v>
      </c>
      <c r="G18" s="60" t="str">
        <f>USUARIOS!G17</f>
        <v/>
      </c>
    </row>
  </sheetData>
  <sheetProtection algorithmName="SHA-512" hashValue="K0dJHZsjIAvYDASG9ma+p8UGl1w8nczCJjXsz7WHEVVCfmWBEFXJkswtELoOwliYcMJMFfkVbcEVvaJawzUajg==" saltValue="aBx/Vdv/BhILutXsvz0UOg==" spinCount="100000" sheet="1" objects="1" scenarios="1"/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5:T19"/>
  <sheetViews>
    <sheetView topLeftCell="A12" zoomScale="89" zoomScaleNormal="89" workbookViewId="0">
      <selection activeCell="F16" sqref="F16"/>
    </sheetView>
  </sheetViews>
  <sheetFormatPr baseColWidth="10" defaultRowHeight="15" x14ac:dyDescent="0.25"/>
  <cols>
    <col min="1" max="1" width="6.42578125" style="1" customWidth="1"/>
    <col min="2" max="2" width="34.28515625" style="1" customWidth="1"/>
    <col min="3" max="3" width="13.28515625" style="1" customWidth="1"/>
    <col min="4" max="4" width="27.42578125" style="1" customWidth="1"/>
    <col min="5" max="5" width="57.42578125" style="1" customWidth="1"/>
    <col min="6" max="6" width="30.140625" style="1" customWidth="1"/>
    <col min="7" max="7" width="15.7109375" style="1" customWidth="1"/>
    <col min="8" max="9" width="11.42578125" style="36"/>
    <col min="10" max="10" width="11.85546875" style="36" bestFit="1" customWidth="1"/>
    <col min="11" max="16384" width="11.42578125" style="1"/>
  </cols>
  <sheetData>
    <row r="5" spans="2:20" ht="15.75" thickBot="1" x14ac:dyDescent="0.3"/>
    <row r="6" spans="2:20" x14ac:dyDescent="0.25">
      <c r="B6" s="10"/>
      <c r="C6" s="11"/>
      <c r="D6" s="11"/>
      <c r="E6" s="11"/>
      <c r="F6" s="11"/>
      <c r="G6" s="12"/>
    </row>
    <row r="7" spans="2:20" ht="21" x14ac:dyDescent="0.35">
      <c r="B7" s="82" t="s">
        <v>100</v>
      </c>
      <c r="C7" s="83"/>
      <c r="D7" s="83"/>
      <c r="E7" s="83"/>
      <c r="F7" s="83"/>
      <c r="G7" s="84"/>
      <c r="T7" s="1" t="s">
        <v>12</v>
      </c>
    </row>
    <row r="8" spans="2:20" ht="15.75" thickBot="1" x14ac:dyDescent="0.3">
      <c r="B8" s="13"/>
      <c r="D8" s="90" t="s">
        <v>136</v>
      </c>
      <c r="E8" s="90"/>
      <c r="G8" s="14"/>
      <c r="T8" s="1" t="s">
        <v>13</v>
      </c>
    </row>
    <row r="9" spans="2:20" ht="15.75" thickBot="1" x14ac:dyDescent="0.3">
      <c r="B9" s="88" t="s">
        <v>574</v>
      </c>
      <c r="C9" s="89"/>
      <c r="D9" s="69">
        <v>45161</v>
      </c>
      <c r="G9" s="14"/>
      <c r="T9" s="1" t="s">
        <v>14</v>
      </c>
    </row>
    <row r="10" spans="2:20" x14ac:dyDescent="0.25">
      <c r="B10" s="13" t="s">
        <v>138</v>
      </c>
      <c r="G10" s="58">
        <v>43545</v>
      </c>
    </row>
    <row r="11" spans="2:20" x14ac:dyDescent="0.25">
      <c r="B11" s="20" t="s">
        <v>15</v>
      </c>
      <c r="C11" s="21" t="s">
        <v>16</v>
      </c>
      <c r="D11" s="22" t="s">
        <v>6</v>
      </c>
      <c r="E11" s="21" t="s">
        <v>7</v>
      </c>
      <c r="F11" s="21" t="s">
        <v>17</v>
      </c>
      <c r="G11" s="23" t="s">
        <v>73</v>
      </c>
    </row>
    <row r="12" spans="2:20" x14ac:dyDescent="0.25">
      <c r="B12" s="19" t="s">
        <v>0</v>
      </c>
      <c r="C12" s="68" t="s">
        <v>12</v>
      </c>
      <c r="D12" s="69">
        <v>44433</v>
      </c>
      <c r="E12" s="68" t="s">
        <v>614</v>
      </c>
      <c r="F12" s="69">
        <v>45097</v>
      </c>
      <c r="G12" s="70" t="str">
        <f t="shared" ref="G12:G15" si="0">+IF(C12="Si",IF(F12&lt;$G$10,"DESACTUALIZADO",""),"")</f>
        <v/>
      </c>
      <c r="H12" s="36">
        <f t="shared" ref="H12:H17" si="1">+IF(C12="N/A",1,0)</f>
        <v>0</v>
      </c>
      <c r="I12" s="36">
        <f t="shared" ref="I12:I17" si="2">+IF(C12="Si",1,0)</f>
        <v>1</v>
      </c>
      <c r="J12" s="36">
        <f t="shared" ref="J12:J17" si="3">+IF(C12="No",1,0)</f>
        <v>0</v>
      </c>
    </row>
    <row r="13" spans="2:20" x14ac:dyDescent="0.25">
      <c r="B13" s="19" t="s">
        <v>1</v>
      </c>
      <c r="C13" s="68" t="s">
        <v>12</v>
      </c>
      <c r="D13" s="69">
        <v>44853</v>
      </c>
      <c r="E13" s="68" t="s">
        <v>615</v>
      </c>
      <c r="F13" s="69">
        <v>45097</v>
      </c>
      <c r="G13" s="70" t="str">
        <f t="shared" si="0"/>
        <v/>
      </c>
      <c r="H13" s="36">
        <f t="shared" si="1"/>
        <v>0</v>
      </c>
      <c r="I13" s="36">
        <f t="shared" si="2"/>
        <v>1</v>
      </c>
      <c r="J13" s="36">
        <f t="shared" si="3"/>
        <v>0</v>
      </c>
    </row>
    <row r="14" spans="2:20" x14ac:dyDescent="0.25">
      <c r="B14" s="19" t="s">
        <v>2</v>
      </c>
      <c r="C14" s="68" t="s">
        <v>12</v>
      </c>
      <c r="D14" s="69">
        <v>44058</v>
      </c>
      <c r="E14" s="68" t="s">
        <v>616</v>
      </c>
      <c r="F14" s="69">
        <v>45097</v>
      </c>
      <c r="G14" s="70" t="str">
        <f t="shared" si="0"/>
        <v/>
      </c>
      <c r="H14" s="36">
        <f t="shared" si="1"/>
        <v>0</v>
      </c>
      <c r="I14" s="36">
        <f t="shared" si="2"/>
        <v>1</v>
      </c>
      <c r="J14" s="36">
        <f t="shared" si="3"/>
        <v>0</v>
      </c>
      <c r="T14" s="41">
        <v>43545</v>
      </c>
    </row>
    <row r="15" spans="2:20" x14ac:dyDescent="0.25">
      <c r="B15" s="19" t="s">
        <v>3</v>
      </c>
      <c r="C15" s="68" t="s">
        <v>12</v>
      </c>
      <c r="D15" s="69">
        <v>42801</v>
      </c>
      <c r="E15" s="68" t="s">
        <v>617</v>
      </c>
      <c r="F15" s="69">
        <v>44950</v>
      </c>
      <c r="G15" s="70" t="str">
        <f t="shared" si="0"/>
        <v/>
      </c>
      <c r="H15" s="36">
        <f t="shared" si="1"/>
        <v>0</v>
      </c>
      <c r="I15" s="36">
        <f t="shared" si="2"/>
        <v>1</v>
      </c>
      <c r="J15" s="36">
        <f t="shared" si="3"/>
        <v>0</v>
      </c>
    </row>
    <row r="16" spans="2:20" x14ac:dyDescent="0.25">
      <c r="B16" s="19" t="s">
        <v>4</v>
      </c>
      <c r="C16" s="68" t="s">
        <v>12</v>
      </c>
      <c r="D16" s="69">
        <v>44707</v>
      </c>
      <c r="E16" s="68" t="s">
        <v>618</v>
      </c>
      <c r="F16" s="69">
        <v>45097</v>
      </c>
      <c r="G16" s="70" t="str">
        <f t="shared" ref="G16:G17" si="4">+IF(C16="Si",IF(F16&lt;$G$10,"DESACTUALIZADO",""),"")</f>
        <v/>
      </c>
      <c r="H16" s="36">
        <f t="shared" si="1"/>
        <v>0</v>
      </c>
      <c r="I16" s="36">
        <f t="shared" si="2"/>
        <v>1</v>
      </c>
      <c r="J16" s="36">
        <f t="shared" si="3"/>
        <v>0</v>
      </c>
    </row>
    <row r="17" spans="2:10" x14ac:dyDescent="0.25">
      <c r="B17" s="19" t="s">
        <v>5</v>
      </c>
      <c r="C17" s="68" t="s">
        <v>12</v>
      </c>
      <c r="D17" s="69">
        <v>42746</v>
      </c>
      <c r="E17" s="68" t="s">
        <v>619</v>
      </c>
      <c r="F17" s="69">
        <v>44974</v>
      </c>
      <c r="G17" s="70" t="str">
        <f t="shared" si="4"/>
        <v/>
      </c>
      <c r="H17" s="36">
        <f t="shared" si="1"/>
        <v>0</v>
      </c>
      <c r="I17" s="36">
        <f t="shared" si="2"/>
        <v>1</v>
      </c>
      <c r="J17" s="36">
        <f t="shared" si="3"/>
        <v>0</v>
      </c>
    </row>
    <row r="18" spans="2:10" x14ac:dyDescent="0.25">
      <c r="B18" s="13"/>
      <c r="G18" s="14"/>
    </row>
    <row r="19" spans="2:10" ht="94.5" customHeight="1" thickBot="1" x14ac:dyDescent="0.3">
      <c r="B19" s="53" t="s">
        <v>86</v>
      </c>
      <c r="C19" s="85"/>
      <c r="D19" s="86"/>
      <c r="E19" s="86"/>
      <c r="F19" s="86"/>
      <c r="G19" s="87"/>
    </row>
  </sheetData>
  <sheetProtection algorithmName="SHA-512" hashValue="0kJmFnt/0uHOxTqD3DscRgJYqAgPjlMtBz++aONQzQ+uWmKJIbE8eGjyXwQ07VBSj3vVXmuaLBYu25ho1NYRDQ==" saltValue="AhmoxHd53fGv0cC3ddkZyA==" spinCount="100000" sheet="1" objects="1" scenarios="1"/>
  <dataConsolidate/>
  <mergeCells count="4">
    <mergeCell ref="B7:G7"/>
    <mergeCell ref="C19:G19"/>
    <mergeCell ref="B9:C9"/>
    <mergeCell ref="D8:E8"/>
  </mergeCells>
  <conditionalFormatting sqref="C12:C17">
    <cfRule type="containsText" dxfId="36" priority="22" operator="containsText" text="N/A">
      <formula>NOT(ISERROR(SEARCH("N/A",C12)))</formula>
    </cfRule>
  </conditionalFormatting>
  <conditionalFormatting sqref="C19">
    <cfRule type="containsBlanks" dxfId="35" priority="23">
      <formula>LEN(TRIM(C19))=0</formula>
    </cfRule>
  </conditionalFormatting>
  <conditionalFormatting sqref="C12:F17">
    <cfRule type="containsBlanks" dxfId="34" priority="24">
      <formula>LEN(TRIM(C12))=0</formula>
    </cfRule>
  </conditionalFormatting>
  <conditionalFormatting sqref="D9">
    <cfRule type="containsBlanks" dxfId="33" priority="29">
      <formula>LEN(TRIM(D9))=0</formula>
    </cfRule>
  </conditionalFormatting>
  <conditionalFormatting sqref="D12:F12 D13:D17">
    <cfRule type="expression" dxfId="32" priority="18">
      <formula>OR($C$12="No",$C$12="N/A")</formula>
    </cfRule>
  </conditionalFormatting>
  <conditionalFormatting sqref="D13:F13">
    <cfRule type="expression" dxfId="31" priority="15">
      <formula>OR($C$13="No",$C$13="N/A")</formula>
    </cfRule>
  </conditionalFormatting>
  <conditionalFormatting sqref="D14:F14">
    <cfRule type="expression" dxfId="30" priority="17">
      <formula>OR($C$14="No",$C$14="N/A")</formula>
    </cfRule>
  </conditionalFormatting>
  <conditionalFormatting sqref="D15:F15">
    <cfRule type="expression" dxfId="29" priority="13">
      <formula>OR($C$15="No",$C$15="N/A")</formula>
    </cfRule>
  </conditionalFormatting>
  <conditionalFormatting sqref="D16:F16">
    <cfRule type="expression" dxfId="28" priority="12">
      <formula>OR($C$16="No",$C$16="N/A")</formula>
    </cfRule>
  </conditionalFormatting>
  <conditionalFormatting sqref="D17:F17">
    <cfRule type="expression" dxfId="27" priority="11">
      <formula>OR($C$17="No",$C$17="N/A")</formula>
    </cfRule>
  </conditionalFormatting>
  <conditionalFormatting sqref="F13:F17">
    <cfRule type="expression" dxfId="26" priority="1">
      <formula>OR($C$12="No",$C$12="N/A")</formula>
    </cfRule>
  </conditionalFormatting>
  <dataValidations count="6">
    <dataValidation type="date" showInputMessage="1" showErrorMessage="1" promptTitle="Fecha de Generacion del Reporte" prompt="Indique la fecha en que genera o elabora este reporte de Usuarios Activos  No Abogados. Puede ser la fecha de descarga de la Informacion." sqref="D9" xr:uid="{00000000-0002-0000-0100-000000000000}">
      <formula1>45107</formula1>
      <formula2>45184</formula2>
    </dataValidation>
    <dataValidation type="list" showInputMessage="1" showErrorMessage="1" errorTitle="Campo en Blanco" error="El campo debe tener un valor asignado" promptTitle="ROL Asignado Activo en Ekogui" prompt="Indique si tiene o no el Rol asignado Activo en el aplicativo Ekogui, un usuario puede tener uno o mas Roles Activos en el sistema. Relacionar los que apliquen. Si el Rol No aplica para su entidad Seleccione N/A" sqref="C12:C17" xr:uid="{00000000-0002-0000-0100-000001000000}">
      <formula1>$T$7:$T$9</formula1>
    </dataValidation>
    <dataValidation showInputMessage="1" showErrorMessage="1" sqref="E12 E14:E17" xr:uid="{00000000-0002-0000-0100-000002000000}"/>
    <dataValidation showInputMessage="1" showErrorMessage="1" errorTitle="Fecha invalida" error="La fecha debe estar entre el 01/01/2011 y el 31/03/2022" sqref="E13" xr:uid="{00000000-0002-0000-0100-000003000000}"/>
    <dataValidation type="date" showInputMessage="1" showErrorMessage="1" errorTitle="Fecha invalida" error="La fecha debe estar entre el 01/01/2011 y el 15/09/2023" promptTitle="Fecha de Creación del Rol" prompt="Indique la ultima fecha de Creación del Rol en Ekogui que se encuentra en estado Activo en el formato &quot;DD/MM/AAAA&quot;" sqref="F12:F17" xr:uid="{E58DC6F2-AF8E-44D8-8308-67B889760E53}">
      <formula1>40544</formula1>
      <formula2>45184</formula2>
    </dataValidation>
    <dataValidation type="date" showInputMessage="1" showErrorMessage="1" errorTitle="Fecha invalida" error="La fecha debe estar entre el 01/01/2011 y el 30/06/2023" promptTitle="Fecha de Creación del Rol" prompt="Indique la ultima fecha de Creación del Rol en Ekogui que se encuentra en estado Activo en el formato &quot;DD/MM/AAAA&quot;" sqref="D12:D17" xr:uid="{5D3B443B-EE1A-47A2-809D-AC4CD6931E13}">
      <formula1>40544</formula1>
      <formula2>45107</formula2>
    </dataValidation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B1:V26"/>
  <sheetViews>
    <sheetView showGridLines="0" topLeftCell="A3" zoomScale="91" zoomScaleNormal="91" workbookViewId="0">
      <selection activeCell="G20" sqref="G20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58.5703125" style="1" customWidth="1"/>
    <col min="4" max="4" width="20.85546875" style="1" customWidth="1"/>
    <col min="5" max="5" width="6.28515625" style="1" customWidth="1"/>
    <col min="6" max="6" width="41.42578125" style="1" customWidth="1"/>
    <col min="7" max="7" width="24.14062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10"/>
      <c r="C2" s="11"/>
      <c r="D2" s="11"/>
      <c r="E2" s="11"/>
      <c r="F2" s="11"/>
      <c r="G2" s="11"/>
      <c r="H2" s="12"/>
    </row>
    <row r="3" spans="2:22" x14ac:dyDescent="0.25">
      <c r="B3" s="13"/>
      <c r="H3" s="14"/>
      <c r="V3" s="25">
        <f>+IF(D12&lt;=10,D12,IF(ROUNDDOWN(D12*10%,0)&lt;10,10,ROUNDDOWN(D12*10%,0)))</f>
        <v>10</v>
      </c>
    </row>
    <row r="4" spans="2:22" x14ac:dyDescent="0.25">
      <c r="B4" s="13"/>
      <c r="H4" s="14"/>
    </row>
    <row r="5" spans="2:22" x14ac:dyDescent="0.25">
      <c r="B5" s="13"/>
      <c r="D5" s="1" t="s">
        <v>136</v>
      </c>
      <c r="H5" s="14"/>
    </row>
    <row r="6" spans="2:22" ht="15" customHeight="1" x14ac:dyDescent="0.25">
      <c r="B6" s="13"/>
      <c r="G6" s="26"/>
      <c r="H6" s="27"/>
    </row>
    <row r="7" spans="2:22" ht="17.25" customHeight="1" x14ac:dyDescent="0.35">
      <c r="B7" s="13"/>
      <c r="C7" s="18" t="s">
        <v>574</v>
      </c>
      <c r="D7" s="69">
        <v>45161</v>
      </c>
      <c r="E7" s="24"/>
      <c r="F7" s="91" t="str">
        <f>"Seleccione una muestra de "&amp;V3&amp;" abogados activos y complete la siguiente tabla"</f>
        <v>Seleccione una muestra de 10 abogados activos y complete la siguiente tabla</v>
      </c>
      <c r="G7" s="92"/>
      <c r="H7" s="27"/>
    </row>
    <row r="8" spans="2:22" x14ac:dyDescent="0.25">
      <c r="B8" s="13"/>
      <c r="F8" s="93"/>
      <c r="G8" s="94"/>
      <c r="H8" s="14"/>
      <c r="T8" s="1" t="s">
        <v>13</v>
      </c>
    </row>
    <row r="9" spans="2:22" ht="23.25" x14ac:dyDescent="0.25">
      <c r="B9" s="13"/>
      <c r="C9" s="28" t="s">
        <v>575</v>
      </c>
      <c r="E9"/>
      <c r="F9" s="22" t="s">
        <v>89</v>
      </c>
      <c r="G9" s="22" t="s">
        <v>19</v>
      </c>
      <c r="H9" s="14"/>
      <c r="T9" s="1" t="s">
        <v>14</v>
      </c>
    </row>
    <row r="10" spans="2:22" x14ac:dyDescent="0.25">
      <c r="B10" s="13"/>
      <c r="C10" s="21" t="s">
        <v>576</v>
      </c>
      <c r="D10" s="21" t="s">
        <v>23</v>
      </c>
      <c r="E10"/>
      <c r="F10" s="18" t="s">
        <v>604</v>
      </c>
      <c r="G10" s="68">
        <v>10</v>
      </c>
      <c r="H10" s="14"/>
    </row>
    <row r="11" spans="2:22" x14ac:dyDescent="0.25">
      <c r="B11" s="13"/>
      <c r="C11" s="18" t="s">
        <v>141</v>
      </c>
      <c r="D11" s="68">
        <v>15</v>
      </c>
      <c r="E11"/>
      <c r="F11" s="18" t="s">
        <v>87</v>
      </c>
      <c r="G11" s="68">
        <v>10</v>
      </c>
      <c r="H11" s="14"/>
    </row>
    <row r="12" spans="2:22" x14ac:dyDescent="0.25">
      <c r="B12" s="13"/>
      <c r="C12" s="18" t="s">
        <v>22</v>
      </c>
      <c r="D12" s="68">
        <v>15</v>
      </c>
      <c r="E12"/>
      <c r="F12" s="18" t="s">
        <v>88</v>
      </c>
      <c r="G12" s="68">
        <v>10</v>
      </c>
      <c r="H12" s="14"/>
    </row>
    <row r="13" spans="2:22" x14ac:dyDescent="0.25">
      <c r="B13" s="13"/>
      <c r="C13" s="18" t="s">
        <v>26</v>
      </c>
      <c r="D13" s="68">
        <v>15</v>
      </c>
      <c r="E13"/>
      <c r="F13" s="44" t="s">
        <v>94</v>
      </c>
      <c r="G13" s="43"/>
      <c r="H13" s="14"/>
    </row>
    <row r="14" spans="2:22" x14ac:dyDescent="0.25">
      <c r="B14" s="13"/>
      <c r="E14"/>
      <c r="F14" s="45" t="s">
        <v>95</v>
      </c>
      <c r="G14" s="46"/>
      <c r="H14" s="14"/>
    </row>
    <row r="15" spans="2:22" x14ac:dyDescent="0.25">
      <c r="B15" s="13"/>
      <c r="E15"/>
      <c r="H15" s="14"/>
    </row>
    <row r="16" spans="2:22" x14ac:dyDescent="0.25">
      <c r="B16" s="13"/>
      <c r="C16" s="21" t="s">
        <v>24</v>
      </c>
      <c r="D16" s="21" t="s">
        <v>23</v>
      </c>
      <c r="E16"/>
      <c r="F16" s="22" t="s">
        <v>98</v>
      </c>
      <c r="G16" s="22" t="s">
        <v>19</v>
      </c>
      <c r="H16" s="14"/>
    </row>
    <row r="17" spans="2:8" x14ac:dyDescent="0.25">
      <c r="B17" s="13"/>
      <c r="C17" s="18" t="s">
        <v>577</v>
      </c>
      <c r="D17" s="68">
        <v>3</v>
      </c>
      <c r="E17"/>
      <c r="F17" s="18" t="s">
        <v>580</v>
      </c>
      <c r="G17" s="68">
        <v>19</v>
      </c>
      <c r="H17" s="14"/>
    </row>
    <row r="18" spans="2:8" x14ac:dyDescent="0.25">
      <c r="B18" s="13"/>
      <c r="C18" s="18" t="s">
        <v>578</v>
      </c>
      <c r="D18" s="68">
        <v>3</v>
      </c>
      <c r="E18"/>
      <c r="F18" s="37" t="s">
        <v>579</v>
      </c>
      <c r="G18" s="68">
        <v>19</v>
      </c>
      <c r="H18" s="14"/>
    </row>
    <row r="19" spans="2:8" x14ac:dyDescent="0.25">
      <c r="B19" s="13"/>
      <c r="C19" s="49"/>
      <c r="E19"/>
      <c r="F19" s="18" t="s">
        <v>91</v>
      </c>
      <c r="G19" s="68">
        <v>19</v>
      </c>
      <c r="H19" s="14"/>
    </row>
    <row r="20" spans="2:8" x14ac:dyDescent="0.25">
      <c r="B20" s="13"/>
      <c r="C20" s="49"/>
      <c r="E20"/>
      <c r="F20" s="18" t="s">
        <v>25</v>
      </c>
      <c r="G20" s="68">
        <v>0</v>
      </c>
      <c r="H20" s="14"/>
    </row>
    <row r="21" spans="2:8" x14ac:dyDescent="0.25">
      <c r="B21" s="13"/>
      <c r="C21" s="49" t="s">
        <v>90</v>
      </c>
      <c r="E21"/>
      <c r="F21"/>
      <c r="G21"/>
      <c r="H21" s="14"/>
    </row>
    <row r="22" spans="2:8" x14ac:dyDescent="0.25">
      <c r="B22" s="13"/>
      <c r="C22" s="95"/>
      <c r="D22" s="96"/>
      <c r="E22" s="96"/>
      <c r="F22" s="96"/>
      <c r="G22" s="97"/>
      <c r="H22" s="14"/>
    </row>
    <row r="23" spans="2:8" x14ac:dyDescent="0.25">
      <c r="B23" s="13"/>
      <c r="C23" s="98"/>
      <c r="D23" s="99"/>
      <c r="E23" s="99"/>
      <c r="F23" s="99"/>
      <c r="G23" s="100"/>
      <c r="H23" s="14"/>
    </row>
    <row r="24" spans="2:8" x14ac:dyDescent="0.25">
      <c r="B24" s="13"/>
      <c r="C24" s="98"/>
      <c r="D24" s="99"/>
      <c r="E24" s="99"/>
      <c r="F24" s="99"/>
      <c r="G24" s="100"/>
      <c r="H24" s="14"/>
    </row>
    <row r="25" spans="2:8" x14ac:dyDescent="0.25">
      <c r="B25" s="13"/>
      <c r="C25" s="101"/>
      <c r="D25" s="102"/>
      <c r="E25" s="102"/>
      <c r="F25" s="102"/>
      <c r="G25" s="103"/>
      <c r="H25" s="14"/>
    </row>
    <row r="26" spans="2:8" ht="15.75" thickBot="1" x14ac:dyDescent="0.3">
      <c r="B26" s="15"/>
      <c r="C26" s="16"/>
      <c r="D26" s="16"/>
      <c r="E26" s="16"/>
      <c r="F26" s="16"/>
      <c r="G26" s="16"/>
      <c r="H26" s="17"/>
    </row>
  </sheetData>
  <sheetProtection algorithmName="SHA-512" hashValue="3oWqBmu0jP1ht5MuqGsp0ctU/SAHxDlRHyDU5U40O/Toh9LjBfwEyAE5JoQrtYv1VnIAOCUWHPSu1+W2i10NFA==" saltValue="gDz9/BDuqbjSEyApFLT0yw==" spinCount="100000" sheet="1" objects="1" scenarios="1"/>
  <mergeCells count="2">
    <mergeCell ref="F7:G8"/>
    <mergeCell ref="C22:G25"/>
  </mergeCells>
  <conditionalFormatting sqref="C22">
    <cfRule type="containsBlanks" dxfId="25" priority="9">
      <formula>LEN(TRIM(C22))=0</formula>
    </cfRule>
  </conditionalFormatting>
  <conditionalFormatting sqref="D7">
    <cfRule type="containsBlanks" dxfId="24" priority="1">
      <formula>LEN(TRIM(D7))=0</formula>
    </cfRule>
  </conditionalFormatting>
  <conditionalFormatting sqref="D11:D13">
    <cfRule type="containsBlanks" dxfId="23" priority="13">
      <formula>LEN(TRIM(D11))=0</formula>
    </cfRule>
  </conditionalFormatting>
  <conditionalFormatting sqref="D17:D18">
    <cfRule type="containsBlanks" dxfId="22" priority="5">
      <formula>LEN(TRIM(D17))=0</formula>
    </cfRule>
  </conditionalFormatting>
  <conditionalFormatting sqref="G10:G12">
    <cfRule type="containsBlanks" dxfId="21" priority="4">
      <formula>LEN(TRIM(G10))=0</formula>
    </cfRule>
  </conditionalFormatting>
  <conditionalFormatting sqref="G17:G20">
    <cfRule type="containsBlanks" dxfId="20" priority="3">
      <formula>LEN(TRIM(G17))=0</formula>
    </cfRule>
  </conditionalFormatting>
  <dataValidations count="2">
    <dataValidation type="whole" operator="greaterThanOrEqual" showInputMessage="1" showErrorMessage="1" errorTitle="Numero Invalido" promptTitle="Ingrese la cantidad Solicitada" prompt="Ingrese la cantidad Solicitada" sqref="G17:G20 D17 G10:G12 D18 D12:D13 D11" xr:uid="{00000000-0002-0000-0200-000000000000}">
      <formula1>0</formula1>
    </dataValidation>
    <dataValidation type="date" showInputMessage="1" showErrorMessage="1" errorTitle="FECHA INVALIDA" promptTitle="Fecha de Generacion del Reporte " prompt="Diligenciar la fecha de Generacion de este Reporte de Usuarios Abogados Formato (DD/MM/AAAA)" sqref="D7" xr:uid="{00000000-0002-0000-0200-000001000000}">
      <formula1>45107</formula1>
      <formula2>45184</formula2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B1:W34"/>
  <sheetViews>
    <sheetView showGridLines="0" topLeftCell="A7" zoomScale="70" zoomScaleNormal="70" workbookViewId="0">
      <selection activeCell="J29" sqref="J29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70.28515625" style="1" customWidth="1"/>
    <col min="4" max="4" width="15.28515625" style="1" customWidth="1"/>
    <col min="5" max="5" width="6.28515625" style="1" customWidth="1"/>
    <col min="6" max="6" width="70.140625" style="1" customWidth="1"/>
    <col min="7" max="7" width="16.85546875" style="1" customWidth="1"/>
    <col min="8" max="8" width="18.28515625" style="1" customWidth="1"/>
    <col min="9" max="9" width="7.28515625" style="1" customWidth="1"/>
    <col min="10" max="16384" width="11.42578125" style="1"/>
  </cols>
  <sheetData>
    <row r="1" spans="2:23" ht="15.75" thickBot="1" x14ac:dyDescent="0.3"/>
    <row r="2" spans="2:23" ht="9" customHeight="1" x14ac:dyDescent="0.25">
      <c r="B2" s="10"/>
      <c r="C2" s="11"/>
      <c r="D2" s="11"/>
      <c r="E2" s="11"/>
      <c r="F2" s="11"/>
      <c r="G2" s="11"/>
      <c r="H2" s="11"/>
      <c r="I2" s="12"/>
    </row>
    <row r="3" spans="2:23" x14ac:dyDescent="0.25">
      <c r="B3" s="13"/>
      <c r="I3" s="14"/>
      <c r="W3" s="25">
        <f>+IF(D17&lt;=10,D17,IF(ROUNDDOWN(D17*10%,0)&lt;10,10,ROUNDDOWN(D17*10%,0)))</f>
        <v>4</v>
      </c>
    </row>
    <row r="4" spans="2:23" x14ac:dyDescent="0.25">
      <c r="B4" s="13"/>
      <c r="I4" s="14"/>
    </row>
    <row r="5" spans="2:23" ht="9" customHeight="1" x14ac:dyDescent="0.25">
      <c r="B5" s="13"/>
      <c r="I5" s="14"/>
    </row>
    <row r="6" spans="2:23" ht="19.5" customHeight="1" x14ac:dyDescent="0.25">
      <c r="B6" s="13"/>
      <c r="C6" s="109" t="s">
        <v>64</v>
      </c>
      <c r="D6" s="109"/>
      <c r="E6" s="109"/>
      <c r="F6" s="109"/>
      <c r="G6" s="109"/>
      <c r="H6" s="109"/>
      <c r="I6" s="27"/>
    </row>
    <row r="7" spans="2:23" x14ac:dyDescent="0.25">
      <c r="B7" s="13"/>
      <c r="E7" s="71" t="s">
        <v>136</v>
      </c>
      <c r="I7" s="14"/>
      <c r="U7" s="1" t="s">
        <v>13</v>
      </c>
    </row>
    <row r="8" spans="2:23" x14ac:dyDescent="0.25">
      <c r="B8" s="13"/>
      <c r="C8" s="21" t="s">
        <v>574</v>
      </c>
      <c r="D8" s="69">
        <v>45161</v>
      </c>
      <c r="E8"/>
      <c r="F8" s="31" t="s">
        <v>97</v>
      </c>
      <c r="G8" s="76" t="s">
        <v>18</v>
      </c>
      <c r="I8" s="14"/>
      <c r="U8" s="1" t="s">
        <v>14</v>
      </c>
    </row>
    <row r="9" spans="2:23" x14ac:dyDescent="0.25">
      <c r="B9" s="13"/>
      <c r="E9"/>
      <c r="F9" s="18" t="s">
        <v>144</v>
      </c>
      <c r="G9" s="68">
        <v>3</v>
      </c>
      <c r="I9" s="14"/>
    </row>
    <row r="10" spans="2:23" x14ac:dyDescent="0.25">
      <c r="B10" s="13"/>
      <c r="C10" s="21" t="s">
        <v>581</v>
      </c>
      <c r="D10" s="21" t="s">
        <v>23</v>
      </c>
      <c r="E10"/>
      <c r="F10" s="18" t="s">
        <v>57</v>
      </c>
      <c r="G10" s="68">
        <v>3</v>
      </c>
      <c r="I10" s="14"/>
    </row>
    <row r="11" spans="2:23" x14ac:dyDescent="0.25">
      <c r="B11" s="13"/>
      <c r="C11" s="18" t="s">
        <v>142</v>
      </c>
      <c r="D11" s="68">
        <v>127</v>
      </c>
      <c r="E11"/>
      <c r="F11" s="18" t="s">
        <v>75</v>
      </c>
      <c r="G11" s="68">
        <v>3</v>
      </c>
      <c r="I11" s="14"/>
    </row>
    <row r="12" spans="2:23" x14ac:dyDescent="0.25">
      <c r="B12" s="13"/>
      <c r="C12" s="18" t="s">
        <v>28</v>
      </c>
      <c r="D12" s="68">
        <v>127</v>
      </c>
      <c r="E12"/>
      <c r="F12" s="32" t="s">
        <v>593</v>
      </c>
      <c r="I12" s="14"/>
    </row>
    <row r="13" spans="2:23" x14ac:dyDescent="0.25">
      <c r="B13" s="13"/>
      <c r="C13" s="18" t="s">
        <v>74</v>
      </c>
      <c r="D13" s="68">
        <v>3</v>
      </c>
      <c r="E13"/>
      <c r="F13" s="32" t="s">
        <v>76</v>
      </c>
      <c r="I13" s="14"/>
    </row>
    <row r="14" spans="2:23" x14ac:dyDescent="0.25">
      <c r="B14" s="13"/>
      <c r="C14" s="32" t="s">
        <v>582</v>
      </c>
      <c r="E14"/>
      <c r="F14" s="22" t="s">
        <v>32</v>
      </c>
      <c r="G14" s="21" t="s">
        <v>23</v>
      </c>
      <c r="I14" s="14"/>
    </row>
    <row r="15" spans="2:23" x14ac:dyDescent="0.25">
      <c r="B15" s="13"/>
      <c r="C15" s="21" t="s">
        <v>592</v>
      </c>
      <c r="D15" s="21" t="s">
        <v>23</v>
      </c>
      <c r="E15"/>
      <c r="F15" s="18" t="s">
        <v>586</v>
      </c>
      <c r="G15" s="68">
        <v>121</v>
      </c>
      <c r="I15" s="14"/>
    </row>
    <row r="16" spans="2:23" x14ac:dyDescent="0.25">
      <c r="B16" s="13"/>
      <c r="C16" s="18" t="s">
        <v>591</v>
      </c>
      <c r="D16" s="68">
        <v>4</v>
      </c>
      <c r="E16"/>
      <c r="F16" s="18" t="s">
        <v>588</v>
      </c>
      <c r="G16" s="68">
        <v>115</v>
      </c>
      <c r="I16" s="14"/>
    </row>
    <row r="17" spans="2:9" x14ac:dyDescent="0.25">
      <c r="B17" s="13"/>
      <c r="C17" s="18" t="s">
        <v>583</v>
      </c>
      <c r="D17" s="68">
        <v>4</v>
      </c>
      <c r="E17"/>
      <c r="F17" s="18" t="s">
        <v>587</v>
      </c>
      <c r="G17" s="68">
        <v>2</v>
      </c>
      <c r="I17" s="14"/>
    </row>
    <row r="18" spans="2:9" x14ac:dyDescent="0.25">
      <c r="B18" s="13"/>
      <c r="C18" s="32" t="s">
        <v>584</v>
      </c>
      <c r="E18"/>
      <c r="F18" s="18" t="s">
        <v>145</v>
      </c>
      <c r="G18" s="68">
        <v>4</v>
      </c>
      <c r="I18" s="14"/>
    </row>
    <row r="19" spans="2:9" x14ac:dyDescent="0.25">
      <c r="B19" s="13"/>
      <c r="E19"/>
      <c r="I19" s="14"/>
    </row>
    <row r="20" spans="2:9" ht="45" customHeight="1" x14ac:dyDescent="0.25">
      <c r="B20" s="13"/>
      <c r="C20" s="42" t="s">
        <v>31</v>
      </c>
      <c r="D20" s="42" t="s">
        <v>23</v>
      </c>
      <c r="E20"/>
      <c r="F20" s="33" t="s">
        <v>96</v>
      </c>
      <c r="G20" s="42" t="s">
        <v>137</v>
      </c>
      <c r="H20" s="34" t="s">
        <v>605</v>
      </c>
      <c r="I20" s="14"/>
    </row>
    <row r="21" spans="2:9" x14ac:dyDescent="0.25">
      <c r="B21" s="13"/>
      <c r="C21" s="51" t="s">
        <v>585</v>
      </c>
      <c r="D21" s="68">
        <v>73</v>
      </c>
      <c r="E21"/>
      <c r="F21" s="18" t="s">
        <v>60</v>
      </c>
      <c r="G21" s="68">
        <v>7</v>
      </c>
      <c r="H21" s="68">
        <v>3</v>
      </c>
      <c r="I21" s="14"/>
    </row>
    <row r="22" spans="2:9" ht="15" customHeight="1" x14ac:dyDescent="0.25">
      <c r="B22" s="13"/>
      <c r="C22" s="51" t="s">
        <v>143</v>
      </c>
      <c r="D22" s="68">
        <v>73</v>
      </c>
      <c r="E22"/>
      <c r="F22" s="18" t="s">
        <v>61</v>
      </c>
      <c r="G22" s="68">
        <v>41</v>
      </c>
      <c r="H22" s="68">
        <v>41</v>
      </c>
      <c r="I22" s="14"/>
    </row>
    <row r="23" spans="2:9" x14ac:dyDescent="0.25">
      <c r="B23" s="13"/>
      <c r="C23" s="77" t="s">
        <v>590</v>
      </c>
      <c r="D23" s="57"/>
      <c r="E23"/>
      <c r="F23" s="18" t="s">
        <v>62</v>
      </c>
      <c r="G23" s="68">
        <v>11</v>
      </c>
      <c r="H23" s="68">
        <v>11</v>
      </c>
      <c r="I23" s="14"/>
    </row>
    <row r="24" spans="2:9" x14ac:dyDescent="0.25">
      <c r="B24" s="13"/>
      <c r="E24"/>
      <c r="F24" s="18" t="s">
        <v>63</v>
      </c>
      <c r="G24" s="68">
        <v>58</v>
      </c>
      <c r="H24" s="68">
        <v>58</v>
      </c>
      <c r="I24" s="14"/>
    </row>
    <row r="25" spans="2:9" ht="30" customHeight="1" x14ac:dyDescent="0.25">
      <c r="B25" s="13"/>
      <c r="C25" s="59" t="str">
        <f>"Seleccione "&amp;W3&amp;" procesos teminados en el primer semestre de 2023 y llene la siguiente tabla:"</f>
        <v>Seleccione 4 procesos teminados en el primer semestre de 2023 y llene la siguiente tabla:</v>
      </c>
      <c r="D25" s="54"/>
      <c r="E25"/>
      <c r="F25" s="110" t="s">
        <v>589</v>
      </c>
      <c r="G25" s="110"/>
      <c r="H25" s="110"/>
      <c r="I25" s="14"/>
    </row>
    <row r="26" spans="2:9" ht="15.75" thickBot="1" x14ac:dyDescent="0.3">
      <c r="B26" s="13"/>
      <c r="C26" s="55"/>
      <c r="D26" s="56"/>
      <c r="E26"/>
      <c r="F26" s="52"/>
      <c r="I26" s="14"/>
    </row>
    <row r="27" spans="2:9" x14ac:dyDescent="0.25">
      <c r="B27" s="13"/>
      <c r="C27" s="42" t="s">
        <v>85</v>
      </c>
      <c r="D27" s="42" t="s">
        <v>23</v>
      </c>
      <c r="E27"/>
      <c r="F27" s="104" t="s">
        <v>84</v>
      </c>
      <c r="G27" s="105"/>
      <c r="H27" s="106"/>
      <c r="I27" s="14"/>
    </row>
    <row r="28" spans="2:9" x14ac:dyDescent="0.25">
      <c r="B28" s="13"/>
      <c r="C28" s="18" t="s">
        <v>77</v>
      </c>
      <c r="D28" s="68">
        <v>4</v>
      </c>
      <c r="E28"/>
      <c r="F28" s="107" t="s">
        <v>623</v>
      </c>
      <c r="G28" s="108"/>
      <c r="H28" s="108"/>
      <c r="I28" s="14"/>
    </row>
    <row r="29" spans="2:9" x14ac:dyDescent="0.25">
      <c r="B29" s="13"/>
      <c r="C29" s="18" t="s">
        <v>78</v>
      </c>
      <c r="D29" s="68">
        <v>4</v>
      </c>
      <c r="E29"/>
      <c r="F29" s="108"/>
      <c r="G29" s="108"/>
      <c r="H29" s="108"/>
      <c r="I29" s="14"/>
    </row>
    <row r="30" spans="2:9" x14ac:dyDescent="0.25">
      <c r="B30" s="13"/>
      <c r="C30" s="18" t="s">
        <v>79</v>
      </c>
      <c r="D30" s="68">
        <v>1</v>
      </c>
      <c r="E30"/>
      <c r="F30" s="108"/>
      <c r="G30" s="108"/>
      <c r="H30" s="108"/>
      <c r="I30" s="14"/>
    </row>
    <row r="31" spans="2:9" x14ac:dyDescent="0.25">
      <c r="B31" s="13"/>
      <c r="C31" s="18" t="s">
        <v>80</v>
      </c>
      <c r="D31" s="68">
        <v>1</v>
      </c>
      <c r="E31"/>
      <c r="F31" s="108"/>
      <c r="G31" s="108"/>
      <c r="H31" s="108"/>
      <c r="I31" s="14"/>
    </row>
    <row r="32" spans="2:9" x14ac:dyDescent="0.25">
      <c r="B32" s="13"/>
      <c r="C32" s="18" t="s">
        <v>81</v>
      </c>
      <c r="D32" s="68">
        <v>1</v>
      </c>
      <c r="E32"/>
      <c r="F32" s="108"/>
      <c r="G32" s="108"/>
      <c r="H32" s="108"/>
      <c r="I32" s="14"/>
    </row>
    <row r="33" spans="2:9" x14ac:dyDescent="0.25">
      <c r="B33" s="13"/>
      <c r="E33"/>
      <c r="F33" s="108"/>
      <c r="G33" s="108"/>
      <c r="H33" s="108"/>
      <c r="I33" s="14"/>
    </row>
    <row r="34" spans="2:9" ht="15.75" thickBot="1" x14ac:dyDescent="0.3">
      <c r="B34" s="15"/>
      <c r="C34" s="16"/>
      <c r="D34" s="16"/>
      <c r="E34" s="16"/>
      <c r="F34" s="16"/>
      <c r="G34" s="16"/>
      <c r="H34" s="16"/>
      <c r="I34" s="17"/>
    </row>
  </sheetData>
  <sheetProtection algorithmName="SHA-512" hashValue="5MlV6PEeda+CuEeLs0KucZQ3/GndNT5X8h7wUs+e0ahwlXJevEhka1nIvTtFOAX+BNVR1eJS6Dtfxf5Tb4ohhQ==" saltValue="C6Ku3g/j9BxS4RZrK/Hm0A==" spinCount="100000" sheet="1" objects="1" scenarios="1"/>
  <mergeCells count="4">
    <mergeCell ref="F27:H27"/>
    <mergeCell ref="F28:H33"/>
    <mergeCell ref="C6:H6"/>
    <mergeCell ref="F25:H25"/>
  </mergeCells>
  <conditionalFormatting sqref="D8">
    <cfRule type="containsBlanks" dxfId="19" priority="11">
      <formula>LEN(TRIM(D8))=0</formula>
    </cfRule>
  </conditionalFormatting>
  <conditionalFormatting sqref="D11:D13">
    <cfRule type="containsBlanks" dxfId="18" priority="9">
      <formula>LEN(TRIM(D11))=0</formula>
    </cfRule>
  </conditionalFormatting>
  <conditionalFormatting sqref="D16:D17">
    <cfRule type="containsBlanks" dxfId="17" priority="8">
      <formula>LEN(TRIM(D16))=0</formula>
    </cfRule>
  </conditionalFormatting>
  <conditionalFormatting sqref="D21:D22">
    <cfRule type="containsBlanks" dxfId="16" priority="7">
      <formula>LEN(TRIM(D21))=0</formula>
    </cfRule>
  </conditionalFormatting>
  <conditionalFormatting sqref="D28:D32">
    <cfRule type="containsBlanks" dxfId="15" priority="6">
      <formula>LEN(TRIM(D28))=0</formula>
    </cfRule>
  </conditionalFormatting>
  <conditionalFormatting sqref="F28">
    <cfRule type="containsBlanks" dxfId="14" priority="1">
      <formula>LEN(TRIM(F28))=0</formula>
    </cfRule>
  </conditionalFormatting>
  <conditionalFormatting sqref="G9:G11">
    <cfRule type="containsBlanks" dxfId="13" priority="4">
      <formula>LEN(TRIM(G9))=0</formula>
    </cfRule>
  </conditionalFormatting>
  <conditionalFormatting sqref="G15:G18">
    <cfRule type="containsBlanks" dxfId="12" priority="3">
      <formula>LEN(TRIM(G15))=0</formula>
    </cfRule>
  </conditionalFormatting>
  <conditionalFormatting sqref="G21:H24">
    <cfRule type="containsBlanks" dxfId="11" priority="2">
      <formula>LEN(TRIM(G21))=0</formula>
    </cfRule>
  </conditionalFormatting>
  <dataValidations count="2">
    <dataValidation type="date" showInputMessage="1" showErrorMessage="1" errorTitle="FECHA INVALIDA" promptTitle="Fecha de Generacion del Reporte " prompt="Diligenciar la fecha de Generacion de este Reporte de Procesos Judiciales Formato (DD/MM/AAAA)" sqref="D8" xr:uid="{00000000-0002-0000-0300-000000000000}">
      <formula1>44926</formula1>
      <formula2>45184</formula2>
    </dataValidation>
    <dataValidation type="whole" operator="greaterThanOrEqual" showInputMessage="1" showErrorMessage="1" errorTitle="Numero Invalido" promptTitle="Ingrese la cantidad Solicitada" prompt="Ingrese la cantidad Solicitada" sqref="D11:D13 D16:D17 D21:D22 D28:D32 G9:G11 G15:G18 G21:H24" xr:uid="{00000000-0002-0000-0300-000001000000}">
      <formula1>0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B1:V23"/>
  <sheetViews>
    <sheetView showGridLines="0" topLeftCell="A12" workbookViewId="0">
      <selection activeCell="C19" sqref="C19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57.85546875" style="1" customWidth="1"/>
    <col min="4" max="4" width="20.85546875" style="1" customWidth="1"/>
    <col min="5" max="5" width="6.28515625" style="1" customWidth="1"/>
    <col min="6" max="6" width="47.85546875" style="1" bestFit="1" customWidth="1"/>
    <col min="7" max="7" width="24.14062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10"/>
      <c r="C2" s="11"/>
      <c r="D2" s="11"/>
      <c r="E2" s="11"/>
      <c r="F2" s="11"/>
      <c r="G2" s="11"/>
      <c r="H2" s="12"/>
      <c r="V2" s="1">
        <f>+D13+D14</f>
        <v>1</v>
      </c>
    </row>
    <row r="3" spans="2:22" x14ac:dyDescent="0.25">
      <c r="B3" s="13"/>
      <c r="H3" s="14"/>
      <c r="V3" s="25">
        <f>+IF(V2&lt;=20,V2,IF(ROUNDDOWN(V2*10%,0)&lt;20,20,ROUNDDOWN(V2*10%,0)))</f>
        <v>1</v>
      </c>
    </row>
    <row r="4" spans="2:22" x14ac:dyDescent="0.25">
      <c r="B4" s="13"/>
      <c r="H4" s="14"/>
    </row>
    <row r="5" spans="2:22" x14ac:dyDescent="0.25">
      <c r="B5" s="13"/>
      <c r="H5" s="14"/>
    </row>
    <row r="6" spans="2:22" ht="15" customHeight="1" x14ac:dyDescent="0.25">
      <c r="B6" s="13"/>
      <c r="G6" s="26"/>
      <c r="H6" s="27"/>
    </row>
    <row r="7" spans="2:22" ht="23.25" x14ac:dyDescent="0.25">
      <c r="B7" s="13"/>
      <c r="C7" s="109" t="s">
        <v>139</v>
      </c>
      <c r="D7" s="109"/>
      <c r="E7" s="109"/>
      <c r="F7" s="109"/>
      <c r="G7" s="109"/>
      <c r="H7" s="27"/>
    </row>
    <row r="8" spans="2:22" x14ac:dyDescent="0.25">
      <c r="B8" s="13"/>
      <c r="E8" s="74" t="s">
        <v>136</v>
      </c>
      <c r="H8" s="14"/>
      <c r="T8" s="1" t="s">
        <v>13</v>
      </c>
    </row>
    <row r="9" spans="2:22" ht="15" customHeight="1" x14ac:dyDescent="0.25">
      <c r="B9" s="13"/>
      <c r="C9" s="21" t="s">
        <v>606</v>
      </c>
      <c r="D9" s="21" t="s">
        <v>23</v>
      </c>
      <c r="E9"/>
      <c r="F9" s="91" t="str">
        <f>"Seleccione una muestra de "&amp;V3&amp;" prejudiciales activos registrados antes  y hasta el 31 de Diciembre  de 2022 y complete la siguiente tabla"</f>
        <v>Seleccione una muestra de 1 prejudiciales activos registrados antes  y hasta el 31 de Diciembre  de 2022 y complete la siguiente tabla</v>
      </c>
      <c r="G9" s="92"/>
      <c r="H9" s="14"/>
      <c r="T9" s="1" t="s">
        <v>14</v>
      </c>
    </row>
    <row r="10" spans="2:22" x14ac:dyDescent="0.25">
      <c r="B10" s="13"/>
      <c r="C10" s="18" t="s">
        <v>146</v>
      </c>
      <c r="D10" s="68">
        <v>4</v>
      </c>
      <c r="E10"/>
      <c r="F10" s="93"/>
      <c r="G10" s="94"/>
      <c r="H10" s="14"/>
    </row>
    <row r="11" spans="2:22" x14ac:dyDescent="0.25">
      <c r="B11" s="13"/>
      <c r="C11" s="18" t="s">
        <v>52</v>
      </c>
      <c r="D11" s="68">
        <v>4</v>
      </c>
      <c r="E11"/>
      <c r="F11" s="22" t="s">
        <v>31</v>
      </c>
      <c r="G11" s="22" t="s">
        <v>54</v>
      </c>
      <c r="H11" s="14"/>
    </row>
    <row r="12" spans="2:22" x14ac:dyDescent="0.25">
      <c r="B12" s="13"/>
      <c r="C12" s="18" t="s">
        <v>596</v>
      </c>
      <c r="D12" s="68">
        <v>3</v>
      </c>
      <c r="E12"/>
      <c r="F12" s="30" t="s">
        <v>55</v>
      </c>
      <c r="G12" s="68">
        <v>0</v>
      </c>
      <c r="H12" s="14"/>
    </row>
    <row r="13" spans="2:22" x14ac:dyDescent="0.25">
      <c r="B13" s="13"/>
      <c r="C13" s="18" t="s">
        <v>595</v>
      </c>
      <c r="D13" s="68">
        <v>1</v>
      </c>
      <c r="E13"/>
      <c r="F13" s="18" t="s">
        <v>140</v>
      </c>
      <c r="G13" s="68">
        <v>1</v>
      </c>
      <c r="H13" s="14"/>
    </row>
    <row r="14" spans="2:22" x14ac:dyDescent="0.25">
      <c r="B14" s="13"/>
      <c r="C14" s="18" t="s">
        <v>594</v>
      </c>
      <c r="D14" s="68">
        <v>0</v>
      </c>
      <c r="E14"/>
      <c r="F14"/>
      <c r="G14"/>
      <c r="H14" s="14"/>
    </row>
    <row r="15" spans="2:22" x14ac:dyDescent="0.25">
      <c r="B15" s="13"/>
      <c r="E15"/>
      <c r="F15"/>
      <c r="G15"/>
      <c r="H15" s="14"/>
    </row>
    <row r="16" spans="2:22" x14ac:dyDescent="0.25">
      <c r="B16" s="13"/>
      <c r="C16" s="21" t="s">
        <v>607</v>
      </c>
      <c r="D16" s="21" t="s">
        <v>23</v>
      </c>
      <c r="E16"/>
      <c r="F16" s="111" t="s">
        <v>84</v>
      </c>
      <c r="G16" s="111"/>
      <c r="H16" s="14"/>
    </row>
    <row r="17" spans="2:8" x14ac:dyDescent="0.25">
      <c r="B17" s="13"/>
      <c r="C17" s="18" t="s">
        <v>597</v>
      </c>
      <c r="D17" s="68">
        <v>4</v>
      </c>
      <c r="E17"/>
      <c r="F17" s="107" t="s">
        <v>624</v>
      </c>
      <c r="G17" s="108"/>
      <c r="H17" s="14"/>
    </row>
    <row r="18" spans="2:8" x14ac:dyDescent="0.25">
      <c r="B18" s="13"/>
      <c r="C18" s="18" t="s">
        <v>598</v>
      </c>
      <c r="D18" s="68">
        <v>4</v>
      </c>
      <c r="E18"/>
      <c r="F18" s="108"/>
      <c r="G18" s="108"/>
      <c r="H18" s="14"/>
    </row>
    <row r="19" spans="2:8" x14ac:dyDescent="0.25">
      <c r="B19" s="13"/>
      <c r="C19"/>
      <c r="D19"/>
      <c r="E19"/>
      <c r="F19" s="108"/>
      <c r="G19" s="108"/>
      <c r="H19" s="14"/>
    </row>
    <row r="20" spans="2:8" x14ac:dyDescent="0.25">
      <c r="B20" s="13"/>
      <c r="C20"/>
      <c r="D20"/>
      <c r="E20"/>
      <c r="F20" s="108"/>
      <c r="G20" s="108"/>
      <c r="H20" s="14"/>
    </row>
    <row r="21" spans="2:8" x14ac:dyDescent="0.25">
      <c r="B21" s="13"/>
      <c r="E21"/>
      <c r="F21" s="108"/>
      <c r="G21" s="108"/>
      <c r="H21" s="14"/>
    </row>
    <row r="22" spans="2:8" x14ac:dyDescent="0.25">
      <c r="B22" s="13"/>
      <c r="E22"/>
      <c r="F22" s="108"/>
      <c r="G22" s="108"/>
      <c r="H22" s="14"/>
    </row>
    <row r="23" spans="2:8" ht="15.75" thickBot="1" x14ac:dyDescent="0.3">
      <c r="B23" s="15"/>
      <c r="C23" s="16"/>
      <c r="D23" s="16"/>
      <c r="E23" s="16"/>
      <c r="F23" s="16"/>
      <c r="G23" s="16"/>
      <c r="H23" s="17"/>
    </row>
  </sheetData>
  <sheetProtection algorithmName="SHA-512" hashValue="nxAelnQVLjJ5zcFLxRLGxV7Z51hBE2p9dZm/GCL3shDeUzxI1acOIOvzxVesJLRxLw4WaTHqZB7tI+v5Dw+zTA==" saltValue="U3vi3heL9NuS1rrMMQmBZg==" spinCount="100000" sheet="1" objects="1" scenarios="1"/>
  <mergeCells count="4">
    <mergeCell ref="F9:G10"/>
    <mergeCell ref="C7:G7"/>
    <mergeCell ref="F16:G16"/>
    <mergeCell ref="F17:G22"/>
  </mergeCells>
  <conditionalFormatting sqref="D10:D14">
    <cfRule type="containsBlanks" dxfId="10" priority="4">
      <formula>LEN(TRIM(D10))=0</formula>
    </cfRule>
  </conditionalFormatting>
  <conditionalFormatting sqref="D17:D18">
    <cfRule type="containsBlanks" dxfId="9" priority="3">
      <formula>LEN(TRIM(D17))=0</formula>
    </cfRule>
  </conditionalFormatting>
  <conditionalFormatting sqref="F17">
    <cfRule type="containsBlanks" dxfId="8" priority="1">
      <formula>LEN(TRIM(F17))=0</formula>
    </cfRule>
  </conditionalFormatting>
  <conditionalFormatting sqref="G12:G13">
    <cfRule type="containsBlanks" dxfId="7" priority="2">
      <formula>LEN(TRIM(G12))=0</formula>
    </cfRule>
  </conditionalFormatting>
  <dataValidations count="1">
    <dataValidation type="whole" operator="greaterThanOrEqual" showInputMessage="1" showErrorMessage="1" errorTitle="Numero Invalido" promptTitle="Ingrese la cantidad Solicitada" prompt="Ingrese la cantidad Solicitada" sqref="D10:D14 D17:D18 G12:G13" xr:uid="{00000000-0002-0000-0400-000000000000}">
      <formula1>0</formula1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/>
  <dimension ref="B1:V17"/>
  <sheetViews>
    <sheetView showGridLines="0" topLeftCell="A6" workbookViewId="0">
      <selection activeCell="C13" sqref="C13:G16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53.5703125" style="1" customWidth="1"/>
    <col min="4" max="4" width="20.85546875" style="1" customWidth="1"/>
    <col min="5" max="5" width="6.28515625" style="1" customWidth="1"/>
    <col min="6" max="6" width="64.5703125" style="1" customWidth="1"/>
    <col min="7" max="7" width="21.710937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10"/>
      <c r="C2" s="11"/>
      <c r="D2" s="11"/>
      <c r="E2" s="11"/>
      <c r="F2" s="11"/>
      <c r="G2" s="11"/>
      <c r="H2" s="12"/>
    </row>
    <row r="3" spans="2:22" x14ac:dyDescent="0.25">
      <c r="B3" s="13"/>
      <c r="H3" s="14"/>
      <c r="V3" s="25">
        <f>+IF(D10&lt;=10,D10,IF(ROUNDDOWN(D10*10%,0)&gt;10,10,ROUNDDOWN(D10*10%,0)))</f>
        <v>0</v>
      </c>
    </row>
    <row r="4" spans="2:22" x14ac:dyDescent="0.25">
      <c r="B4" s="13"/>
      <c r="H4" s="14"/>
    </row>
    <row r="5" spans="2:22" x14ac:dyDescent="0.25">
      <c r="B5" s="13"/>
      <c r="H5" s="14"/>
    </row>
    <row r="6" spans="2:22" ht="36.75" customHeight="1" x14ac:dyDescent="0.35">
      <c r="B6" s="13"/>
      <c r="C6" s="28" t="s">
        <v>66</v>
      </c>
      <c r="D6" s="29"/>
      <c r="E6" s="24"/>
      <c r="F6"/>
      <c r="G6"/>
      <c r="H6" s="27"/>
    </row>
    <row r="7" spans="2:22" x14ac:dyDescent="0.25">
      <c r="B7" s="13"/>
      <c r="C7" s="1" t="s">
        <v>136</v>
      </c>
      <c r="F7"/>
      <c r="G7"/>
      <c r="H7" s="14"/>
      <c r="T7" s="1" t="s">
        <v>13</v>
      </c>
    </row>
    <row r="8" spans="2:22" x14ac:dyDescent="0.25">
      <c r="B8" s="13"/>
      <c r="C8" s="21" t="s">
        <v>66</v>
      </c>
      <c r="D8" s="21" t="s">
        <v>23</v>
      </c>
      <c r="E8"/>
      <c r="F8" s="21" t="s">
        <v>66</v>
      </c>
      <c r="G8" s="21" t="s">
        <v>23</v>
      </c>
      <c r="H8" s="14"/>
      <c r="T8" s="1" t="s">
        <v>14</v>
      </c>
    </row>
    <row r="9" spans="2:22" x14ac:dyDescent="0.25">
      <c r="B9" s="13"/>
      <c r="C9" s="18" t="s">
        <v>599</v>
      </c>
      <c r="D9" s="68">
        <v>0</v>
      </c>
      <c r="E9"/>
      <c r="F9" s="18" t="s">
        <v>600</v>
      </c>
      <c r="G9" s="68">
        <v>1</v>
      </c>
      <c r="H9" s="14"/>
    </row>
    <row r="10" spans="2:22" x14ac:dyDescent="0.25">
      <c r="B10" s="13"/>
      <c r="C10" s="18" t="s">
        <v>149</v>
      </c>
      <c r="D10" s="68">
        <v>0</v>
      </c>
      <c r="E10"/>
      <c r="F10" s="18" t="s">
        <v>82</v>
      </c>
      <c r="G10" s="68">
        <v>1</v>
      </c>
      <c r="H10" s="14"/>
    </row>
    <row r="11" spans="2:22" x14ac:dyDescent="0.25">
      <c r="B11" s="13"/>
      <c r="D11" s="47"/>
      <c r="E11"/>
      <c r="G11" s="48"/>
      <c r="H11" s="14"/>
    </row>
    <row r="12" spans="2:22" x14ac:dyDescent="0.25">
      <c r="B12" s="13"/>
      <c r="C12" s="49" t="s">
        <v>86</v>
      </c>
      <c r="D12" s="47"/>
      <c r="E12"/>
      <c r="G12" s="48"/>
      <c r="H12" s="14"/>
      <c r="T12" s="1">
        <f>IF(D9="",0,1)</f>
        <v>1</v>
      </c>
    </row>
    <row r="13" spans="2:22" x14ac:dyDescent="0.25">
      <c r="B13" s="13"/>
      <c r="C13" s="95" t="s">
        <v>620</v>
      </c>
      <c r="D13" s="96"/>
      <c r="E13" s="96"/>
      <c r="F13" s="96"/>
      <c r="G13" s="97"/>
      <c r="H13" s="14"/>
    </row>
    <row r="14" spans="2:22" x14ac:dyDescent="0.25">
      <c r="B14" s="13"/>
      <c r="C14" s="98"/>
      <c r="D14" s="99"/>
      <c r="E14" s="99"/>
      <c r="F14" s="99"/>
      <c r="G14" s="100"/>
      <c r="H14" s="14"/>
    </row>
    <row r="15" spans="2:22" x14ac:dyDescent="0.25">
      <c r="B15" s="13"/>
      <c r="C15" s="98"/>
      <c r="D15" s="99"/>
      <c r="E15" s="99"/>
      <c r="F15" s="99"/>
      <c r="G15" s="100"/>
      <c r="H15" s="14"/>
    </row>
    <row r="16" spans="2:22" x14ac:dyDescent="0.25">
      <c r="B16" s="13"/>
      <c r="C16" s="101"/>
      <c r="D16" s="102"/>
      <c r="E16" s="102"/>
      <c r="F16" s="102"/>
      <c r="G16" s="103"/>
      <c r="H16" s="14"/>
      <c r="T16" s="1">
        <f>IF(G9="",0,1)</f>
        <v>1</v>
      </c>
    </row>
    <row r="17" spans="2:20" ht="15.75" thickBot="1" x14ac:dyDescent="0.3">
      <c r="B17" s="15"/>
      <c r="C17" s="16"/>
      <c r="D17" s="16"/>
      <c r="E17" s="16"/>
      <c r="F17" s="16"/>
      <c r="G17" s="16"/>
      <c r="H17" s="17"/>
      <c r="T17" s="1">
        <f>+T12+T16</f>
        <v>2</v>
      </c>
    </row>
  </sheetData>
  <sheetProtection algorithmName="SHA-512" hashValue="N6tl7vnSQ3/4rmjihlbzlljO+55jUVICMQ4tjBFNmb5IOHINV7CHYeyo5iZiXiEAl7dNm679JS/AL8SaXxEVSg==" saltValue="rmA6T9PLDSmaRaxFfG1bZQ==" spinCount="100000" sheet="1"/>
  <mergeCells count="1">
    <mergeCell ref="C13:G16"/>
  </mergeCells>
  <conditionalFormatting sqref="C13">
    <cfRule type="containsBlanks" dxfId="6" priority="3">
      <formula>LEN(TRIM(C13))=0</formula>
    </cfRule>
  </conditionalFormatting>
  <conditionalFormatting sqref="D9:D10">
    <cfRule type="containsBlanks" dxfId="5" priority="2">
      <formula>LEN(TRIM(D9))=0</formula>
    </cfRule>
  </conditionalFormatting>
  <conditionalFormatting sqref="G9:G10">
    <cfRule type="containsBlanks" dxfId="4" priority="1">
      <formula>LEN(TRIM(G9))=0</formula>
    </cfRule>
  </conditionalFormatting>
  <dataValidations count="1">
    <dataValidation type="whole" operator="greaterThanOrEqual" showInputMessage="1" showErrorMessage="1" errorTitle="Numero Invalido" promptTitle="Ingrese la cantidad Solicitada" prompt="Ingrese la cantidad Solicitada" sqref="D9:D10 G9:G10" xr:uid="{00000000-0002-0000-0500-000000000000}">
      <formula1>0</formula1>
    </dataValidation>
  </dataValidation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8"/>
  <dimension ref="B1:V11"/>
  <sheetViews>
    <sheetView showGridLines="0" workbookViewId="0">
      <selection activeCell="F14" sqref="F14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44.140625" style="1" customWidth="1"/>
    <col min="4" max="4" width="20.85546875" style="1" customWidth="1"/>
    <col min="5" max="5" width="6.28515625" style="1" customWidth="1"/>
    <col min="6" max="6" width="36.42578125" style="1" customWidth="1"/>
    <col min="7" max="7" width="24.14062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10"/>
      <c r="C2" s="11"/>
      <c r="D2" s="11"/>
      <c r="E2" s="11"/>
      <c r="F2" s="11"/>
      <c r="G2" s="11"/>
      <c r="H2" s="12"/>
    </row>
    <row r="3" spans="2:22" x14ac:dyDescent="0.25">
      <c r="B3" s="13"/>
      <c r="H3" s="14"/>
      <c r="V3" s="25" t="e">
        <f>+IF(D10&lt;=10,D10,IF(ROUNDDOWN(D10*10%,0)&gt;10,10,ROUNDDOWN(D10*10%,0)))</f>
        <v>#VALUE!</v>
      </c>
    </row>
    <row r="4" spans="2:22" x14ac:dyDescent="0.25">
      <c r="B4" s="13"/>
      <c r="H4" s="14"/>
    </row>
    <row r="5" spans="2:22" x14ac:dyDescent="0.25">
      <c r="B5" s="13"/>
      <c r="H5" s="14"/>
    </row>
    <row r="6" spans="2:22" ht="21.75" customHeight="1" x14ac:dyDescent="0.35">
      <c r="B6" s="13"/>
      <c r="C6" s="109" t="s">
        <v>8</v>
      </c>
      <c r="D6" s="109"/>
      <c r="E6" s="24"/>
      <c r="F6"/>
      <c r="G6"/>
      <c r="H6" s="27"/>
      <c r="T6" s="1" t="s">
        <v>12</v>
      </c>
    </row>
    <row r="7" spans="2:22" x14ac:dyDescent="0.25">
      <c r="B7" s="13"/>
      <c r="C7" s="1" t="s">
        <v>136</v>
      </c>
      <c r="F7" s="50" t="s">
        <v>86</v>
      </c>
      <c r="G7"/>
      <c r="H7" s="14"/>
      <c r="T7" s="1" t="s">
        <v>13</v>
      </c>
    </row>
    <row r="8" spans="2:22" x14ac:dyDescent="0.25">
      <c r="B8" s="13"/>
      <c r="C8" s="21" t="s">
        <v>30</v>
      </c>
      <c r="D8" s="21" t="s">
        <v>23</v>
      </c>
      <c r="E8"/>
      <c r="F8" s="112" t="s">
        <v>621</v>
      </c>
      <c r="G8" s="97"/>
      <c r="H8" s="14"/>
      <c r="T8" s="1" t="s">
        <v>14</v>
      </c>
    </row>
    <row r="9" spans="2:22" x14ac:dyDescent="0.25">
      <c r="B9" s="13"/>
      <c r="C9" s="18" t="s">
        <v>602</v>
      </c>
      <c r="D9" s="68" t="s">
        <v>613</v>
      </c>
      <c r="E9"/>
      <c r="F9" s="98"/>
      <c r="G9" s="100"/>
      <c r="H9" s="14"/>
    </row>
    <row r="10" spans="2:22" x14ac:dyDescent="0.25">
      <c r="B10" s="13"/>
      <c r="C10" s="18" t="s">
        <v>601</v>
      </c>
      <c r="D10" s="68" t="s">
        <v>13</v>
      </c>
      <c r="E10"/>
      <c r="F10" s="101"/>
      <c r="G10" s="103"/>
      <c r="H10" s="14"/>
    </row>
    <row r="11" spans="2:22" ht="15.75" thickBot="1" x14ac:dyDescent="0.3">
      <c r="B11" s="15"/>
      <c r="C11" s="16"/>
      <c r="D11" s="16"/>
      <c r="E11" s="16"/>
      <c r="F11" s="16"/>
      <c r="G11" s="16"/>
      <c r="H11" s="17"/>
    </row>
  </sheetData>
  <sheetProtection algorithmName="SHA-512" hashValue="4Qw/ngVY/lxLXa9rFHaOpoSiKDVCMD3E/jNdPzE3JL6uh+P4JHJhVrRUj2JcYmqdKLfxfySyTosIOr5Os+9rmA==" saltValue="OLqSeRWGBE0yNBzwQetpLA==" spinCount="100000" sheet="1" objects="1" scenarios="1"/>
  <mergeCells count="2">
    <mergeCell ref="C6:D6"/>
    <mergeCell ref="F8:G10"/>
  </mergeCells>
  <conditionalFormatting sqref="D9:D10">
    <cfRule type="containsBlanks" dxfId="3" priority="1">
      <formula>LEN(TRIM(D9))=0</formula>
    </cfRule>
  </conditionalFormatting>
  <conditionalFormatting sqref="F8">
    <cfRule type="containsBlanks" dxfId="2" priority="2">
      <formula>LEN(TRIM(F8))=0</formula>
    </cfRule>
  </conditionalFormatting>
  <dataValidations xWindow="514" yWindow="409" count="2">
    <dataValidation type="list" showInputMessage="1" showErrorMessage="1" promptTitle="Gestiona o No Pagos" prompt="Indique si su entidad Gestiona o No pagos o reliza Informes a traves de SIIF" sqref="D9" xr:uid="{00000000-0002-0000-0600-000000000000}">
      <formula1>$T$6:$T$7</formula1>
    </dataValidation>
    <dataValidation type="list" showInputMessage="1" showErrorMessage="1" promptTitle="Uso del Modulo de Pagos" prompt="Indique si su entidad Gestiona o No pagos o reliza Informes a traves de SIIF" sqref="D10" xr:uid="{00000000-0002-0000-0600-000001000000}">
      <formula1>$T$6:$T$7</formula1>
    </dataValidation>
  </dataValidation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9"/>
  <dimension ref="B2:M28"/>
  <sheetViews>
    <sheetView showGridLines="0" tabSelected="1" topLeftCell="A11" zoomScale="85" zoomScaleNormal="85" workbookViewId="0">
      <selection activeCell="B23" sqref="B23:F26"/>
    </sheetView>
  </sheetViews>
  <sheetFormatPr baseColWidth="10" defaultRowHeight="15" x14ac:dyDescent="0.25"/>
  <cols>
    <col min="2" max="2" width="42.7109375" customWidth="1"/>
    <col min="3" max="3" width="14.5703125" bestFit="1" customWidth="1"/>
    <col min="5" max="5" width="33" bestFit="1" customWidth="1"/>
    <col min="6" max="6" width="14.5703125" bestFit="1" customWidth="1"/>
  </cols>
  <sheetData>
    <row r="2" spans="2:13" ht="18.75" x14ac:dyDescent="0.3">
      <c r="B2" s="119" t="s">
        <v>10</v>
      </c>
      <c r="C2" s="119"/>
      <c r="D2" s="119"/>
      <c r="E2" s="119"/>
      <c r="F2" s="119"/>
      <c r="G2" s="119"/>
      <c r="H2" s="39"/>
      <c r="I2" s="39"/>
      <c r="J2" s="39"/>
      <c r="K2" s="39"/>
      <c r="L2" s="39"/>
      <c r="M2" s="40"/>
    </row>
    <row r="3" spans="2:13" ht="18.75" x14ac:dyDescent="0.3">
      <c r="B3" s="119" t="s">
        <v>11</v>
      </c>
      <c r="C3" s="119"/>
      <c r="D3" s="119"/>
      <c r="E3" s="119"/>
      <c r="F3" s="119"/>
      <c r="G3" s="119"/>
      <c r="H3" s="39"/>
      <c r="I3" s="39"/>
      <c r="J3" s="39"/>
      <c r="K3" s="39"/>
      <c r="L3" s="39"/>
      <c r="M3" s="40"/>
    </row>
    <row r="4" spans="2:13" ht="24" thickBot="1" x14ac:dyDescent="0.4">
      <c r="B4" s="35"/>
      <c r="C4" s="75"/>
      <c r="D4" s="75" t="s">
        <v>148</v>
      </c>
      <c r="E4" s="35"/>
      <c r="F4" s="35"/>
      <c r="G4" s="35"/>
      <c r="H4" s="35"/>
      <c r="I4" s="35"/>
      <c r="J4" s="35"/>
      <c r="K4" s="35"/>
      <c r="L4" s="35"/>
      <c r="M4" s="35"/>
    </row>
    <row r="5" spans="2:13" ht="15.75" thickBot="1" x14ac:dyDescent="0.3">
      <c r="B5" t="s">
        <v>151</v>
      </c>
      <c r="C5" s="113" t="s">
        <v>329</v>
      </c>
      <c r="D5" s="114"/>
      <c r="E5" s="114"/>
      <c r="F5" s="114"/>
      <c r="G5" s="115"/>
    </row>
    <row r="6" spans="2:13" ht="15.75" thickBot="1" x14ac:dyDescent="0.3">
      <c r="B6" t="s">
        <v>152</v>
      </c>
      <c r="C6" s="116" t="s">
        <v>622</v>
      </c>
      <c r="D6" s="117"/>
      <c r="E6" s="117"/>
      <c r="F6" s="117"/>
      <c r="G6" s="118"/>
    </row>
    <row r="8" spans="2:13" x14ac:dyDescent="0.25">
      <c r="B8" t="s">
        <v>37</v>
      </c>
      <c r="C8" s="38" t="str">
        <f>+IF(SUM(USUARIOS!I12:J17)=0,"Falta diligenciar","")</f>
        <v/>
      </c>
      <c r="E8" t="s">
        <v>71</v>
      </c>
      <c r="F8" s="38" t="str">
        <f>+IF(PREJUDICIALES!$D$10="","Falta  actualizar","")</f>
        <v/>
      </c>
    </row>
    <row r="9" spans="2:13" x14ac:dyDescent="0.25">
      <c r="B9" s="37" t="s">
        <v>40</v>
      </c>
      <c r="C9" s="73">
        <f>+SUM(USUARIOS!I12:I17)/(6-SUM(USUARIOS!H12:H17))</f>
        <v>1</v>
      </c>
      <c r="E9" s="37" t="s">
        <v>45</v>
      </c>
      <c r="F9" s="72">
        <f>+PREJUDICIALES!$D$11</f>
        <v>4</v>
      </c>
    </row>
    <row r="10" spans="2:13" x14ac:dyDescent="0.25">
      <c r="B10" s="37" t="s">
        <v>38</v>
      </c>
      <c r="C10" s="72">
        <f>+ABOGADOS!$D$12+SUM(USUARIOS!I12:I17)</f>
        <v>21</v>
      </c>
      <c r="E10" s="37" t="s">
        <v>43</v>
      </c>
      <c r="F10" s="73">
        <f>IFERROR(PREJUDICIALES!$D$11/PREJUDICIALES!$D$10,"")</f>
        <v>1</v>
      </c>
    </row>
    <row r="11" spans="2:13" x14ac:dyDescent="0.25">
      <c r="B11" s="37" t="s">
        <v>9</v>
      </c>
      <c r="C11" s="72" t="s">
        <v>99</v>
      </c>
      <c r="E11" s="37" t="s">
        <v>46</v>
      </c>
      <c r="F11" s="73">
        <f>IFERROR(PREJUDICIALES!$G$13/PREJUDICIALES!$V$3,"")</f>
        <v>1</v>
      </c>
    </row>
    <row r="12" spans="2:13" x14ac:dyDescent="0.25">
      <c r="B12" s="37" t="s">
        <v>39</v>
      </c>
      <c r="C12" s="73">
        <f>IFERROR((ABOGADOS!$G$17+ABOGADOS!$G$18+ABOGADOS!$G$19*0.5)/ABOGADOS!D12,"")</f>
        <v>3.1666666666666665</v>
      </c>
    </row>
    <row r="13" spans="2:13" x14ac:dyDescent="0.25">
      <c r="E13" t="s">
        <v>66</v>
      </c>
      <c r="F13" s="38" t="str">
        <f>+IF(ARBITRAMENTOS!T17=0,"Falta  actualizar","")</f>
        <v/>
      </c>
    </row>
    <row r="14" spans="2:13" x14ac:dyDescent="0.25">
      <c r="B14" t="s">
        <v>70</v>
      </c>
      <c r="C14" s="38" t="str">
        <f>+IF(JUDICIALES!$D$11="","Falta  actualizar","")</f>
        <v/>
      </c>
      <c r="E14" s="37" t="s">
        <v>44</v>
      </c>
      <c r="F14" s="72">
        <f>+ARBITRAMENTOS!D10</f>
        <v>0</v>
      </c>
    </row>
    <row r="15" spans="2:13" x14ac:dyDescent="0.25">
      <c r="B15" s="37" t="s">
        <v>41</v>
      </c>
      <c r="C15" s="72">
        <f>+JUDICIALES!$D$12</f>
        <v>127</v>
      </c>
      <c r="E15" s="37" t="s">
        <v>43</v>
      </c>
      <c r="F15" s="73" t="str">
        <f>IFERROR(ARBITRAMENTOS!D10/ARBITRAMENTOS!D9,"")</f>
        <v/>
      </c>
    </row>
    <row r="16" spans="2:13" x14ac:dyDescent="0.25">
      <c r="B16" s="37" t="s">
        <v>43</v>
      </c>
      <c r="C16" s="73">
        <f>IFERROR(JUDICIALES!$D$12/JUDICIALES!$D$11,"")</f>
        <v>1</v>
      </c>
    </row>
    <row r="17" spans="2:6" x14ac:dyDescent="0.25">
      <c r="B17" s="37" t="s">
        <v>47</v>
      </c>
      <c r="C17" s="73">
        <f>IFERROR(JUDICIALES!$G$11/JUDICIALES!$G$10,"")</f>
        <v>1</v>
      </c>
      <c r="E17" t="s">
        <v>69</v>
      </c>
      <c r="F17" s="38" t="str">
        <f>+IF(PAGOS!D9="","Falta  actualizar","")</f>
        <v/>
      </c>
    </row>
    <row r="18" spans="2:6" x14ac:dyDescent="0.25">
      <c r="B18" s="37" t="s">
        <v>42</v>
      </c>
      <c r="C18" s="72">
        <f>IFERROR(C15/ABOGADOS!$D$12,"")</f>
        <v>8.4666666666666668</v>
      </c>
      <c r="E18" s="37" t="s">
        <v>153</v>
      </c>
      <c r="F18" s="72" t="str">
        <f>+IF(PAGOS!D10="No","No","Si")</f>
        <v>No</v>
      </c>
    </row>
    <row r="19" spans="2:6" x14ac:dyDescent="0.25">
      <c r="B19" s="37" t="s">
        <v>154</v>
      </c>
      <c r="C19" s="73">
        <f>IFERROR(1-(JUDICIALES!$H$22+JUDICIALES!$H$23+JUDICIALES!$H$24)/(JUDICIALES!$G$22+JUDICIALES!$G$23+JUDICIALES!$G$24),"")</f>
        <v>0</v>
      </c>
      <c r="E19" s="37" t="s">
        <v>150</v>
      </c>
      <c r="F19" s="72" t="str">
        <f>+IF(PAGOS!D9="No","No aplica","Si")</f>
        <v>Si</v>
      </c>
    </row>
    <row r="21" spans="2:6" ht="15.75" thickBot="1" x14ac:dyDescent="0.3"/>
    <row r="22" spans="2:6" x14ac:dyDescent="0.25">
      <c r="B22" s="2" t="s">
        <v>86</v>
      </c>
      <c r="C22" s="3"/>
      <c r="D22" s="3"/>
      <c r="E22" s="3"/>
      <c r="F22" s="4"/>
    </row>
    <row r="23" spans="2:6" x14ac:dyDescent="0.25">
      <c r="B23" s="95"/>
      <c r="C23" s="96"/>
      <c r="D23" s="96"/>
      <c r="E23" s="96"/>
      <c r="F23" s="97"/>
    </row>
    <row r="24" spans="2:6" x14ac:dyDescent="0.25">
      <c r="B24" s="98"/>
      <c r="C24" s="99"/>
      <c r="D24" s="99"/>
      <c r="E24" s="99"/>
      <c r="F24" s="100"/>
    </row>
    <row r="25" spans="2:6" x14ac:dyDescent="0.25">
      <c r="B25" s="98"/>
      <c r="C25" s="99"/>
      <c r="D25" s="99"/>
      <c r="E25" s="99"/>
      <c r="F25" s="100"/>
    </row>
    <row r="26" spans="2:6" x14ac:dyDescent="0.25">
      <c r="B26" s="101"/>
      <c r="C26" s="102"/>
      <c r="D26" s="102"/>
      <c r="E26" s="102"/>
      <c r="F26" s="103"/>
    </row>
    <row r="27" spans="2:6" x14ac:dyDescent="0.25">
      <c r="B27" t="s">
        <v>147</v>
      </c>
    </row>
    <row r="28" spans="2:6" x14ac:dyDescent="0.25">
      <c r="B28" t="s">
        <v>603</v>
      </c>
    </row>
  </sheetData>
  <sheetProtection algorithmName="SHA-512" hashValue="NZZb/SasmjZXcHmLqUv7MV76Au9pfrJfO2StFmCrhVi9QYK5gi9FJyz4/UYj508+vKbTfEIy7w8HBkLmd+2+qQ==" saltValue="x/pIZ8J0EJ9uFOf53wlUSw==" spinCount="100000" sheet="1" objects="1" scenarios="1"/>
  <mergeCells count="5">
    <mergeCell ref="C5:G5"/>
    <mergeCell ref="C6:G6"/>
    <mergeCell ref="B2:G2"/>
    <mergeCell ref="B3:G3"/>
    <mergeCell ref="B23:F26"/>
  </mergeCells>
  <conditionalFormatting sqref="B23">
    <cfRule type="containsBlanks" dxfId="1" priority="3">
      <formula>LEN(TRIM(B23))=0</formula>
    </cfRule>
  </conditionalFormatting>
  <conditionalFormatting sqref="C5:C6">
    <cfRule type="containsBlanks" dxfId="0" priority="1">
      <formula>LEN(TRIM(C5))=0</formula>
    </cfRule>
  </conditionalFormatting>
  <dataValidations count="1">
    <dataValidation allowBlank="1" showInputMessage="1" showErrorMessage="1" promptTitle="Nombres y Apellidos" prompt="Diligencie los nombres y apellidos del jefe de control interno que esta reportando" sqref="C6:G6" xr:uid="{00000000-0002-0000-0700-000000000000}"/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Entidad no se Encuentra Activa o Es del Orden Territorial" promptTitle="Nombre entidad que reporta" prompt="Diligenciar Nombre de entidad" xr:uid="{00000000-0002-0000-0700-000001000000}">
          <x14:formula1>
            <xm:f>Entidades!$A$2:$A$424</xm:f>
          </x14:formula1>
          <xm:sqref>C5:G5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75268-1E86-4A2B-A5E0-99E115B22644}">
  <dimension ref="A1:A424"/>
  <sheetViews>
    <sheetView workbookViewId="0">
      <selection activeCell="A425" sqref="A425"/>
    </sheetView>
  </sheetViews>
  <sheetFormatPr baseColWidth="10" defaultRowHeight="15" x14ac:dyDescent="0.25"/>
  <cols>
    <col min="1" max="1" width="125" customWidth="1"/>
  </cols>
  <sheetData>
    <row r="1" spans="1:1" x14ac:dyDescent="0.25">
      <c r="A1" t="s">
        <v>155</v>
      </c>
    </row>
    <row r="2" spans="1:1" x14ac:dyDescent="0.25">
      <c r="A2" t="s">
        <v>366</v>
      </c>
    </row>
    <row r="3" spans="1:1" x14ac:dyDescent="0.25">
      <c r="A3" t="s">
        <v>522</v>
      </c>
    </row>
    <row r="4" spans="1:1" x14ac:dyDescent="0.25">
      <c r="A4" t="s">
        <v>370</v>
      </c>
    </row>
    <row r="5" spans="1:1" x14ac:dyDescent="0.25">
      <c r="A5" t="s">
        <v>376</v>
      </c>
    </row>
    <row r="6" spans="1:1" x14ac:dyDescent="0.25">
      <c r="A6" t="s">
        <v>515</v>
      </c>
    </row>
    <row r="7" spans="1:1" x14ac:dyDescent="0.25">
      <c r="A7" t="s">
        <v>518</v>
      </c>
    </row>
    <row r="8" spans="1:1" x14ac:dyDescent="0.25">
      <c r="A8" t="s">
        <v>419</v>
      </c>
    </row>
    <row r="9" spans="1:1" x14ac:dyDescent="0.25">
      <c r="A9" t="s">
        <v>205</v>
      </c>
    </row>
    <row r="10" spans="1:1" x14ac:dyDescent="0.25">
      <c r="A10" t="s">
        <v>359</v>
      </c>
    </row>
    <row r="11" spans="1:1" x14ac:dyDescent="0.25">
      <c r="A11" t="s">
        <v>412</v>
      </c>
    </row>
    <row r="12" spans="1:1" x14ac:dyDescent="0.25">
      <c r="A12" t="s">
        <v>258</v>
      </c>
    </row>
    <row r="13" spans="1:1" x14ac:dyDescent="0.25">
      <c r="A13" t="s">
        <v>304</v>
      </c>
    </row>
    <row r="14" spans="1:1" x14ac:dyDescent="0.25">
      <c r="A14" t="s">
        <v>377</v>
      </c>
    </row>
    <row r="15" spans="1:1" x14ac:dyDescent="0.25">
      <c r="A15" t="s">
        <v>517</v>
      </c>
    </row>
    <row r="16" spans="1:1" x14ac:dyDescent="0.25">
      <c r="A16" t="s">
        <v>514</v>
      </c>
    </row>
    <row r="17" spans="1:1" x14ac:dyDescent="0.25">
      <c r="A17" t="s">
        <v>358</v>
      </c>
    </row>
    <row r="18" spans="1:1" x14ac:dyDescent="0.25">
      <c r="A18" t="s">
        <v>373</v>
      </c>
    </row>
    <row r="19" spans="1:1" x14ac:dyDescent="0.25">
      <c r="A19" t="s">
        <v>375</v>
      </c>
    </row>
    <row r="20" spans="1:1" x14ac:dyDescent="0.25">
      <c r="A20" t="s">
        <v>200</v>
      </c>
    </row>
    <row r="21" spans="1:1" x14ac:dyDescent="0.25">
      <c r="A21" t="s">
        <v>335</v>
      </c>
    </row>
    <row r="22" spans="1:1" x14ac:dyDescent="0.25">
      <c r="A22" t="s">
        <v>504</v>
      </c>
    </row>
    <row r="23" spans="1:1" x14ac:dyDescent="0.25">
      <c r="A23" t="s">
        <v>245</v>
      </c>
    </row>
    <row r="24" spans="1:1" x14ac:dyDescent="0.25">
      <c r="A24" t="s">
        <v>270</v>
      </c>
    </row>
    <row r="25" spans="1:1" x14ac:dyDescent="0.25">
      <c r="A25" t="s">
        <v>354</v>
      </c>
    </row>
    <row r="26" spans="1:1" x14ac:dyDescent="0.25">
      <c r="A26" t="s">
        <v>356</v>
      </c>
    </row>
    <row r="27" spans="1:1" x14ac:dyDescent="0.25">
      <c r="A27" t="s">
        <v>383</v>
      </c>
    </row>
    <row r="28" spans="1:1" x14ac:dyDescent="0.25">
      <c r="A28" t="s">
        <v>156</v>
      </c>
    </row>
    <row r="29" spans="1:1" x14ac:dyDescent="0.25">
      <c r="A29" t="s">
        <v>246</v>
      </c>
    </row>
    <row r="30" spans="1:1" x14ac:dyDescent="0.25">
      <c r="A30" t="s">
        <v>382</v>
      </c>
    </row>
    <row r="31" spans="1:1" x14ac:dyDescent="0.25">
      <c r="A31" t="s">
        <v>512</v>
      </c>
    </row>
    <row r="32" spans="1:1" x14ac:dyDescent="0.25">
      <c r="A32" t="s">
        <v>513</v>
      </c>
    </row>
    <row r="33" spans="1:1" x14ac:dyDescent="0.25">
      <c r="A33" t="s">
        <v>431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296</v>
      </c>
    </row>
    <row r="38" spans="1:1" x14ac:dyDescent="0.25">
      <c r="A38" t="s">
        <v>390</v>
      </c>
    </row>
    <row r="39" spans="1:1" x14ac:dyDescent="0.25">
      <c r="A39" t="s">
        <v>334</v>
      </c>
    </row>
    <row r="40" spans="1:1" x14ac:dyDescent="0.25">
      <c r="A40" t="s">
        <v>418</v>
      </c>
    </row>
    <row r="41" spans="1:1" x14ac:dyDescent="0.25">
      <c r="A41" t="s">
        <v>608</v>
      </c>
    </row>
    <row r="42" spans="1:1" x14ac:dyDescent="0.25">
      <c r="A42" t="s">
        <v>238</v>
      </c>
    </row>
    <row r="43" spans="1:1" x14ac:dyDescent="0.25">
      <c r="A43" t="s">
        <v>259</v>
      </c>
    </row>
    <row r="44" spans="1:1" x14ac:dyDescent="0.25">
      <c r="A44" t="s">
        <v>330</v>
      </c>
    </row>
    <row r="45" spans="1:1" x14ac:dyDescent="0.25">
      <c r="A45" t="s">
        <v>566</v>
      </c>
    </row>
    <row r="46" spans="1:1" x14ac:dyDescent="0.25">
      <c r="A46" t="s">
        <v>281</v>
      </c>
    </row>
    <row r="47" spans="1:1" x14ac:dyDescent="0.25">
      <c r="A47" t="s">
        <v>362</v>
      </c>
    </row>
    <row r="48" spans="1:1" x14ac:dyDescent="0.25">
      <c r="A48" t="s">
        <v>209</v>
      </c>
    </row>
    <row r="49" spans="1:1" x14ac:dyDescent="0.25">
      <c r="A49" t="s">
        <v>511</v>
      </c>
    </row>
    <row r="50" spans="1:1" x14ac:dyDescent="0.25">
      <c r="A50" t="s">
        <v>163</v>
      </c>
    </row>
    <row r="51" spans="1:1" x14ac:dyDescent="0.25">
      <c r="A51" t="s">
        <v>299</v>
      </c>
    </row>
    <row r="52" spans="1:1" x14ac:dyDescent="0.25">
      <c r="A52" t="s">
        <v>260</v>
      </c>
    </row>
    <row r="53" spans="1:1" x14ac:dyDescent="0.25">
      <c r="A53" t="s">
        <v>276</v>
      </c>
    </row>
    <row r="54" spans="1:1" x14ac:dyDescent="0.25">
      <c r="A54" t="s">
        <v>558</v>
      </c>
    </row>
    <row r="55" spans="1:1" x14ac:dyDescent="0.25">
      <c r="A55" t="s">
        <v>507</v>
      </c>
    </row>
    <row r="56" spans="1:1" x14ac:dyDescent="0.25">
      <c r="A56" t="s">
        <v>338</v>
      </c>
    </row>
    <row r="57" spans="1:1" x14ac:dyDescent="0.25">
      <c r="A57" t="s">
        <v>421</v>
      </c>
    </row>
    <row r="58" spans="1:1" x14ac:dyDescent="0.25">
      <c r="A58" t="s">
        <v>562</v>
      </c>
    </row>
    <row r="59" spans="1:1" x14ac:dyDescent="0.25">
      <c r="A59" t="s">
        <v>384</v>
      </c>
    </row>
    <row r="60" spans="1:1" x14ac:dyDescent="0.25">
      <c r="A60" t="s">
        <v>496</v>
      </c>
    </row>
    <row r="61" spans="1:1" x14ac:dyDescent="0.25">
      <c r="A61" t="s">
        <v>222</v>
      </c>
    </row>
    <row r="62" spans="1:1" x14ac:dyDescent="0.25">
      <c r="A62" t="s">
        <v>569</v>
      </c>
    </row>
    <row r="63" spans="1:1" x14ac:dyDescent="0.25">
      <c r="A63" t="s">
        <v>271</v>
      </c>
    </row>
    <row r="64" spans="1:1" x14ac:dyDescent="0.25">
      <c r="A64" t="s">
        <v>181</v>
      </c>
    </row>
    <row r="65" spans="1:1" x14ac:dyDescent="0.25">
      <c r="A65" t="s">
        <v>170</v>
      </c>
    </row>
    <row r="66" spans="1:1" x14ac:dyDescent="0.25">
      <c r="A66" t="s">
        <v>171</v>
      </c>
    </row>
    <row r="67" spans="1:1" x14ac:dyDescent="0.25">
      <c r="A67" t="s">
        <v>172</v>
      </c>
    </row>
    <row r="68" spans="1:1" x14ac:dyDescent="0.25">
      <c r="A68" t="s">
        <v>173</v>
      </c>
    </row>
    <row r="69" spans="1:1" x14ac:dyDescent="0.25">
      <c r="A69" t="s">
        <v>174</v>
      </c>
    </row>
    <row r="70" spans="1:1" x14ac:dyDescent="0.25">
      <c r="A70" t="s">
        <v>175</v>
      </c>
    </row>
    <row r="71" spans="1:1" x14ac:dyDescent="0.25">
      <c r="A71" t="s">
        <v>176</v>
      </c>
    </row>
    <row r="72" spans="1:1" x14ac:dyDescent="0.25">
      <c r="A72" t="s">
        <v>177</v>
      </c>
    </row>
    <row r="73" spans="1:1" x14ac:dyDescent="0.25">
      <c r="A73" t="s">
        <v>179</v>
      </c>
    </row>
    <row r="74" spans="1:1" x14ac:dyDescent="0.25">
      <c r="A74" t="s">
        <v>180</v>
      </c>
    </row>
    <row r="75" spans="1:1" x14ac:dyDescent="0.25">
      <c r="A75" t="s">
        <v>194</v>
      </c>
    </row>
    <row r="76" spans="1:1" x14ac:dyDescent="0.25">
      <c r="A76" t="s">
        <v>195</v>
      </c>
    </row>
    <row r="77" spans="1:1" x14ac:dyDescent="0.25">
      <c r="A77" t="s">
        <v>186</v>
      </c>
    </row>
    <row r="78" spans="1:1" x14ac:dyDescent="0.25">
      <c r="A78" t="s">
        <v>324</v>
      </c>
    </row>
    <row r="79" spans="1:1" x14ac:dyDescent="0.25">
      <c r="A79" t="s">
        <v>178</v>
      </c>
    </row>
    <row r="80" spans="1:1" x14ac:dyDescent="0.25">
      <c r="A80" t="s">
        <v>182</v>
      </c>
    </row>
    <row r="81" spans="1:1" x14ac:dyDescent="0.25">
      <c r="A81" t="s">
        <v>196</v>
      </c>
    </row>
    <row r="82" spans="1:1" x14ac:dyDescent="0.25">
      <c r="A82" t="s">
        <v>326</v>
      </c>
    </row>
    <row r="83" spans="1:1" x14ac:dyDescent="0.25">
      <c r="A83" t="s">
        <v>183</v>
      </c>
    </row>
    <row r="84" spans="1:1" x14ac:dyDescent="0.25">
      <c r="A84" t="s">
        <v>184</v>
      </c>
    </row>
    <row r="85" spans="1:1" x14ac:dyDescent="0.25">
      <c r="A85" t="s">
        <v>192</v>
      </c>
    </row>
    <row r="86" spans="1:1" x14ac:dyDescent="0.25">
      <c r="A86" t="s">
        <v>185</v>
      </c>
    </row>
    <row r="87" spans="1:1" x14ac:dyDescent="0.25">
      <c r="A87" t="s">
        <v>327</v>
      </c>
    </row>
    <row r="88" spans="1:1" x14ac:dyDescent="0.25">
      <c r="A88" t="s">
        <v>187</v>
      </c>
    </row>
    <row r="89" spans="1:1" x14ac:dyDescent="0.25">
      <c r="A89" t="s">
        <v>325</v>
      </c>
    </row>
    <row r="90" spans="1:1" x14ac:dyDescent="0.25">
      <c r="A90" t="s">
        <v>198</v>
      </c>
    </row>
    <row r="91" spans="1:1" x14ac:dyDescent="0.25">
      <c r="A91" t="s">
        <v>188</v>
      </c>
    </row>
    <row r="92" spans="1:1" x14ac:dyDescent="0.25">
      <c r="A92" t="s">
        <v>395</v>
      </c>
    </row>
    <row r="93" spans="1:1" x14ac:dyDescent="0.25">
      <c r="A93" t="s">
        <v>393</v>
      </c>
    </row>
    <row r="94" spans="1:1" x14ac:dyDescent="0.25">
      <c r="A94" t="s">
        <v>210</v>
      </c>
    </row>
    <row r="95" spans="1:1" x14ac:dyDescent="0.25">
      <c r="A95" t="s">
        <v>257</v>
      </c>
    </row>
    <row r="96" spans="1:1" x14ac:dyDescent="0.25">
      <c r="A96" t="s">
        <v>191</v>
      </c>
    </row>
    <row r="97" spans="1:1" x14ac:dyDescent="0.25">
      <c r="A97" t="s">
        <v>189</v>
      </c>
    </row>
    <row r="98" spans="1:1" x14ac:dyDescent="0.25">
      <c r="A98" t="s">
        <v>190</v>
      </c>
    </row>
    <row r="99" spans="1:1" x14ac:dyDescent="0.25">
      <c r="A99" t="s">
        <v>197</v>
      </c>
    </row>
    <row r="100" spans="1:1" x14ac:dyDescent="0.25">
      <c r="A100" t="s">
        <v>199</v>
      </c>
    </row>
    <row r="101" spans="1:1" x14ac:dyDescent="0.25">
      <c r="A101" t="s">
        <v>193</v>
      </c>
    </row>
    <row r="102" spans="1:1" x14ac:dyDescent="0.25">
      <c r="A102" t="s">
        <v>212</v>
      </c>
    </row>
    <row r="103" spans="1:1" x14ac:dyDescent="0.25">
      <c r="A103" t="s">
        <v>272</v>
      </c>
    </row>
    <row r="104" spans="1:1" x14ac:dyDescent="0.25">
      <c r="A104" t="s">
        <v>236</v>
      </c>
    </row>
    <row r="105" spans="1:1" x14ac:dyDescent="0.25">
      <c r="A105" t="s">
        <v>280</v>
      </c>
    </row>
    <row r="106" spans="1:1" x14ac:dyDescent="0.25">
      <c r="A106" t="s">
        <v>379</v>
      </c>
    </row>
    <row r="107" spans="1:1" x14ac:dyDescent="0.25">
      <c r="A107" t="s">
        <v>234</v>
      </c>
    </row>
    <row r="108" spans="1:1" x14ac:dyDescent="0.25">
      <c r="A108" t="s">
        <v>360</v>
      </c>
    </row>
    <row r="109" spans="1:1" x14ac:dyDescent="0.25">
      <c r="A109" t="s">
        <v>277</v>
      </c>
    </row>
    <row r="110" spans="1:1" x14ac:dyDescent="0.25">
      <c r="A110" t="s">
        <v>441</v>
      </c>
    </row>
    <row r="111" spans="1:1" x14ac:dyDescent="0.25">
      <c r="A111" t="s">
        <v>442</v>
      </c>
    </row>
    <row r="112" spans="1:1" x14ac:dyDescent="0.25">
      <c r="A112" t="s">
        <v>443</v>
      </c>
    </row>
    <row r="113" spans="1:1" x14ac:dyDescent="0.25">
      <c r="A113" t="s">
        <v>444</v>
      </c>
    </row>
    <row r="114" spans="1:1" x14ac:dyDescent="0.25">
      <c r="A114" t="s">
        <v>445</v>
      </c>
    </row>
    <row r="115" spans="1:1" x14ac:dyDescent="0.25">
      <c r="A115" t="s">
        <v>446</v>
      </c>
    </row>
    <row r="116" spans="1:1" x14ac:dyDescent="0.25">
      <c r="A116" t="s">
        <v>435</v>
      </c>
    </row>
    <row r="117" spans="1:1" x14ac:dyDescent="0.25">
      <c r="A117" t="s">
        <v>436</v>
      </c>
    </row>
    <row r="118" spans="1:1" x14ac:dyDescent="0.25">
      <c r="A118" t="s">
        <v>437</v>
      </c>
    </row>
    <row r="119" spans="1:1" x14ac:dyDescent="0.25">
      <c r="A119" t="s">
        <v>438</v>
      </c>
    </row>
    <row r="120" spans="1:1" x14ac:dyDescent="0.25">
      <c r="A120" t="s">
        <v>439</v>
      </c>
    </row>
    <row r="121" spans="1:1" x14ac:dyDescent="0.25">
      <c r="A121" t="s">
        <v>434</v>
      </c>
    </row>
    <row r="122" spans="1:1" x14ac:dyDescent="0.25">
      <c r="A122" t="s">
        <v>440</v>
      </c>
    </row>
    <row r="123" spans="1:1" x14ac:dyDescent="0.25">
      <c r="A123" t="s">
        <v>447</v>
      </c>
    </row>
    <row r="124" spans="1:1" x14ac:dyDescent="0.25">
      <c r="A124" t="s">
        <v>448</v>
      </c>
    </row>
    <row r="125" spans="1:1" x14ac:dyDescent="0.25">
      <c r="A125" t="s">
        <v>449</v>
      </c>
    </row>
    <row r="126" spans="1:1" x14ac:dyDescent="0.25">
      <c r="A126" t="s">
        <v>450</v>
      </c>
    </row>
    <row r="127" spans="1:1" x14ac:dyDescent="0.25">
      <c r="A127" t="s">
        <v>451</v>
      </c>
    </row>
    <row r="128" spans="1:1" x14ac:dyDescent="0.25">
      <c r="A128" t="s">
        <v>452</v>
      </c>
    </row>
    <row r="129" spans="1:1" x14ac:dyDescent="0.25">
      <c r="A129" t="s">
        <v>453</v>
      </c>
    </row>
    <row r="130" spans="1:1" x14ac:dyDescent="0.25">
      <c r="A130" t="s">
        <v>454</v>
      </c>
    </row>
    <row r="131" spans="1:1" x14ac:dyDescent="0.25">
      <c r="A131" t="s">
        <v>456</v>
      </c>
    </row>
    <row r="132" spans="1:1" x14ac:dyDescent="0.25">
      <c r="A132" t="s">
        <v>457</v>
      </c>
    </row>
    <row r="133" spans="1:1" x14ac:dyDescent="0.25">
      <c r="A133" t="s">
        <v>458</v>
      </c>
    </row>
    <row r="134" spans="1:1" x14ac:dyDescent="0.25">
      <c r="A134" t="s">
        <v>459</v>
      </c>
    </row>
    <row r="135" spans="1:1" x14ac:dyDescent="0.25">
      <c r="A135" t="s">
        <v>460</v>
      </c>
    </row>
    <row r="136" spans="1:1" x14ac:dyDescent="0.25">
      <c r="A136" t="s">
        <v>461</v>
      </c>
    </row>
    <row r="137" spans="1:1" x14ac:dyDescent="0.25">
      <c r="A137" t="s">
        <v>462</v>
      </c>
    </row>
    <row r="138" spans="1:1" x14ac:dyDescent="0.25">
      <c r="A138" t="s">
        <v>463</v>
      </c>
    </row>
    <row r="139" spans="1:1" x14ac:dyDescent="0.25">
      <c r="A139" t="s">
        <v>464</v>
      </c>
    </row>
    <row r="140" spans="1:1" x14ac:dyDescent="0.25">
      <c r="A140" t="s">
        <v>465</v>
      </c>
    </row>
    <row r="141" spans="1:1" x14ac:dyDescent="0.25">
      <c r="A141" t="s">
        <v>466</v>
      </c>
    </row>
    <row r="142" spans="1:1" x14ac:dyDescent="0.25">
      <c r="A142" t="s">
        <v>467</v>
      </c>
    </row>
    <row r="143" spans="1:1" x14ac:dyDescent="0.25">
      <c r="A143" t="s">
        <v>468</v>
      </c>
    </row>
    <row r="144" spans="1:1" x14ac:dyDescent="0.25">
      <c r="A144" t="s">
        <v>469</v>
      </c>
    </row>
    <row r="145" spans="1:1" x14ac:dyDescent="0.25">
      <c r="A145" t="s">
        <v>470</v>
      </c>
    </row>
    <row r="146" spans="1:1" x14ac:dyDescent="0.25">
      <c r="A146" t="s">
        <v>471</v>
      </c>
    </row>
    <row r="147" spans="1:1" x14ac:dyDescent="0.25">
      <c r="A147" t="s">
        <v>473</v>
      </c>
    </row>
    <row r="148" spans="1:1" x14ac:dyDescent="0.25">
      <c r="A148" t="s">
        <v>472</v>
      </c>
    </row>
    <row r="149" spans="1:1" x14ac:dyDescent="0.25">
      <c r="A149" t="s">
        <v>455</v>
      </c>
    </row>
    <row r="150" spans="1:1" x14ac:dyDescent="0.25">
      <c r="A150" t="s">
        <v>556</v>
      </c>
    </row>
    <row r="151" spans="1:1" x14ac:dyDescent="0.25">
      <c r="A151" t="s">
        <v>380</v>
      </c>
    </row>
    <row r="152" spans="1:1" x14ac:dyDescent="0.25">
      <c r="A152" t="s">
        <v>474</v>
      </c>
    </row>
    <row r="153" spans="1:1" x14ac:dyDescent="0.25">
      <c r="A153" t="s">
        <v>475</v>
      </c>
    </row>
    <row r="154" spans="1:1" x14ac:dyDescent="0.25">
      <c r="A154" t="s">
        <v>476</v>
      </c>
    </row>
    <row r="155" spans="1:1" x14ac:dyDescent="0.25">
      <c r="A155" t="s">
        <v>477</v>
      </c>
    </row>
    <row r="156" spans="1:1" x14ac:dyDescent="0.25">
      <c r="A156" t="s">
        <v>478</v>
      </c>
    </row>
    <row r="157" spans="1:1" x14ac:dyDescent="0.25">
      <c r="A157" t="s">
        <v>479</v>
      </c>
    </row>
    <row r="158" spans="1:1" x14ac:dyDescent="0.25">
      <c r="A158" t="s">
        <v>495</v>
      </c>
    </row>
    <row r="159" spans="1:1" x14ac:dyDescent="0.25">
      <c r="A159" t="s">
        <v>480</v>
      </c>
    </row>
    <row r="160" spans="1:1" x14ac:dyDescent="0.25">
      <c r="A160" t="s">
        <v>481</v>
      </c>
    </row>
    <row r="161" spans="1:1" x14ac:dyDescent="0.25">
      <c r="A161" t="s">
        <v>482</v>
      </c>
    </row>
    <row r="162" spans="1:1" x14ac:dyDescent="0.25">
      <c r="A162" t="s">
        <v>483</v>
      </c>
    </row>
    <row r="163" spans="1:1" x14ac:dyDescent="0.25">
      <c r="A163" t="s">
        <v>484</v>
      </c>
    </row>
    <row r="164" spans="1:1" x14ac:dyDescent="0.25">
      <c r="A164" t="s">
        <v>485</v>
      </c>
    </row>
    <row r="165" spans="1:1" x14ac:dyDescent="0.25">
      <c r="A165" t="s">
        <v>486</v>
      </c>
    </row>
    <row r="166" spans="1:1" x14ac:dyDescent="0.25">
      <c r="A166" t="s">
        <v>487</v>
      </c>
    </row>
    <row r="167" spans="1:1" x14ac:dyDescent="0.25">
      <c r="A167" t="s">
        <v>494</v>
      </c>
    </row>
    <row r="168" spans="1:1" x14ac:dyDescent="0.25">
      <c r="A168" t="s">
        <v>488</v>
      </c>
    </row>
    <row r="169" spans="1:1" x14ac:dyDescent="0.25">
      <c r="A169" t="s">
        <v>489</v>
      </c>
    </row>
    <row r="170" spans="1:1" x14ac:dyDescent="0.25">
      <c r="A170" t="s">
        <v>490</v>
      </c>
    </row>
    <row r="171" spans="1:1" x14ac:dyDescent="0.25">
      <c r="A171" t="s">
        <v>491</v>
      </c>
    </row>
    <row r="172" spans="1:1" x14ac:dyDescent="0.25">
      <c r="A172" t="s">
        <v>492</v>
      </c>
    </row>
    <row r="173" spans="1:1" x14ac:dyDescent="0.25">
      <c r="A173" t="s">
        <v>493</v>
      </c>
    </row>
    <row r="174" spans="1:1" x14ac:dyDescent="0.25">
      <c r="A174" t="s">
        <v>217</v>
      </c>
    </row>
    <row r="175" spans="1:1" x14ac:dyDescent="0.25">
      <c r="A175" t="s">
        <v>510</v>
      </c>
    </row>
    <row r="176" spans="1:1" x14ac:dyDescent="0.25">
      <c r="A176" t="s">
        <v>336</v>
      </c>
    </row>
    <row r="177" spans="1:1" x14ac:dyDescent="0.25">
      <c r="A177" t="s">
        <v>497</v>
      </c>
    </row>
    <row r="178" spans="1:1" x14ac:dyDescent="0.25">
      <c r="A178" t="s">
        <v>253</v>
      </c>
    </row>
    <row r="179" spans="1:1" x14ac:dyDescent="0.25">
      <c r="A179" t="s">
        <v>262</v>
      </c>
    </row>
    <row r="180" spans="1:1" x14ac:dyDescent="0.25">
      <c r="A180" t="s">
        <v>503</v>
      </c>
    </row>
    <row r="181" spans="1:1" x14ac:dyDescent="0.25">
      <c r="A181" t="s">
        <v>261</v>
      </c>
    </row>
    <row r="182" spans="1:1" x14ac:dyDescent="0.25">
      <c r="A182" t="s">
        <v>403</v>
      </c>
    </row>
    <row r="183" spans="1:1" x14ac:dyDescent="0.25">
      <c r="A183" t="s">
        <v>337</v>
      </c>
    </row>
    <row r="184" spans="1:1" x14ac:dyDescent="0.25">
      <c r="A184" t="s">
        <v>526</v>
      </c>
    </row>
    <row r="185" spans="1:1" x14ac:dyDescent="0.25">
      <c r="A185" t="s">
        <v>498</v>
      </c>
    </row>
    <row r="186" spans="1:1" x14ac:dyDescent="0.25">
      <c r="A186" t="s">
        <v>165</v>
      </c>
    </row>
    <row r="187" spans="1:1" x14ac:dyDescent="0.25">
      <c r="A187" t="s">
        <v>404</v>
      </c>
    </row>
    <row r="188" spans="1:1" x14ac:dyDescent="0.25">
      <c r="A188" t="s">
        <v>398</v>
      </c>
    </row>
    <row r="189" spans="1:1" x14ac:dyDescent="0.25">
      <c r="A189" t="s">
        <v>420</v>
      </c>
    </row>
    <row r="190" spans="1:1" x14ac:dyDescent="0.25">
      <c r="A190" t="s">
        <v>399</v>
      </c>
    </row>
    <row r="191" spans="1:1" x14ac:dyDescent="0.25">
      <c r="A191" t="s">
        <v>278</v>
      </c>
    </row>
    <row r="192" spans="1:1" x14ac:dyDescent="0.25">
      <c r="A192" t="s">
        <v>400</v>
      </c>
    </row>
    <row r="193" spans="1:1" x14ac:dyDescent="0.25">
      <c r="A193" t="s">
        <v>405</v>
      </c>
    </row>
    <row r="194" spans="1:1" x14ac:dyDescent="0.25">
      <c r="A194" t="s">
        <v>237</v>
      </c>
    </row>
    <row r="195" spans="1:1" x14ac:dyDescent="0.25">
      <c r="A195" t="s">
        <v>231</v>
      </c>
    </row>
    <row r="196" spans="1:1" x14ac:dyDescent="0.25">
      <c r="A196" t="s">
        <v>554</v>
      </c>
    </row>
    <row r="197" spans="1:1" x14ac:dyDescent="0.25">
      <c r="A197" t="s">
        <v>525</v>
      </c>
    </row>
    <row r="198" spans="1:1" x14ac:dyDescent="0.25">
      <c r="A198" t="s">
        <v>429</v>
      </c>
    </row>
    <row r="199" spans="1:1" x14ac:dyDescent="0.25">
      <c r="A199" t="s">
        <v>501</v>
      </c>
    </row>
    <row r="200" spans="1:1" x14ac:dyDescent="0.25">
      <c r="A200" t="s">
        <v>428</v>
      </c>
    </row>
    <row r="201" spans="1:1" x14ac:dyDescent="0.25">
      <c r="A201" t="s">
        <v>427</v>
      </c>
    </row>
    <row r="202" spans="1:1" x14ac:dyDescent="0.25">
      <c r="A202" t="s">
        <v>425</v>
      </c>
    </row>
    <row r="203" spans="1:1" x14ac:dyDescent="0.25">
      <c r="A203" t="s">
        <v>426</v>
      </c>
    </row>
    <row r="204" spans="1:1" x14ac:dyDescent="0.25">
      <c r="A204" t="s">
        <v>570</v>
      </c>
    </row>
    <row r="205" spans="1:1" x14ac:dyDescent="0.25">
      <c r="A205" t="s">
        <v>430</v>
      </c>
    </row>
    <row r="206" spans="1:1" x14ac:dyDescent="0.25">
      <c r="A206" t="s">
        <v>247</v>
      </c>
    </row>
    <row r="207" spans="1:1" x14ac:dyDescent="0.25">
      <c r="A207" t="s">
        <v>239</v>
      </c>
    </row>
    <row r="208" spans="1:1" x14ac:dyDescent="0.25">
      <c r="A208" t="s">
        <v>263</v>
      </c>
    </row>
    <row r="209" spans="1:1" x14ac:dyDescent="0.25">
      <c r="A209" t="s">
        <v>240</v>
      </c>
    </row>
    <row r="210" spans="1:1" x14ac:dyDescent="0.25">
      <c r="A210" t="s">
        <v>293</v>
      </c>
    </row>
    <row r="211" spans="1:1" x14ac:dyDescent="0.25">
      <c r="A211" t="s">
        <v>385</v>
      </c>
    </row>
    <row r="212" spans="1:1" x14ac:dyDescent="0.25">
      <c r="A212" t="s">
        <v>273</v>
      </c>
    </row>
    <row r="213" spans="1:1" x14ac:dyDescent="0.25">
      <c r="A213" t="s">
        <v>223</v>
      </c>
    </row>
    <row r="214" spans="1:1" x14ac:dyDescent="0.25">
      <c r="A214" t="s">
        <v>609</v>
      </c>
    </row>
    <row r="215" spans="1:1" x14ac:dyDescent="0.25">
      <c r="A215" t="s">
        <v>241</v>
      </c>
    </row>
    <row r="216" spans="1:1" x14ac:dyDescent="0.25">
      <c r="A216" t="s">
        <v>248</v>
      </c>
    </row>
    <row r="217" spans="1:1" x14ac:dyDescent="0.25">
      <c r="A217" t="s">
        <v>282</v>
      </c>
    </row>
    <row r="218" spans="1:1" x14ac:dyDescent="0.25">
      <c r="A218" t="s">
        <v>344</v>
      </c>
    </row>
    <row r="219" spans="1:1" x14ac:dyDescent="0.25">
      <c r="A219" t="s">
        <v>283</v>
      </c>
    </row>
    <row r="220" spans="1:1" x14ac:dyDescent="0.25">
      <c r="A220" t="s">
        <v>300</v>
      </c>
    </row>
    <row r="221" spans="1:1" x14ac:dyDescent="0.25">
      <c r="A221" t="s">
        <v>164</v>
      </c>
    </row>
    <row r="222" spans="1:1" x14ac:dyDescent="0.25">
      <c r="A222" t="s">
        <v>331</v>
      </c>
    </row>
    <row r="223" spans="1:1" x14ac:dyDescent="0.25">
      <c r="A223" t="s">
        <v>249</v>
      </c>
    </row>
    <row r="224" spans="1:1" x14ac:dyDescent="0.25">
      <c r="A224" t="s">
        <v>329</v>
      </c>
    </row>
    <row r="225" spans="1:1" x14ac:dyDescent="0.25">
      <c r="A225" t="s">
        <v>160</v>
      </c>
    </row>
    <row r="226" spans="1:1" x14ac:dyDescent="0.25">
      <c r="A226" t="s">
        <v>213</v>
      </c>
    </row>
    <row r="227" spans="1:1" x14ac:dyDescent="0.25">
      <c r="A227" t="s">
        <v>332</v>
      </c>
    </row>
    <row r="228" spans="1:1" x14ac:dyDescent="0.25">
      <c r="A228" t="s">
        <v>394</v>
      </c>
    </row>
    <row r="229" spans="1:1" x14ac:dyDescent="0.25">
      <c r="A229" t="s">
        <v>297</v>
      </c>
    </row>
    <row r="230" spans="1:1" x14ac:dyDescent="0.25">
      <c r="A230" t="s">
        <v>389</v>
      </c>
    </row>
    <row r="231" spans="1:1" x14ac:dyDescent="0.25">
      <c r="A231" t="s">
        <v>505</v>
      </c>
    </row>
    <row r="232" spans="1:1" x14ac:dyDescent="0.25">
      <c r="A232" t="s">
        <v>264</v>
      </c>
    </row>
    <row r="233" spans="1:1" x14ac:dyDescent="0.25">
      <c r="A233" t="s">
        <v>401</v>
      </c>
    </row>
    <row r="234" spans="1:1" x14ac:dyDescent="0.25">
      <c r="A234" t="s">
        <v>214</v>
      </c>
    </row>
    <row r="235" spans="1:1" x14ac:dyDescent="0.25">
      <c r="A235" t="s">
        <v>254</v>
      </c>
    </row>
    <row r="236" spans="1:1" x14ac:dyDescent="0.25">
      <c r="A236" t="s">
        <v>211</v>
      </c>
    </row>
    <row r="237" spans="1:1" x14ac:dyDescent="0.25">
      <c r="A237" t="s">
        <v>560</v>
      </c>
    </row>
    <row r="238" spans="1:1" x14ac:dyDescent="0.25">
      <c r="A238" t="s">
        <v>409</v>
      </c>
    </row>
    <row r="239" spans="1:1" x14ac:dyDescent="0.25">
      <c r="A239" t="s">
        <v>201</v>
      </c>
    </row>
    <row r="240" spans="1:1" x14ac:dyDescent="0.25">
      <c r="A240" t="s">
        <v>158</v>
      </c>
    </row>
    <row r="241" spans="1:1" x14ac:dyDescent="0.25">
      <c r="A241" t="s">
        <v>202</v>
      </c>
    </row>
    <row r="242" spans="1:1" x14ac:dyDescent="0.25">
      <c r="A242" t="s">
        <v>284</v>
      </c>
    </row>
    <row r="243" spans="1:1" x14ac:dyDescent="0.25">
      <c r="A243" t="s">
        <v>224</v>
      </c>
    </row>
    <row r="244" spans="1:1" x14ac:dyDescent="0.25">
      <c r="A244" t="s">
        <v>159</v>
      </c>
    </row>
    <row r="245" spans="1:1" x14ac:dyDescent="0.25">
      <c r="A245" t="s">
        <v>225</v>
      </c>
    </row>
    <row r="246" spans="1:1" x14ac:dyDescent="0.25">
      <c r="A246" t="s">
        <v>215</v>
      </c>
    </row>
    <row r="247" spans="1:1" x14ac:dyDescent="0.25">
      <c r="A247" t="s">
        <v>524</v>
      </c>
    </row>
    <row r="248" spans="1:1" x14ac:dyDescent="0.25">
      <c r="A248" t="s">
        <v>162</v>
      </c>
    </row>
    <row r="249" spans="1:1" x14ac:dyDescent="0.25">
      <c r="A249" t="s">
        <v>168</v>
      </c>
    </row>
    <row r="250" spans="1:1" x14ac:dyDescent="0.25">
      <c r="A250" t="s">
        <v>410</v>
      </c>
    </row>
    <row r="251" spans="1:1" x14ac:dyDescent="0.25">
      <c r="A251" t="s">
        <v>166</v>
      </c>
    </row>
    <row r="252" spans="1:1" x14ac:dyDescent="0.25">
      <c r="A252" t="s">
        <v>266</v>
      </c>
    </row>
    <row r="253" spans="1:1" x14ac:dyDescent="0.25">
      <c r="A253" t="s">
        <v>235</v>
      </c>
    </row>
    <row r="254" spans="1:1" x14ac:dyDescent="0.25">
      <c r="A254" t="s">
        <v>285</v>
      </c>
    </row>
    <row r="255" spans="1:1" x14ac:dyDescent="0.25">
      <c r="A255" t="s">
        <v>229</v>
      </c>
    </row>
    <row r="256" spans="1:1" x14ac:dyDescent="0.25">
      <c r="A256" t="s">
        <v>226</v>
      </c>
    </row>
    <row r="257" spans="1:1" x14ac:dyDescent="0.25">
      <c r="A257" t="s">
        <v>294</v>
      </c>
    </row>
    <row r="258" spans="1:1" x14ac:dyDescent="0.25">
      <c r="A258" t="s">
        <v>378</v>
      </c>
    </row>
    <row r="259" spans="1:1" x14ac:dyDescent="0.25">
      <c r="A259" t="s">
        <v>286</v>
      </c>
    </row>
    <row r="260" spans="1:1" x14ac:dyDescent="0.25">
      <c r="A260" t="s">
        <v>305</v>
      </c>
    </row>
    <row r="261" spans="1:1" x14ac:dyDescent="0.25">
      <c r="A261" t="s">
        <v>287</v>
      </c>
    </row>
    <row r="262" spans="1:1" x14ac:dyDescent="0.25">
      <c r="A262" t="s">
        <v>227</v>
      </c>
    </row>
    <row r="263" spans="1:1" x14ac:dyDescent="0.25">
      <c r="A263" t="s">
        <v>228</v>
      </c>
    </row>
    <row r="264" spans="1:1" x14ac:dyDescent="0.25">
      <c r="A264" t="s">
        <v>255</v>
      </c>
    </row>
    <row r="265" spans="1:1" x14ac:dyDescent="0.25">
      <c r="A265" t="s">
        <v>230</v>
      </c>
    </row>
    <row r="266" spans="1:1" x14ac:dyDescent="0.25">
      <c r="A266" t="s">
        <v>232</v>
      </c>
    </row>
    <row r="267" spans="1:1" x14ac:dyDescent="0.25">
      <c r="A267" t="s">
        <v>432</v>
      </c>
    </row>
    <row r="268" spans="1:1" x14ac:dyDescent="0.25">
      <c r="A268" t="s">
        <v>267</v>
      </c>
    </row>
    <row r="269" spans="1:1" x14ac:dyDescent="0.25">
      <c r="A269" t="s">
        <v>339</v>
      </c>
    </row>
    <row r="270" spans="1:1" x14ac:dyDescent="0.25">
      <c r="A270" t="s">
        <v>553</v>
      </c>
    </row>
    <row r="271" spans="1:1" x14ac:dyDescent="0.25">
      <c r="A271" t="s">
        <v>509</v>
      </c>
    </row>
    <row r="272" spans="1:1" x14ac:dyDescent="0.25">
      <c r="A272" t="s">
        <v>559</v>
      </c>
    </row>
    <row r="273" spans="1:1" x14ac:dyDescent="0.25">
      <c r="A273" t="s">
        <v>242</v>
      </c>
    </row>
    <row r="274" spans="1:1" x14ac:dyDescent="0.25">
      <c r="A274" t="s">
        <v>161</v>
      </c>
    </row>
    <row r="275" spans="1:1" x14ac:dyDescent="0.25">
      <c r="A275" t="s">
        <v>355</v>
      </c>
    </row>
    <row r="276" spans="1:1" x14ac:dyDescent="0.25">
      <c r="A276" t="s">
        <v>328</v>
      </c>
    </row>
    <row r="277" spans="1:1" x14ac:dyDescent="0.25">
      <c r="A277" t="s">
        <v>250</v>
      </c>
    </row>
    <row r="278" spans="1:1" x14ac:dyDescent="0.25">
      <c r="A278" t="s">
        <v>204</v>
      </c>
    </row>
    <row r="279" spans="1:1" x14ac:dyDescent="0.25">
      <c r="A279" t="s">
        <v>216</v>
      </c>
    </row>
    <row r="280" spans="1:1" x14ac:dyDescent="0.25">
      <c r="A280" t="s">
        <v>565</v>
      </c>
    </row>
    <row r="281" spans="1:1" x14ac:dyDescent="0.25">
      <c r="A281" t="s">
        <v>233</v>
      </c>
    </row>
    <row r="282" spans="1:1" x14ac:dyDescent="0.25">
      <c r="A282" t="s">
        <v>341</v>
      </c>
    </row>
    <row r="283" spans="1:1" x14ac:dyDescent="0.25">
      <c r="A283" t="s">
        <v>371</v>
      </c>
    </row>
    <row r="284" spans="1:1" x14ac:dyDescent="0.25">
      <c r="A284" t="s">
        <v>269</v>
      </c>
    </row>
    <row r="285" spans="1:1" x14ac:dyDescent="0.25">
      <c r="A285" t="s">
        <v>298</v>
      </c>
    </row>
    <row r="286" spans="1:1" x14ac:dyDescent="0.25">
      <c r="A286" t="s">
        <v>363</v>
      </c>
    </row>
    <row r="287" spans="1:1" x14ac:dyDescent="0.25">
      <c r="A287" t="s">
        <v>301</v>
      </c>
    </row>
    <row r="288" spans="1:1" x14ac:dyDescent="0.25">
      <c r="A288" t="s">
        <v>306</v>
      </c>
    </row>
    <row r="289" spans="1:1" x14ac:dyDescent="0.25">
      <c r="A289" t="s">
        <v>357</v>
      </c>
    </row>
    <row r="290" spans="1:1" x14ac:dyDescent="0.25">
      <c r="A290" t="s">
        <v>203</v>
      </c>
    </row>
    <row r="291" spans="1:1" x14ac:dyDescent="0.25">
      <c r="A291" t="s">
        <v>367</v>
      </c>
    </row>
    <row r="292" spans="1:1" x14ac:dyDescent="0.25">
      <c r="A292" t="s">
        <v>364</v>
      </c>
    </row>
    <row r="293" spans="1:1" x14ac:dyDescent="0.25">
      <c r="A293" t="s">
        <v>413</v>
      </c>
    </row>
    <row r="294" spans="1:1" x14ac:dyDescent="0.25">
      <c r="A294" t="s">
        <v>406</v>
      </c>
    </row>
    <row r="295" spans="1:1" x14ac:dyDescent="0.25">
      <c r="A295" t="s">
        <v>407</v>
      </c>
    </row>
    <row r="296" spans="1:1" x14ac:dyDescent="0.25">
      <c r="A296" t="s">
        <v>422</v>
      </c>
    </row>
    <row r="297" spans="1:1" x14ac:dyDescent="0.25">
      <c r="A297" t="s">
        <v>571</v>
      </c>
    </row>
    <row r="298" spans="1:1" x14ac:dyDescent="0.25">
      <c r="A298" t="s">
        <v>348</v>
      </c>
    </row>
    <row r="299" spans="1:1" x14ac:dyDescent="0.25">
      <c r="A299" t="s">
        <v>350</v>
      </c>
    </row>
    <row r="300" spans="1:1" x14ac:dyDescent="0.25">
      <c r="A300" t="s">
        <v>346</v>
      </c>
    </row>
    <row r="301" spans="1:1" x14ac:dyDescent="0.25">
      <c r="A301" t="s">
        <v>347</v>
      </c>
    </row>
    <row r="302" spans="1:1" x14ac:dyDescent="0.25">
      <c r="A302" t="s">
        <v>351</v>
      </c>
    </row>
    <row r="303" spans="1:1" x14ac:dyDescent="0.25">
      <c r="A303" t="s">
        <v>610</v>
      </c>
    </row>
    <row r="304" spans="1:1" x14ac:dyDescent="0.25">
      <c r="A304" t="s">
        <v>340</v>
      </c>
    </row>
    <row r="305" spans="1:1" x14ac:dyDescent="0.25">
      <c r="A305" t="s">
        <v>516</v>
      </c>
    </row>
    <row r="306" spans="1:1" x14ac:dyDescent="0.25">
      <c r="A306" t="s">
        <v>411</v>
      </c>
    </row>
    <row r="307" spans="1:1" x14ac:dyDescent="0.25">
      <c r="A307" t="s">
        <v>523</v>
      </c>
    </row>
    <row r="308" spans="1:1" x14ac:dyDescent="0.25">
      <c r="A308" t="s">
        <v>167</v>
      </c>
    </row>
    <row r="309" spans="1:1" x14ac:dyDescent="0.25">
      <c r="A309" t="s">
        <v>169</v>
      </c>
    </row>
    <row r="310" spans="1:1" x14ac:dyDescent="0.25">
      <c r="A310" t="s">
        <v>415</v>
      </c>
    </row>
    <row r="311" spans="1:1" x14ac:dyDescent="0.25">
      <c r="A311" t="s">
        <v>414</v>
      </c>
    </row>
    <row r="312" spans="1:1" x14ac:dyDescent="0.25">
      <c r="A312" t="s">
        <v>416</v>
      </c>
    </row>
    <row r="313" spans="1:1" x14ac:dyDescent="0.25">
      <c r="A313" t="s">
        <v>424</v>
      </c>
    </row>
    <row r="314" spans="1:1" x14ac:dyDescent="0.25">
      <c r="A314" t="s">
        <v>563</v>
      </c>
    </row>
    <row r="315" spans="1:1" x14ac:dyDescent="0.25">
      <c r="A315" t="s">
        <v>417</v>
      </c>
    </row>
    <row r="316" spans="1:1" x14ac:dyDescent="0.25">
      <c r="A316" t="s">
        <v>502</v>
      </c>
    </row>
    <row r="317" spans="1:1" x14ac:dyDescent="0.25">
      <c r="A317" t="s">
        <v>500</v>
      </c>
    </row>
    <row r="318" spans="1:1" x14ac:dyDescent="0.25">
      <c r="A318" t="s">
        <v>555</v>
      </c>
    </row>
    <row r="319" spans="1:1" x14ac:dyDescent="0.25">
      <c r="A319" t="s">
        <v>561</v>
      </c>
    </row>
    <row r="320" spans="1:1" x14ac:dyDescent="0.25">
      <c r="A320" t="s">
        <v>519</v>
      </c>
    </row>
    <row r="321" spans="1:1" x14ac:dyDescent="0.25">
      <c r="A321" t="s">
        <v>433</v>
      </c>
    </row>
    <row r="322" spans="1:1" x14ac:dyDescent="0.25">
      <c r="A322" t="s">
        <v>345</v>
      </c>
    </row>
    <row r="323" spans="1:1" x14ac:dyDescent="0.25">
      <c r="A323" t="s">
        <v>520</v>
      </c>
    </row>
    <row r="324" spans="1:1" x14ac:dyDescent="0.25">
      <c r="A324" t="s">
        <v>342</v>
      </c>
    </row>
    <row r="325" spans="1:1" x14ac:dyDescent="0.25">
      <c r="A325" t="s">
        <v>343</v>
      </c>
    </row>
    <row r="326" spans="1:1" x14ac:dyDescent="0.25">
      <c r="A326" t="s">
        <v>352</v>
      </c>
    </row>
    <row r="327" spans="1:1" x14ac:dyDescent="0.25">
      <c r="A327" t="s">
        <v>423</v>
      </c>
    </row>
    <row r="328" spans="1:1" x14ac:dyDescent="0.25">
      <c r="A328" t="s">
        <v>349</v>
      </c>
    </row>
    <row r="329" spans="1:1" x14ac:dyDescent="0.25">
      <c r="A329" t="s">
        <v>391</v>
      </c>
    </row>
    <row r="330" spans="1:1" x14ac:dyDescent="0.25">
      <c r="A330" t="s">
        <v>537</v>
      </c>
    </row>
    <row r="331" spans="1:1" x14ac:dyDescent="0.25">
      <c r="A331" t="s">
        <v>527</v>
      </c>
    </row>
    <row r="332" spans="1:1" x14ac:dyDescent="0.25">
      <c r="A332" t="s">
        <v>529</v>
      </c>
    </row>
    <row r="333" spans="1:1" x14ac:dyDescent="0.25">
      <c r="A333" t="s">
        <v>532</v>
      </c>
    </row>
    <row r="334" spans="1:1" x14ac:dyDescent="0.25">
      <c r="A334" t="s">
        <v>548</v>
      </c>
    </row>
    <row r="335" spans="1:1" x14ac:dyDescent="0.25">
      <c r="A335" t="s">
        <v>536</v>
      </c>
    </row>
    <row r="336" spans="1:1" x14ac:dyDescent="0.25">
      <c r="A336" t="s">
        <v>534</v>
      </c>
    </row>
    <row r="337" spans="1:1" x14ac:dyDescent="0.25">
      <c r="A337" t="s">
        <v>552</v>
      </c>
    </row>
    <row r="338" spans="1:1" x14ac:dyDescent="0.25">
      <c r="A338" t="s">
        <v>543</v>
      </c>
    </row>
    <row r="339" spans="1:1" x14ac:dyDescent="0.25">
      <c r="A339" t="s">
        <v>550</v>
      </c>
    </row>
    <row r="340" spans="1:1" x14ac:dyDescent="0.25">
      <c r="A340" t="s">
        <v>544</v>
      </c>
    </row>
    <row r="341" spans="1:1" x14ac:dyDescent="0.25">
      <c r="A341" t="s">
        <v>539</v>
      </c>
    </row>
    <row r="342" spans="1:1" x14ac:dyDescent="0.25">
      <c r="A342" t="s">
        <v>545</v>
      </c>
    </row>
    <row r="343" spans="1:1" x14ac:dyDescent="0.25">
      <c r="A343" t="s">
        <v>540</v>
      </c>
    </row>
    <row r="344" spans="1:1" x14ac:dyDescent="0.25">
      <c r="A344" t="s">
        <v>546</v>
      </c>
    </row>
    <row r="345" spans="1:1" x14ac:dyDescent="0.25">
      <c r="A345" t="s">
        <v>551</v>
      </c>
    </row>
    <row r="346" spans="1:1" x14ac:dyDescent="0.25">
      <c r="A346" t="s">
        <v>541</v>
      </c>
    </row>
    <row r="347" spans="1:1" x14ac:dyDescent="0.25">
      <c r="A347" t="s">
        <v>533</v>
      </c>
    </row>
    <row r="348" spans="1:1" x14ac:dyDescent="0.25">
      <c r="A348" t="s">
        <v>538</v>
      </c>
    </row>
    <row r="349" spans="1:1" x14ac:dyDescent="0.25">
      <c r="A349" t="s">
        <v>528</v>
      </c>
    </row>
    <row r="350" spans="1:1" x14ac:dyDescent="0.25">
      <c r="A350" t="s">
        <v>542</v>
      </c>
    </row>
    <row r="351" spans="1:1" x14ac:dyDescent="0.25">
      <c r="A351" t="s">
        <v>530</v>
      </c>
    </row>
    <row r="352" spans="1:1" x14ac:dyDescent="0.25">
      <c r="A352" t="s">
        <v>547</v>
      </c>
    </row>
    <row r="353" spans="1:1" x14ac:dyDescent="0.25">
      <c r="A353" t="s">
        <v>535</v>
      </c>
    </row>
    <row r="354" spans="1:1" x14ac:dyDescent="0.25">
      <c r="A354" t="s">
        <v>549</v>
      </c>
    </row>
    <row r="355" spans="1:1" x14ac:dyDescent="0.25">
      <c r="A355" t="s">
        <v>531</v>
      </c>
    </row>
    <row r="356" spans="1:1" x14ac:dyDescent="0.25">
      <c r="A356" t="s">
        <v>611</v>
      </c>
    </row>
    <row r="357" spans="1:1" x14ac:dyDescent="0.25">
      <c r="A357" t="s">
        <v>274</v>
      </c>
    </row>
    <row r="358" spans="1:1" x14ac:dyDescent="0.25">
      <c r="A358" t="s">
        <v>408</v>
      </c>
    </row>
    <row r="359" spans="1:1" x14ac:dyDescent="0.25">
      <c r="A359" t="s">
        <v>275</v>
      </c>
    </row>
    <row r="360" spans="1:1" x14ac:dyDescent="0.25">
      <c r="A360" t="s">
        <v>288</v>
      </c>
    </row>
    <row r="361" spans="1:1" x14ac:dyDescent="0.25">
      <c r="A361" t="s">
        <v>289</v>
      </c>
    </row>
    <row r="362" spans="1:1" x14ac:dyDescent="0.25">
      <c r="A362" t="s">
        <v>295</v>
      </c>
    </row>
    <row r="363" spans="1:1" x14ac:dyDescent="0.25">
      <c r="A363" t="s">
        <v>218</v>
      </c>
    </row>
    <row r="364" spans="1:1" x14ac:dyDescent="0.25">
      <c r="A364" t="s">
        <v>265</v>
      </c>
    </row>
    <row r="365" spans="1:1" x14ac:dyDescent="0.25">
      <c r="A365" t="s">
        <v>290</v>
      </c>
    </row>
    <row r="366" spans="1:1" x14ac:dyDescent="0.25">
      <c r="A366" t="s">
        <v>302</v>
      </c>
    </row>
    <row r="367" spans="1:1" x14ac:dyDescent="0.25">
      <c r="A367" t="s">
        <v>392</v>
      </c>
    </row>
    <row r="368" spans="1:1" x14ac:dyDescent="0.25">
      <c r="A368" t="s">
        <v>387</v>
      </c>
    </row>
    <row r="369" spans="1:1" x14ac:dyDescent="0.25">
      <c r="A369" t="s">
        <v>386</v>
      </c>
    </row>
    <row r="370" spans="1:1" x14ac:dyDescent="0.25">
      <c r="A370" t="s">
        <v>157</v>
      </c>
    </row>
    <row r="371" spans="1:1" x14ac:dyDescent="0.25">
      <c r="A371" t="s">
        <v>219</v>
      </c>
    </row>
    <row r="372" spans="1:1" x14ac:dyDescent="0.25">
      <c r="A372" t="s">
        <v>303</v>
      </c>
    </row>
    <row r="373" spans="1:1" x14ac:dyDescent="0.25">
      <c r="A373" t="s">
        <v>251</v>
      </c>
    </row>
    <row r="374" spans="1:1" x14ac:dyDescent="0.25">
      <c r="A374" t="s">
        <v>221</v>
      </c>
    </row>
    <row r="375" spans="1:1" x14ac:dyDescent="0.25">
      <c r="A375" t="s">
        <v>256</v>
      </c>
    </row>
    <row r="376" spans="1:1" x14ac:dyDescent="0.25">
      <c r="A376" t="s">
        <v>279</v>
      </c>
    </row>
    <row r="377" spans="1:1" x14ac:dyDescent="0.25">
      <c r="A377" t="s">
        <v>252</v>
      </c>
    </row>
    <row r="378" spans="1:1" x14ac:dyDescent="0.25">
      <c r="A378" t="s">
        <v>307</v>
      </c>
    </row>
    <row r="379" spans="1:1" x14ac:dyDescent="0.25">
      <c r="A379" t="s">
        <v>220</v>
      </c>
    </row>
    <row r="380" spans="1:1" x14ac:dyDescent="0.25">
      <c r="A380" t="s">
        <v>291</v>
      </c>
    </row>
    <row r="381" spans="1:1" x14ac:dyDescent="0.25">
      <c r="A381" t="s">
        <v>243</v>
      </c>
    </row>
    <row r="382" spans="1:1" x14ac:dyDescent="0.25">
      <c r="A382" t="s">
        <v>292</v>
      </c>
    </row>
    <row r="383" spans="1:1" x14ac:dyDescent="0.25">
      <c r="A383" t="s">
        <v>402</v>
      </c>
    </row>
    <row r="384" spans="1:1" x14ac:dyDescent="0.25">
      <c r="A384" t="s">
        <v>508</v>
      </c>
    </row>
    <row r="385" spans="1:1" x14ac:dyDescent="0.25">
      <c r="A385" t="s">
        <v>396</v>
      </c>
    </row>
    <row r="386" spans="1:1" x14ac:dyDescent="0.25">
      <c r="A386" t="s">
        <v>333</v>
      </c>
    </row>
    <row r="387" spans="1:1" x14ac:dyDescent="0.25">
      <c r="A387" t="s">
        <v>308</v>
      </c>
    </row>
    <row r="388" spans="1:1" x14ac:dyDescent="0.25">
      <c r="A388" t="s">
        <v>568</v>
      </c>
    </row>
    <row r="389" spans="1:1" x14ac:dyDescent="0.25">
      <c r="A389" t="s">
        <v>381</v>
      </c>
    </row>
    <row r="390" spans="1:1" x14ac:dyDescent="0.25">
      <c r="A390" t="s">
        <v>564</v>
      </c>
    </row>
    <row r="391" spans="1:1" x14ac:dyDescent="0.25">
      <c r="A391" t="s">
        <v>365</v>
      </c>
    </row>
    <row r="392" spans="1:1" x14ac:dyDescent="0.25">
      <c r="A392" t="s">
        <v>499</v>
      </c>
    </row>
    <row r="393" spans="1:1" x14ac:dyDescent="0.25">
      <c r="A393" t="s">
        <v>388</v>
      </c>
    </row>
    <row r="394" spans="1:1" x14ac:dyDescent="0.25">
      <c r="A394" t="s">
        <v>369</v>
      </c>
    </row>
    <row r="395" spans="1:1" x14ac:dyDescent="0.25">
      <c r="A395" t="s">
        <v>361</v>
      </c>
    </row>
    <row r="396" spans="1:1" x14ac:dyDescent="0.25">
      <c r="A396" t="s">
        <v>557</v>
      </c>
    </row>
    <row r="397" spans="1:1" x14ac:dyDescent="0.25">
      <c r="A397" t="s">
        <v>506</v>
      </c>
    </row>
    <row r="398" spans="1:1" x14ac:dyDescent="0.25">
      <c r="A398" t="s">
        <v>244</v>
      </c>
    </row>
    <row r="399" spans="1:1" x14ac:dyDescent="0.25">
      <c r="A399" t="s">
        <v>567</v>
      </c>
    </row>
    <row r="400" spans="1:1" x14ac:dyDescent="0.25">
      <c r="A400" t="s">
        <v>268</v>
      </c>
    </row>
    <row r="401" spans="1:1" x14ac:dyDescent="0.25">
      <c r="A401" t="s">
        <v>353</v>
      </c>
    </row>
    <row r="402" spans="1:1" x14ac:dyDescent="0.25">
      <c r="A402" t="s">
        <v>521</v>
      </c>
    </row>
    <row r="403" spans="1:1" x14ac:dyDescent="0.25">
      <c r="A403" t="s">
        <v>372</v>
      </c>
    </row>
    <row r="404" spans="1:1" x14ac:dyDescent="0.25">
      <c r="A404" t="s">
        <v>368</v>
      </c>
    </row>
    <row r="405" spans="1:1" x14ac:dyDescent="0.25">
      <c r="A405" t="s">
        <v>374</v>
      </c>
    </row>
    <row r="406" spans="1:1" x14ac:dyDescent="0.25">
      <c r="A406" t="s">
        <v>309</v>
      </c>
    </row>
    <row r="407" spans="1:1" x14ac:dyDescent="0.25">
      <c r="A407" t="s">
        <v>310</v>
      </c>
    </row>
    <row r="408" spans="1:1" x14ac:dyDescent="0.25">
      <c r="A408" t="s">
        <v>397</v>
      </c>
    </row>
    <row r="409" spans="1:1" x14ac:dyDescent="0.25">
      <c r="A409" t="s">
        <v>311</v>
      </c>
    </row>
    <row r="410" spans="1:1" x14ac:dyDescent="0.25">
      <c r="A410" t="s">
        <v>312</v>
      </c>
    </row>
    <row r="411" spans="1:1" x14ac:dyDescent="0.25">
      <c r="A411" t="s">
        <v>313</v>
      </c>
    </row>
    <row r="412" spans="1:1" x14ac:dyDescent="0.25">
      <c r="A412" t="s">
        <v>314</v>
      </c>
    </row>
    <row r="413" spans="1:1" x14ac:dyDescent="0.25">
      <c r="A413" t="s">
        <v>315</v>
      </c>
    </row>
    <row r="414" spans="1:1" x14ac:dyDescent="0.25">
      <c r="A414" t="s">
        <v>316</v>
      </c>
    </row>
    <row r="415" spans="1:1" x14ac:dyDescent="0.25">
      <c r="A415" t="s">
        <v>323</v>
      </c>
    </row>
    <row r="416" spans="1:1" x14ac:dyDescent="0.25">
      <c r="A416" t="s">
        <v>320</v>
      </c>
    </row>
    <row r="417" spans="1:1" x14ac:dyDescent="0.25">
      <c r="A417" t="s">
        <v>318</v>
      </c>
    </row>
    <row r="418" spans="1:1" x14ac:dyDescent="0.25">
      <c r="A418" t="s">
        <v>322</v>
      </c>
    </row>
    <row r="419" spans="1:1" x14ac:dyDescent="0.25">
      <c r="A419" t="s">
        <v>319</v>
      </c>
    </row>
    <row r="420" spans="1:1" x14ac:dyDescent="0.25">
      <c r="A420" t="s">
        <v>317</v>
      </c>
    </row>
    <row r="421" spans="1:1" x14ac:dyDescent="0.25">
      <c r="A421" t="s">
        <v>321</v>
      </c>
    </row>
    <row r="422" spans="1:1" x14ac:dyDescent="0.25">
      <c r="A422" t="s">
        <v>572</v>
      </c>
    </row>
    <row r="423" spans="1:1" x14ac:dyDescent="0.25">
      <c r="A423" t="s">
        <v>573</v>
      </c>
    </row>
    <row r="424" spans="1:1" x14ac:dyDescent="0.25">
      <c r="A424" t="s">
        <v>612</v>
      </c>
    </row>
  </sheetData>
  <sheetProtection algorithmName="SHA-512" hashValue="Jp6ibyLaqjs8oFs7ERH1hbaRNJQjMv0nTcolGGHWKD5NFJrFcSF1vJmrYc7+v7UXqMlpaH5+B5DCNFxboEu49w==" saltValue="bG7dr7SUJbDrMYvNbbetnA==" spinCount="100000" sheet="1" objects="1" scenarios="1"/>
  <sortState xmlns:xlrd2="http://schemas.microsoft.com/office/spreadsheetml/2017/richdata2" ref="A2:A419">
    <sortCondition ref="A2:A41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Principal</vt:lpstr>
      <vt:lpstr>USUARIOS</vt:lpstr>
      <vt:lpstr>ABOGADOS</vt:lpstr>
      <vt:lpstr>JUDICIALES</vt:lpstr>
      <vt:lpstr>PREJUDICIALES</vt:lpstr>
      <vt:lpstr>ARBITRAMENTOS</vt:lpstr>
      <vt:lpstr>PAGOS</vt:lpstr>
      <vt:lpstr>Resumen General</vt:lpstr>
      <vt:lpstr>Entidades</vt:lpstr>
      <vt:lpstr>Base a pegar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Pablo Garzón Peraza</dc:creator>
  <cp:lastModifiedBy>Martha Lucia Garay Castro</cp:lastModifiedBy>
  <dcterms:created xsi:type="dcterms:W3CDTF">2020-06-25T21:16:25Z</dcterms:created>
  <dcterms:modified xsi:type="dcterms:W3CDTF">2023-09-15T16:24:57Z</dcterms:modified>
</cp:coreProperties>
</file>