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minviviendagovco-my.sharepoint.com/personal/dvargas_minvivienda_gov_co/Documents/SEGUIMIENTO SPI/"/>
    </mc:Choice>
  </mc:AlternateContent>
  <xr:revisionPtr revIDLastSave="0" documentId="8_{9228FFDB-946C-4D38-8124-780D93C846B7}" xr6:coauthVersionLast="47" xr6:coauthVersionMax="47" xr10:uidLastSave="{00000000-0000-0000-0000-000000000000}"/>
  <bookViews>
    <workbookView xWindow="-120" yWindow="-120" windowWidth="20730" windowHeight="11160" tabRatio="965" xr2:uid="{00000000-000D-0000-FFFF-FFFF00000000}"/>
  </bookViews>
  <sheets>
    <sheet name="TABLERO CONTROL - SPI" sheetId="34" r:id="rId1"/>
    <sheet name="TABLERO CONTROL - TRAZADORES" sheetId="42" r:id="rId2"/>
    <sheet name="TRAZADORES - CONJUNTO" sheetId="41" state="hidden" r:id="rId3"/>
    <sheet name="TRAZADORES" sheetId="36" state="hidden" r:id="rId4"/>
    <sheet name="Evalución_Seguimiento" sheetId="33" state="hidden" r:id="rId5"/>
    <sheet name="Monitoreo_Seguimiento" sheetId="30" state="hidden" r:id="rId6"/>
    <sheet name="Estrategicos" sheetId="11" state="hidden" r:id="rId7"/>
    <sheet name="Politica Agua" sheetId="12" state="hidden" r:id="rId8"/>
    <sheet name="Titulacion" sheetId="13" state="hidden" r:id="rId9"/>
    <sheet name="Lineamientos Urbanos" sheetId="14" state="hidden" r:id="rId10"/>
    <sheet name="Fort. Poli Vivienda" sheetId="15" state="hidden" r:id="rId11"/>
    <sheet name="Saneamiento" sheetId="16" state="hidden" r:id="rId12"/>
    <sheet name="Fort. SG" sheetId="17" state="hidden" r:id="rId13"/>
    <sheet name="Guajira" sheetId="18" state="hidden" r:id="rId14"/>
    <sheet name="Vertimientos" sheetId="26" state="hidden" r:id="rId15"/>
    <sheet name="TIC" sheetId="19" state="hidden" r:id="rId16"/>
    <sheet name="SGP" sheetId="20" state="hidden" r:id="rId17"/>
    <sheet name="Residuos" sheetId="21" state="hidden" r:id="rId18"/>
    <sheet name="Juridica" sheetId="22" state="hidden" r:id="rId19"/>
    <sheet name="Mocoa" sheetId="24" state="hidden" r:id="rId20"/>
    <sheet name="Cali" sheetId="23" state="hidden" r:id="rId21"/>
    <sheet name="Productividad" sheetId="5" state="hidden" r:id="rId22"/>
    <sheet name="Rural" sheetId="31" state="hidden" r:id="rId23"/>
    <sheet name="Guajira_Azul" sheetId="35" state="hidden" r:id="rId24"/>
    <sheet name="Frech" sheetId="28" state="hidden" r:id="rId25"/>
    <sheet name="SFV" sheetId="29" state="hidden" r:id="rId26"/>
    <sheet name="Equipamientos" sheetId="32" state="hidden" r:id="rId27"/>
  </sheets>
  <definedNames>
    <definedName name="_xlnm._FilterDatabase" localSheetId="4" hidden="1">Evalución_Seguimiento!$A$1:$P$22</definedName>
    <definedName name="_xlnm._FilterDatabase" localSheetId="5" hidden="1">Monitoreo_Seguimiento!$A$4:$I$25</definedName>
    <definedName name="_xlnm._FilterDatabase" localSheetId="3" hidden="1">TRAZADORES!$A$1:$M$39</definedName>
    <definedName name="SegmentaciónDeDatos_ÁREA_RESPONSABLE">#N/A</definedName>
    <definedName name="SegmentaciónDeDatos_GRUPO">#N/A</definedName>
    <definedName name="SegmentaciónDeDatos_NOMBRE_PROYECTO">#N/A</definedName>
    <definedName name="SegmentaciónDeDatos_NOMBRE_PROYECTO1">#N/A</definedName>
  </definedNames>
  <calcPr calcId="191029"/>
  <pivotCaches>
    <pivotCache cacheId="0" r:id="rId28"/>
    <pivotCache cacheId="1" r:id="rId29"/>
  </pivotCaches>
  <extLst>
    <ext xmlns:x14="http://schemas.microsoft.com/office/spreadsheetml/2009/9/main" uri="{BBE1A952-AA13-448e-AADC-164F8A28A991}">
      <x14:slicerCaches>
        <x14:slicerCache r:id="rId30"/>
        <x14:slicerCache r:id="rId31"/>
        <x14:slicerCache r:id="rId32"/>
        <x14:slicerCache r:id="rId3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2" l="1"/>
  <c r="G7" i="42"/>
  <c r="C6" i="41"/>
  <c r="D6" i="41"/>
  <c r="E6" i="41"/>
  <c r="F6" i="41"/>
  <c r="G6" i="41"/>
  <c r="H6" i="41"/>
  <c r="I6" i="41"/>
  <c r="J6" i="41"/>
  <c r="K6" i="41"/>
  <c r="L6" i="41"/>
  <c r="B6" i="41"/>
  <c r="A6" i="41"/>
  <c r="J12" i="41"/>
  <c r="K12" i="41"/>
  <c r="L12" i="41"/>
  <c r="I12" i="41"/>
  <c r="J11" i="41"/>
  <c r="K11" i="41"/>
  <c r="L11" i="41"/>
  <c r="I11" i="41"/>
  <c r="J10" i="41"/>
  <c r="K10" i="41"/>
  <c r="L10" i="41"/>
  <c r="I10" i="41"/>
  <c r="J7" i="41"/>
  <c r="K7" i="41"/>
  <c r="L7" i="41"/>
  <c r="I7" i="41"/>
  <c r="M40" i="36"/>
  <c r="L40" i="36"/>
  <c r="K40" i="36"/>
  <c r="J40" i="36"/>
  <c r="M38" i="36"/>
  <c r="L38" i="36"/>
  <c r="K38" i="36"/>
  <c r="J38" i="36"/>
  <c r="M36" i="36"/>
  <c r="L36" i="36"/>
  <c r="K36" i="36"/>
  <c r="J36" i="36"/>
  <c r="M34" i="36"/>
  <c r="L34" i="36"/>
  <c r="K34" i="36"/>
  <c r="J34" i="36"/>
  <c r="M32" i="36"/>
  <c r="L32" i="36"/>
  <c r="K32" i="36"/>
  <c r="J32" i="36"/>
  <c r="M29" i="36"/>
  <c r="L29" i="36"/>
  <c r="K29" i="36"/>
  <c r="J29" i="36"/>
  <c r="M22" i="36"/>
  <c r="L22" i="36"/>
  <c r="K22" i="36"/>
  <c r="J22" i="36"/>
  <c r="M18" i="36"/>
  <c r="L18" i="36"/>
  <c r="K18" i="36"/>
  <c r="J18" i="36"/>
  <c r="M16" i="36"/>
  <c r="L16" i="36"/>
  <c r="K16" i="36"/>
  <c r="J16" i="36"/>
  <c r="M14" i="36"/>
  <c r="L14" i="36"/>
  <c r="K14" i="36"/>
  <c r="J14" i="36"/>
  <c r="M12" i="36"/>
  <c r="L12" i="36"/>
  <c r="K12" i="36"/>
  <c r="J12" i="36"/>
  <c r="M9" i="36"/>
  <c r="L9" i="36"/>
  <c r="K9" i="36"/>
  <c r="J9" i="36"/>
  <c r="M7" i="36"/>
  <c r="L7" i="36"/>
  <c r="K7" i="36"/>
  <c r="J7" i="36"/>
  <c r="M5" i="36"/>
  <c r="M41" i="36" s="1"/>
  <c r="L5" i="36"/>
  <c r="K5" i="36"/>
  <c r="K41" i="36" s="1"/>
  <c r="J5" i="36"/>
  <c r="M3" i="36"/>
  <c r="L3" i="36"/>
  <c r="L41" i="36" s="1"/>
  <c r="K3" i="36"/>
  <c r="J3" i="36"/>
  <c r="J41" i="36" s="1"/>
  <c r="G17" i="42"/>
  <c r="G11" i="42"/>
  <c r="E9" i="41"/>
  <c r="F9" i="41"/>
  <c r="G9" i="41"/>
  <c r="H9" i="41"/>
  <c r="I9" i="41"/>
  <c r="J9" i="41"/>
  <c r="K9" i="41"/>
  <c r="L9" i="41"/>
  <c r="E8" i="41"/>
  <c r="F8" i="41"/>
  <c r="G8" i="41"/>
  <c r="H8" i="41"/>
  <c r="I8" i="41"/>
  <c r="J8" i="41"/>
  <c r="K8" i="41"/>
  <c r="L8" i="41"/>
  <c r="A16" i="41"/>
  <c r="B16" i="41"/>
  <c r="C16" i="41"/>
  <c r="E16" i="41"/>
  <c r="F16" i="41"/>
  <c r="G16" i="41"/>
  <c r="H16" i="41"/>
  <c r="I16" i="41"/>
  <c r="J16" i="41"/>
  <c r="K16" i="41"/>
  <c r="L16" i="41"/>
  <c r="D16" i="41"/>
  <c r="A15" i="41"/>
  <c r="B15" i="41"/>
  <c r="C15" i="41"/>
  <c r="E15" i="41"/>
  <c r="F15" i="41"/>
  <c r="G15" i="41"/>
  <c r="H15" i="41"/>
  <c r="I15" i="41"/>
  <c r="J15" i="41"/>
  <c r="K15" i="41"/>
  <c r="L15" i="41"/>
  <c r="D15" i="41"/>
  <c r="A14" i="41"/>
  <c r="B14" i="41"/>
  <c r="C14" i="41"/>
  <c r="E14" i="41"/>
  <c r="F14" i="41"/>
  <c r="G14" i="41"/>
  <c r="H14" i="41"/>
  <c r="I14" i="41"/>
  <c r="J14" i="41"/>
  <c r="K14" i="41"/>
  <c r="L14" i="41"/>
  <c r="D14" i="41"/>
  <c r="E13" i="41"/>
  <c r="F13" i="41"/>
  <c r="G13" i="41"/>
  <c r="H13" i="41"/>
  <c r="I13" i="41"/>
  <c r="J13" i="41"/>
  <c r="K13" i="41"/>
  <c r="L13" i="41"/>
  <c r="A13" i="41"/>
  <c r="B13" i="41"/>
  <c r="C13" i="41"/>
  <c r="D13" i="41"/>
  <c r="E12" i="41"/>
  <c r="F12" i="41"/>
  <c r="G12" i="41"/>
  <c r="H12" i="41"/>
  <c r="A12" i="41"/>
  <c r="B12" i="41"/>
  <c r="C12" i="41"/>
  <c r="D12" i="41"/>
  <c r="E11" i="41"/>
  <c r="F11" i="41"/>
  <c r="G11" i="41"/>
  <c r="H11" i="41"/>
  <c r="A11" i="41"/>
  <c r="B11" i="41"/>
  <c r="C11" i="41"/>
  <c r="D11" i="41"/>
  <c r="E10" i="41"/>
  <c r="F10" i="41"/>
  <c r="G10" i="41"/>
  <c r="H10" i="41"/>
  <c r="A10" i="41"/>
  <c r="B10" i="41"/>
  <c r="C10" i="41"/>
  <c r="D10" i="41"/>
  <c r="A9" i="41"/>
  <c r="B9" i="41"/>
  <c r="C9" i="41"/>
  <c r="D9" i="41"/>
  <c r="A8" i="41"/>
  <c r="B8" i="41"/>
  <c r="C8" i="41"/>
  <c r="D8" i="41"/>
  <c r="E7" i="41"/>
  <c r="F7" i="41"/>
  <c r="G7" i="41"/>
  <c r="H7" i="41"/>
  <c r="A7" i="41"/>
  <c r="B7" i="41"/>
  <c r="C7" i="41"/>
  <c r="D7" i="41"/>
  <c r="E5" i="41"/>
  <c r="F5" i="41"/>
  <c r="G5" i="41"/>
  <c r="H5" i="41"/>
  <c r="I5" i="41"/>
  <c r="J5" i="41"/>
  <c r="K5" i="41"/>
  <c r="L5" i="41"/>
  <c r="A5" i="41"/>
  <c r="B5" i="41"/>
  <c r="C5" i="41"/>
  <c r="D5" i="41"/>
  <c r="E4" i="41"/>
  <c r="F4" i="41"/>
  <c r="G4" i="41"/>
  <c r="H4" i="41"/>
  <c r="I4" i="41"/>
  <c r="J4" i="41"/>
  <c r="K4" i="41"/>
  <c r="L4" i="41"/>
  <c r="A4" i="41"/>
  <c r="B4" i="41"/>
  <c r="C4" i="41"/>
  <c r="D4" i="41"/>
  <c r="E3" i="41"/>
  <c r="F3" i="41"/>
  <c r="G3" i="41"/>
  <c r="H3" i="41"/>
  <c r="I3" i="41"/>
  <c r="J3" i="41"/>
  <c r="K3" i="41"/>
  <c r="L3" i="41"/>
  <c r="A3" i="41"/>
  <c r="B3" i="41"/>
  <c r="C3" i="41"/>
  <c r="D3" i="41"/>
  <c r="A2" i="41"/>
  <c r="B2" i="41"/>
  <c r="C2" i="41"/>
  <c r="F2" i="41"/>
  <c r="G2" i="41"/>
  <c r="H2" i="41"/>
  <c r="J2" i="41"/>
  <c r="K2" i="41"/>
  <c r="L2" i="41"/>
  <c r="I2" i="41"/>
  <c r="E2" i="41"/>
  <c r="D2" i="41"/>
  <c r="M21" i="42"/>
  <c r="G21" i="42"/>
  <c r="D21" i="42"/>
  <c r="J21" i="42"/>
  <c r="O5" i="34" l="1"/>
  <c r="J9" i="34"/>
  <c r="M23" i="33"/>
  <c r="N23" i="33"/>
  <c r="L23" i="33"/>
  <c r="H24" i="11"/>
  <c r="H25" i="11"/>
  <c r="H26" i="11"/>
  <c r="H27" i="11"/>
  <c r="H24" i="29"/>
  <c r="H25" i="29"/>
  <c r="H26" i="29"/>
  <c r="H27" i="29"/>
  <c r="H28" i="29"/>
  <c r="H29" i="29"/>
  <c r="H30" i="29"/>
  <c r="H31" i="29"/>
  <c r="H32" i="29"/>
  <c r="H33" i="29"/>
  <c r="H34" i="29"/>
  <c r="H35" i="29"/>
  <c r="H36" i="29"/>
  <c r="H23" i="26"/>
  <c r="H25" i="26"/>
  <c r="H28" i="17"/>
  <c r="H29" i="17"/>
  <c r="H28" i="15" l="1"/>
  <c r="H32" i="15"/>
  <c r="H30" i="15"/>
  <c r="H26" i="15"/>
  <c r="H31" i="15"/>
  <c r="H27" i="15"/>
  <c r="H29" i="15"/>
  <c r="H25" i="15"/>
  <c r="I22" i="30" l="1"/>
  <c r="P19" i="33" s="1"/>
  <c r="D22" i="30"/>
  <c r="H27" i="35"/>
  <c r="H26" i="35"/>
  <c r="H25" i="35"/>
  <c r="H24" i="35"/>
  <c r="H23" i="35"/>
  <c r="E18" i="35"/>
  <c r="E17" i="35"/>
  <c r="E16" i="35"/>
  <c r="E15" i="35"/>
  <c r="E14" i="35"/>
  <c r="G21" i="34"/>
  <c r="J7" i="34"/>
  <c r="J5" i="34"/>
  <c r="J13" i="34"/>
  <c r="G13" i="34"/>
  <c r="J17" i="34"/>
  <c r="M13" i="34"/>
  <c r="K17" i="34"/>
  <c r="H28" i="35" l="1"/>
  <c r="F22" i="30" s="1"/>
  <c r="E19" i="35"/>
  <c r="H37" i="29"/>
  <c r="H23" i="29"/>
  <c r="H24" i="28"/>
  <c r="H23" i="28"/>
  <c r="H24" i="31"/>
  <c r="I25" i="30"/>
  <c r="P22" i="33" s="1"/>
  <c r="D25" i="30"/>
  <c r="C25" i="30"/>
  <c r="I15" i="30"/>
  <c r="P13" i="33" s="1"/>
  <c r="I13" i="30"/>
  <c r="P11" i="33" s="1"/>
  <c r="H26" i="32"/>
  <c r="H25" i="32"/>
  <c r="H24" i="32"/>
  <c r="H23" i="32"/>
  <c r="E18" i="32"/>
  <c r="E17" i="32"/>
  <c r="E16" i="32"/>
  <c r="E15" i="32"/>
  <c r="E14" i="32"/>
  <c r="I11" i="30"/>
  <c r="P8" i="33" s="1"/>
  <c r="I9" i="30"/>
  <c r="P6" i="33" s="1"/>
  <c r="I24" i="30"/>
  <c r="P21" i="33" s="1"/>
  <c r="I23" i="30"/>
  <c r="P20" i="33" s="1"/>
  <c r="I21" i="30"/>
  <c r="P18" i="33" s="1"/>
  <c r="I20" i="30"/>
  <c r="P17" i="33" s="1"/>
  <c r="I19" i="30"/>
  <c r="P10" i="33" s="1"/>
  <c r="I18" i="30"/>
  <c r="P16" i="33" s="1"/>
  <c r="I17" i="30"/>
  <c r="P15" i="33" s="1"/>
  <c r="I16" i="30"/>
  <c r="P14" i="33" s="1"/>
  <c r="I14" i="30"/>
  <c r="P12" i="33" s="1"/>
  <c r="I12" i="30"/>
  <c r="P9" i="33" s="1"/>
  <c r="I10" i="30"/>
  <c r="P7" i="33" s="1"/>
  <c r="I8" i="30"/>
  <c r="P5" i="33" s="1"/>
  <c r="I7" i="30"/>
  <c r="P4" i="33" s="1"/>
  <c r="I6" i="30"/>
  <c r="P3" i="33" s="1"/>
  <c r="I5" i="30"/>
  <c r="P2" i="33" s="1"/>
  <c r="G9" i="35" l="1"/>
  <c r="E22" i="30"/>
  <c r="G22" i="30" s="1"/>
  <c r="O19" i="33" s="1"/>
  <c r="E10" i="35"/>
  <c r="H9" i="35"/>
  <c r="G10" i="35" s="1"/>
  <c r="H27" i="32"/>
  <c r="E19" i="32"/>
  <c r="G9" i="32" l="1"/>
  <c r="E25" i="30"/>
  <c r="H22" i="30"/>
  <c r="E10" i="32"/>
  <c r="F25" i="30"/>
  <c r="H25" i="30" s="1"/>
  <c r="H9" i="32"/>
  <c r="G10" i="32" s="1"/>
  <c r="G25" i="30" s="1"/>
  <c r="O22" i="33" s="1"/>
  <c r="H23" i="31"/>
  <c r="H25" i="31"/>
  <c r="E18" i="31"/>
  <c r="E17" i="31"/>
  <c r="E16" i="31"/>
  <c r="E15" i="31"/>
  <c r="E14" i="31"/>
  <c r="H27" i="31" l="1"/>
  <c r="F21" i="30" s="1"/>
  <c r="E19" i="31"/>
  <c r="G9" i="31" s="1"/>
  <c r="A1" i="30"/>
  <c r="C19" i="30"/>
  <c r="C18" i="30"/>
  <c r="D24" i="30"/>
  <c r="D23" i="30"/>
  <c r="D20" i="30"/>
  <c r="D19" i="30"/>
  <c r="D18" i="30"/>
  <c r="D17" i="30"/>
  <c r="D16" i="30"/>
  <c r="D15" i="30"/>
  <c r="D14" i="30"/>
  <c r="D13" i="30"/>
  <c r="D12" i="30"/>
  <c r="D11" i="30"/>
  <c r="D10" i="30"/>
  <c r="D9" i="30"/>
  <c r="D8" i="30"/>
  <c r="C24" i="30"/>
  <c r="C23" i="30"/>
  <c r="C20" i="30"/>
  <c r="C17" i="30"/>
  <c r="C16" i="30"/>
  <c r="C15" i="30"/>
  <c r="C14" i="30"/>
  <c r="C13" i="30"/>
  <c r="C12" i="30"/>
  <c r="C11" i="30"/>
  <c r="C10" i="30"/>
  <c r="C9" i="30"/>
  <c r="D7" i="30"/>
  <c r="D6" i="30"/>
  <c r="C8" i="30"/>
  <c r="C7" i="30"/>
  <c r="C6" i="30"/>
  <c r="D5" i="30"/>
  <c r="C5" i="30"/>
  <c r="F4" i="30"/>
  <c r="E4" i="30"/>
  <c r="E18" i="29"/>
  <c r="E17" i="29"/>
  <c r="E16" i="29"/>
  <c r="E15" i="29"/>
  <c r="E14" i="29"/>
  <c r="H25" i="28"/>
  <c r="E18" i="28"/>
  <c r="E17" i="28"/>
  <c r="E16" i="28"/>
  <c r="E15" i="28"/>
  <c r="E14" i="28"/>
  <c r="H27" i="26"/>
  <c r="H28" i="26"/>
  <c r="H26" i="26"/>
  <c r="H24" i="26"/>
  <c r="E18" i="26"/>
  <c r="E17" i="26"/>
  <c r="E16" i="26"/>
  <c r="E15" i="26"/>
  <c r="E14" i="26"/>
  <c r="H26" i="24"/>
  <c r="H25" i="24"/>
  <c r="H24" i="24"/>
  <c r="H23" i="24"/>
  <c r="E18" i="24"/>
  <c r="E17" i="24"/>
  <c r="E16" i="24"/>
  <c r="E15" i="24"/>
  <c r="E14" i="24"/>
  <c r="H25" i="23"/>
  <c r="H24" i="23"/>
  <c r="H23" i="23"/>
  <c r="E18" i="23"/>
  <c r="E17" i="23"/>
  <c r="E16" i="23"/>
  <c r="E15" i="23"/>
  <c r="E14" i="23"/>
  <c r="H28" i="22"/>
  <c r="H27" i="22"/>
  <c r="H26" i="22"/>
  <c r="H25" i="22"/>
  <c r="H24" i="22"/>
  <c r="H23" i="22"/>
  <c r="E18" i="22"/>
  <c r="E17" i="22"/>
  <c r="E16" i="22"/>
  <c r="E15" i="22"/>
  <c r="E14" i="22"/>
  <c r="H26" i="21"/>
  <c r="H25" i="21"/>
  <c r="H24" i="21"/>
  <c r="H23" i="21"/>
  <c r="H27" i="21" s="1"/>
  <c r="E18" i="21"/>
  <c r="E17" i="21"/>
  <c r="E16" i="21"/>
  <c r="E15" i="21"/>
  <c r="E14" i="21"/>
  <c r="H28" i="20"/>
  <c r="H25" i="20"/>
  <c r="H26" i="20"/>
  <c r="H27" i="20"/>
  <c r="H24" i="20"/>
  <c r="H23" i="20"/>
  <c r="E18" i="20"/>
  <c r="E17" i="20"/>
  <c r="E16" i="20"/>
  <c r="E15" i="20"/>
  <c r="E14" i="20"/>
  <c r="H31" i="19"/>
  <c r="H30" i="19"/>
  <c r="H28" i="19"/>
  <c r="H27" i="19"/>
  <c r="H29" i="19"/>
  <c r="H26" i="19"/>
  <c r="H25" i="19"/>
  <c r="H24" i="19"/>
  <c r="H23" i="19"/>
  <c r="E18" i="19"/>
  <c r="E17" i="19"/>
  <c r="E16" i="19"/>
  <c r="E15" i="19"/>
  <c r="E14" i="19"/>
  <c r="H27" i="18"/>
  <c r="H26" i="18"/>
  <c r="H24" i="18"/>
  <c r="H25" i="18"/>
  <c r="H23" i="18"/>
  <c r="E18" i="18"/>
  <c r="E17" i="18"/>
  <c r="E16" i="18"/>
  <c r="E15" i="18"/>
  <c r="E14" i="18"/>
  <c r="H25" i="17"/>
  <c r="H27" i="17"/>
  <c r="H35" i="17"/>
  <c r="H32" i="17"/>
  <c r="H34" i="17"/>
  <c r="H31" i="17"/>
  <c r="H26" i="17"/>
  <c r="H33" i="17"/>
  <c r="H30" i="17"/>
  <c r="H24" i="17"/>
  <c r="H23" i="17"/>
  <c r="E18" i="17"/>
  <c r="E17" i="17"/>
  <c r="E16" i="17"/>
  <c r="E15" i="17"/>
  <c r="E14" i="17"/>
  <c r="H33" i="16"/>
  <c r="H32" i="16"/>
  <c r="H31" i="16"/>
  <c r="H30" i="16"/>
  <c r="H29" i="16"/>
  <c r="H26" i="16"/>
  <c r="H25" i="16"/>
  <c r="H28" i="16"/>
  <c r="H27" i="16"/>
  <c r="H24" i="16"/>
  <c r="H23" i="16"/>
  <c r="E18" i="16"/>
  <c r="E17" i="16"/>
  <c r="E16" i="16"/>
  <c r="E15" i="16"/>
  <c r="E14" i="16"/>
  <c r="H33" i="15"/>
  <c r="H24" i="15"/>
  <c r="H23" i="15"/>
  <c r="E18" i="15"/>
  <c r="E17" i="15"/>
  <c r="E16" i="15"/>
  <c r="E15" i="15"/>
  <c r="E14" i="15"/>
  <c r="H33" i="14"/>
  <c r="H32" i="14"/>
  <c r="H31" i="14"/>
  <c r="H30" i="14"/>
  <c r="H29" i="14"/>
  <c r="H28" i="14"/>
  <c r="H27" i="14"/>
  <c r="H26" i="14"/>
  <c r="H25" i="14"/>
  <c r="H24" i="14"/>
  <c r="H23" i="14"/>
  <c r="E18" i="14"/>
  <c r="E17" i="14"/>
  <c r="E16" i="14"/>
  <c r="E15" i="14"/>
  <c r="E14" i="14"/>
  <c r="H27" i="13"/>
  <c r="H26" i="13"/>
  <c r="H25" i="13"/>
  <c r="H24" i="13"/>
  <c r="H23" i="13"/>
  <c r="E18" i="13"/>
  <c r="E17" i="13"/>
  <c r="E16" i="13"/>
  <c r="E15" i="13"/>
  <c r="E14" i="13"/>
  <c r="H25" i="12"/>
  <c r="H27" i="12"/>
  <c r="H26" i="12"/>
  <c r="H24" i="12"/>
  <c r="H23" i="12"/>
  <c r="E18" i="12"/>
  <c r="E17" i="12"/>
  <c r="E16" i="12"/>
  <c r="E15" i="12"/>
  <c r="E14" i="12"/>
  <c r="H32" i="19" l="1"/>
  <c r="H26" i="23"/>
  <c r="H27" i="24"/>
  <c r="H29" i="22"/>
  <c r="H29" i="20"/>
  <c r="H30" i="26"/>
  <c r="H9" i="26" s="1"/>
  <c r="F19" i="30" s="1"/>
  <c r="H28" i="18"/>
  <c r="H36" i="17"/>
  <c r="H34" i="16"/>
  <c r="H9" i="16" s="1"/>
  <c r="F10" i="30" s="1"/>
  <c r="H34" i="15"/>
  <c r="H9" i="15" s="1"/>
  <c r="F9" i="30" s="1"/>
  <c r="H34" i="14"/>
  <c r="H29" i="13"/>
  <c r="H9" i="13" s="1"/>
  <c r="H29" i="12"/>
  <c r="H9" i="12" s="1"/>
  <c r="F6" i="30" s="1"/>
  <c r="H9" i="31"/>
  <c r="G10" i="31" s="1"/>
  <c r="G21" i="30" s="1"/>
  <c r="O18" i="33" s="1"/>
  <c r="E19" i="22"/>
  <c r="G9" i="22" s="1"/>
  <c r="E16" i="30" s="1"/>
  <c r="E10" i="31"/>
  <c r="E19" i="12"/>
  <c r="G9" i="12" s="1"/>
  <c r="E6" i="30" s="1"/>
  <c r="E21" i="30"/>
  <c r="H21" i="30" s="1"/>
  <c r="E19" i="28"/>
  <c r="G9" i="28" s="1"/>
  <c r="E23" i="30" s="1"/>
  <c r="E19" i="29"/>
  <c r="G9" i="29" s="1"/>
  <c r="E24" i="30" s="1"/>
  <c r="E19" i="26"/>
  <c r="G9" i="26" s="1"/>
  <c r="E19" i="30" s="1"/>
  <c r="E19" i="24"/>
  <c r="G9" i="24" s="1"/>
  <c r="E17" i="30" s="1"/>
  <c r="E19" i="20"/>
  <c r="G9" i="20" s="1"/>
  <c r="E14" i="30" s="1"/>
  <c r="E19" i="19"/>
  <c r="G9" i="19" s="1"/>
  <c r="E13" i="30" s="1"/>
  <c r="E19" i="16"/>
  <c r="G9" i="16" s="1"/>
  <c r="E10" i="30" s="1"/>
  <c r="E19" i="15"/>
  <c r="G9" i="15" s="1"/>
  <c r="E9" i="30" s="1"/>
  <c r="E19" i="14"/>
  <c r="G9" i="14" s="1"/>
  <c r="E8" i="30" s="1"/>
  <c r="E19" i="13"/>
  <c r="G9" i="13" s="1"/>
  <c r="E7" i="30" s="1"/>
  <c r="E19" i="23"/>
  <c r="G9" i="23" s="1"/>
  <c r="E18" i="30" s="1"/>
  <c r="E19" i="21"/>
  <c r="G9" i="21" s="1"/>
  <c r="E15" i="30" s="1"/>
  <c r="H9" i="19"/>
  <c r="E19" i="18"/>
  <c r="G9" i="18" s="1"/>
  <c r="E12" i="30" s="1"/>
  <c r="H38" i="29"/>
  <c r="H26" i="28"/>
  <c r="E10" i="24"/>
  <c r="E19" i="17"/>
  <c r="G9" i="17" s="1"/>
  <c r="E11" i="30" s="1"/>
  <c r="H23" i="11"/>
  <c r="H29" i="11" s="1"/>
  <c r="E18" i="11"/>
  <c r="E17" i="11"/>
  <c r="E16" i="11"/>
  <c r="E15" i="11"/>
  <c r="E14" i="11"/>
  <c r="E10" i="20" l="1"/>
  <c r="E10" i="22"/>
  <c r="H9" i="30"/>
  <c r="H19" i="30"/>
  <c r="H10" i="30"/>
  <c r="H6" i="30"/>
  <c r="H9" i="29"/>
  <c r="F24" i="30"/>
  <c r="H24" i="30" s="1"/>
  <c r="G19" i="30"/>
  <c r="O10" i="33" s="1"/>
  <c r="G10" i="30"/>
  <c r="O7" i="33" s="1"/>
  <c r="E10" i="28"/>
  <c r="E10" i="29"/>
  <c r="E10" i="26"/>
  <c r="E10" i="23"/>
  <c r="H9" i="24"/>
  <c r="F17" i="30" s="1"/>
  <c r="G17" i="30" s="1"/>
  <c r="O15" i="33" s="1"/>
  <c r="E10" i="21"/>
  <c r="E10" i="18"/>
  <c r="E10" i="17"/>
  <c r="E10" i="16"/>
  <c r="G10" i="16"/>
  <c r="G9" i="30"/>
  <c r="O6" i="33" s="1"/>
  <c r="G10" i="15"/>
  <c r="E10" i="15"/>
  <c r="E10" i="14"/>
  <c r="E10" i="13"/>
  <c r="G10" i="13"/>
  <c r="F7" i="30"/>
  <c r="G7" i="30" s="1"/>
  <c r="O4" i="33" s="1"/>
  <c r="G10" i="12"/>
  <c r="E10" i="12"/>
  <c r="G6" i="30"/>
  <c r="O3" i="33" s="1"/>
  <c r="H9" i="28"/>
  <c r="G10" i="26"/>
  <c r="H9" i="20"/>
  <c r="G10" i="19"/>
  <c r="F13" i="30"/>
  <c r="E10" i="19"/>
  <c r="H9" i="23"/>
  <c r="H9" i="22"/>
  <c r="H9" i="21"/>
  <c r="H9" i="18"/>
  <c r="H9" i="17"/>
  <c r="H9" i="14"/>
  <c r="H9" i="11"/>
  <c r="F5" i="30" s="1"/>
  <c r="E19" i="11"/>
  <c r="G9" i="11" s="1"/>
  <c r="E5" i="30" s="1"/>
  <c r="H24" i="5"/>
  <c r="H23" i="5"/>
  <c r="G5" i="30" l="1"/>
  <c r="O2" i="33" s="1"/>
  <c r="H5" i="30"/>
  <c r="H17" i="30"/>
  <c r="H7" i="30"/>
  <c r="G24" i="30"/>
  <c r="O21" i="33" s="1"/>
  <c r="G13" i="30"/>
  <c r="O11" i="33" s="1"/>
  <c r="H13" i="30"/>
  <c r="G10" i="14"/>
  <c r="F8" i="30"/>
  <c r="G10" i="29"/>
  <c r="G10" i="24"/>
  <c r="G10" i="17"/>
  <c r="F11" i="30"/>
  <c r="G10" i="28"/>
  <c r="F23" i="30"/>
  <c r="G10" i="23"/>
  <c r="F18" i="30"/>
  <c r="G10" i="22"/>
  <c r="F16" i="30"/>
  <c r="G10" i="21"/>
  <c r="F15" i="30"/>
  <c r="G10" i="20"/>
  <c r="F14" i="30"/>
  <c r="G10" i="18"/>
  <c r="F12" i="30"/>
  <c r="G10" i="11"/>
  <c r="E10" i="11"/>
  <c r="E14" i="5"/>
  <c r="G8" i="30" l="1"/>
  <c r="O5" i="33" s="1"/>
  <c r="H8" i="30"/>
  <c r="G12" i="30"/>
  <c r="O9" i="33" s="1"/>
  <c r="H12" i="30"/>
  <c r="G11" i="30"/>
  <c r="O8" i="33" s="1"/>
  <c r="H11" i="30"/>
  <c r="G15" i="30"/>
  <c r="O13" i="33" s="1"/>
  <c r="H15" i="30"/>
  <c r="G23" i="30"/>
  <c r="O20" i="33" s="1"/>
  <c r="H23" i="30"/>
  <c r="G18" i="30"/>
  <c r="O16" i="33" s="1"/>
  <c r="H18" i="30"/>
  <c r="G16" i="30"/>
  <c r="O14" i="33" s="1"/>
  <c r="H16" i="30"/>
  <c r="G14" i="30"/>
  <c r="O12" i="33" s="1"/>
  <c r="H14" i="30"/>
  <c r="E18" i="5"/>
  <c r="E17" i="5"/>
  <c r="E16" i="5"/>
  <c r="E15" i="5"/>
  <c r="E19" i="5" l="1"/>
  <c r="G9" i="5" s="1"/>
  <c r="E20" i="30" s="1"/>
  <c r="H26" i="5"/>
  <c r="H9" i="5" s="1"/>
  <c r="F20" i="30" s="1"/>
  <c r="H20" i="30" l="1"/>
  <c r="G20" i="30"/>
  <c r="O17" i="33" s="1"/>
  <c r="O23" i="33" s="1"/>
  <c r="G10" i="5"/>
  <c r="E10" i="5"/>
  <c r="E29" i="30" l="1"/>
  <c r="E28" i="30"/>
  <c r="E30" i="30"/>
</calcChain>
</file>

<file path=xl/sharedStrings.xml><?xml version="1.0" encoding="utf-8"?>
<sst xmlns="http://schemas.openxmlformats.org/spreadsheetml/2006/main" count="1927" uniqueCount="468">
  <si>
    <t>CODIGO BPIN</t>
  </si>
  <si>
    <t>SI</t>
  </si>
  <si>
    <t>MINISTERIO DE VIVIENDA, CIUDAD Y TERRITORIO - GESTIÓN GENERAL</t>
  </si>
  <si>
    <t>AMPLIACIÓN Y MEJORAMIENTO DE GESTIÓN INTEGRAL DE RESIDUOS SÓLIDOS EN EL TERRITORIO NACIONAL</t>
  </si>
  <si>
    <t>APOYO FINANCIERO PARA FACILITAR EL ACCESO A LOS SERVICIOS DE AGUA POTABLE Y MANEJO DE AGUAS RESIDUALES A NIVEL NACIONAL</t>
  </si>
  <si>
    <t>APOYO FINANCIERO PARA LA IMPLEMENTACIÓN DEL PLAN MAESTRO DE ALCANTARILLADO DEL MUNICIPIO DE MOCOA</t>
  </si>
  <si>
    <t>Municipios asistidos técnicamente</t>
  </si>
  <si>
    <t>ASESORIA EN LOS PROCESOS DE CESIÓN A TÍTULO GRATUITO DE LOS BIENES INMUEBLES FISCALES URBANOS A NIVEL NACIONAL</t>
  </si>
  <si>
    <t>DESARROLLO Y MEJORAMIENTO DEL SECTOR DE AGUA POTABLE Y SANEAMIENTO BÁSICO A NIVEL NACIONAL</t>
  </si>
  <si>
    <t>FORTALECIMIENTO A LA PRESTACIÓN DE LOS SERVICIOS PÚBLICOS DE ACUEDUCTO, ALCANTARILLADO Y ASEO EN EL DEPARTAMENTO DE LA GUAJIRA. LA GUAJIRA</t>
  </si>
  <si>
    <t>Asistencias técnicas realizadas</t>
  </si>
  <si>
    <t>Reportes presentados en el FUT</t>
  </si>
  <si>
    <t>FORTALECIMIENTO DE LA ACTIVIDAD DE MONITOREO A LOS RECURSOS DEL SGP-APSB Y LA ASISTENCIA TÉCNICA DE LAS ENTIDADES TERRITORIALES A NIVEL NACIONAL</t>
  </si>
  <si>
    <t>FORTALECIMIENTO DE LA GESTIÓN JURÍDICA DEL MINISTERIO DE VIVIENDA, CIUDAD Y TERRITORIO A NIVEL NACIONAL</t>
  </si>
  <si>
    <t>FORTALECIMIENTO DE LAS CAPACIDADES ESTRATÉGICAS Y DE APOYO DEL MINISTERIO DE VIVIENDA, CIUDAD Y TERRITORIO A NIVEL NACIONAL</t>
  </si>
  <si>
    <t>FORTALECIMIENTO DE LAS POLÍTICAS PÚBLICAS DE VIVIENDA URBANA A NIVEL NACIONAL</t>
  </si>
  <si>
    <t>FORTALECIMIENTO DE LAS TECNOLOGÍAS DE LA INFORMACIÓN Y LAS COMUNICACIONES EN EL MINISTERIO DE VIVIENDA, CIUDAD Y TERRITORIO A NIVEL NACIONAL</t>
  </si>
  <si>
    <t>FORTALECIMIENTO EN LA IMPLEMENTACIÓN DE LINEAMIENTOS NORMATIVOS Y DE POLÍTICA PÚBLICA EN MATERIA DE DESARROLLO URBANO Y TERRITORIAL A NIVEL NACIONAL</t>
  </si>
  <si>
    <t>SANEAMIENTO Y LEGALIZACIÓN DE LOS BIENES INMUEBLES DE LOS EXTINTOS ICT-INURBE A NIVEL NACIONAL</t>
  </si>
  <si>
    <t>FONDO NACIONAL DE VIVIENDA - FONVIVIENDA</t>
  </si>
  <si>
    <t>Información Báscia</t>
  </si>
  <si>
    <t>Información Presupuestal</t>
  </si>
  <si>
    <t>Indicadores de Gestión</t>
  </si>
  <si>
    <t>Indicadores de producto</t>
  </si>
  <si>
    <t>Ajuste de Obligacion de actividades</t>
  </si>
  <si>
    <t>NO</t>
  </si>
  <si>
    <t>Insuficiente</t>
  </si>
  <si>
    <t>Parcial</t>
  </si>
  <si>
    <t>Entre el 80% y 94.9%</t>
  </si>
  <si>
    <t>Superior</t>
  </si>
  <si>
    <t>Rojo</t>
  </si>
  <si>
    <t>Amarillo</t>
  </si>
  <si>
    <t>Verde</t>
  </si>
  <si>
    <t>Menor al 79,9%</t>
  </si>
  <si>
    <t>Superior al 95%</t>
  </si>
  <si>
    <r>
      <t>Criterios de Oportunidad
(</t>
    </r>
    <r>
      <rPr>
        <b/>
        <sz val="11"/>
        <color theme="1"/>
        <rFont val="Gadugi"/>
        <family val="2"/>
      </rPr>
      <t>Max 10%</t>
    </r>
    <r>
      <rPr>
        <sz val="11"/>
        <color theme="1"/>
        <rFont val="Gadugi"/>
        <family val="2"/>
      </rPr>
      <t>)</t>
    </r>
  </si>
  <si>
    <r>
      <t>Criterios de Calidad
(</t>
    </r>
    <r>
      <rPr>
        <b/>
        <sz val="11"/>
        <color theme="1"/>
        <rFont val="Gadugi"/>
        <family val="2"/>
      </rPr>
      <t>Max 90%</t>
    </r>
    <r>
      <rPr>
        <sz val="11"/>
        <color theme="1"/>
        <rFont val="Gadugi"/>
        <family val="2"/>
      </rPr>
      <t>)</t>
    </r>
  </si>
  <si>
    <t>¿Se describen los avances y productos parciales y/o totales de la actividad o indicador objeto de medición?</t>
  </si>
  <si>
    <t xml:space="preserve">¿Se explica el comportamiento (avance o retraso) de la actividad o el indicador durante el mes evaluado? </t>
  </si>
  <si>
    <t>Valroación de Oportunidad</t>
  </si>
  <si>
    <t>Numero de indicadores Activos del Proyecto</t>
  </si>
  <si>
    <r>
      <rPr>
        <b/>
        <sz val="11"/>
        <color theme="1"/>
        <rFont val="Gadugi"/>
        <family val="2"/>
      </rPr>
      <t>Criterios de Oportunidad</t>
    </r>
    <r>
      <rPr>
        <sz val="11"/>
        <color theme="1"/>
        <rFont val="Gadugi"/>
        <family val="2"/>
      </rPr>
      <t xml:space="preserve">
(Max 10%)</t>
    </r>
  </si>
  <si>
    <r>
      <rPr>
        <b/>
        <sz val="11"/>
        <color theme="1"/>
        <rFont val="Gadugi"/>
        <family val="2"/>
      </rPr>
      <t>Criterios de Calidad</t>
    </r>
    <r>
      <rPr>
        <sz val="11"/>
        <color theme="1"/>
        <rFont val="Gadugi"/>
        <family val="2"/>
      </rPr>
      <t xml:space="preserve">
(Max 90%)</t>
    </r>
  </si>
  <si>
    <t>Matriz Monitoreo y seguimiento a Proyectos de Inversión</t>
  </si>
  <si>
    <t>Oficina Asesora de Planeación</t>
  </si>
  <si>
    <t>Valoración de Calidad</t>
  </si>
  <si>
    <t>OBSERVACIÓN DE LA OFICINA DE PLANEACIÓN</t>
  </si>
  <si>
    <t>OBSERVACIONES A LOS TRAZADORES PRESUPUESTALES</t>
  </si>
  <si>
    <t xml:space="preserve">NOMBRE DEL PROYECTO </t>
  </si>
  <si>
    <t>NIVEL DE CUMPLIMIENTO</t>
  </si>
  <si>
    <t>INFORMES PRESENTADOS</t>
  </si>
  <si>
    <t>OBSERVACIONES 
 TRAZADORES PRESUPUESTALES</t>
  </si>
  <si>
    <t>ENTIDAD</t>
  </si>
  <si>
    <t>NOMBRE DEL PROYECTO</t>
  </si>
  <si>
    <t>BPIN</t>
  </si>
  <si>
    <t>Total</t>
  </si>
  <si>
    <t>SUBSIDIO FAMILIAR DE VIVIENDA NACIONAL</t>
  </si>
  <si>
    <t>IMPLEMENTACIÓN DEL PROGRAMA DE COBERTURA CONDICIONADA PARA CRÉDITOS DE VIVIENDA SEGUNDA GENERACIÓN NACIONAL</t>
  </si>
  <si>
    <t>FORTALECIMIENTO DE LOS PROCESOS DE PRODUCCIÓN DE VIVIENDA NACIONAL</t>
  </si>
  <si>
    <t>APOYO FINANCIERO AL PLAN DE INVERSIONES EN INFRAESTRUCTURA PARA FORTALECER LA PRESTACIÓN DE LOS SERVICIOS DE ACUEDUCTO Y ALCANTARILLADO EN EL MUNICIPIO DE SANTIAGO DE CALI</t>
  </si>
  <si>
    <t xml:space="preserve"> SANEAMIENTO DE VERTIMIENTOS EN CUENCAS PRIORIZADAS DEL TERRITORIO NACIONAL</t>
  </si>
  <si>
    <t>No</t>
  </si>
  <si>
    <t>X</t>
  </si>
  <si>
    <t>Información Básica</t>
  </si>
  <si>
    <t>Ajuste de Obligación de actividades</t>
  </si>
  <si>
    <t>Valoración de Oportunidad</t>
  </si>
  <si>
    <t xml:space="preserve"> Fortalecimiento a la formulacion e implementacion de la politica de vivienda rural - Nacional</t>
  </si>
  <si>
    <t>Fortalecimiento a la formulacion e implementacion de la politica de vivienda rural - Nacional</t>
  </si>
  <si>
    <t>Semaforo</t>
  </si>
  <si>
    <t>Observaciones</t>
  </si>
  <si>
    <t>BALANCE JULIO 2021</t>
  </si>
  <si>
    <t>sin comentarios</t>
  </si>
  <si>
    <t>Año 2022 - Reporte Mes de Agosto</t>
  </si>
  <si>
    <t xml:space="preserve">No reportan avance </t>
  </si>
  <si>
    <t>Instrumentos De Asistencia Tecnica Desarrollados (Gestión)</t>
  </si>
  <si>
    <t>Estudios y consultorias realizadas (Gestión)</t>
  </si>
  <si>
    <t>Entidades territoriales capacitadas (Producto)</t>
  </si>
  <si>
    <t>Instrumentos normativos proyectados (Producto)</t>
  </si>
  <si>
    <t>Proyectos evaluados (Producto)</t>
  </si>
  <si>
    <t>Contratos suscritos (Indicador de gestión)</t>
  </si>
  <si>
    <t>Informes presentados (Indicador de gestión)</t>
  </si>
  <si>
    <t>Actividades de Saneamiento realizadas (Indicador de producto)</t>
  </si>
  <si>
    <t>Predios incorporados al inventario del Ministerio (Indicador de producto)</t>
  </si>
  <si>
    <t>Registros de predios depurados (Indicador de producto)</t>
  </si>
  <si>
    <t>Solicitudes atendidas (Indicador de producto)</t>
  </si>
  <si>
    <t>Inicia resporte en la vigencia 2023, según ficha del proyecto.</t>
  </si>
  <si>
    <t>Programas De Capacitación Diseñados (Indicador de gestión)</t>
  </si>
  <si>
    <t>Archivos gestionados (Indicador de producto)</t>
  </si>
  <si>
    <t>Auditorias realizadas (Indicador de producto)</t>
  </si>
  <si>
    <t>Capacitaciones realizadas (Indicador de producto)</t>
  </si>
  <si>
    <t>Ciudadanos efectivamente atendidos en los diferentes canales de servicio (Indicador de producto)</t>
  </si>
  <si>
    <t>Documentos tramitados (Indicador de producto)</t>
  </si>
  <si>
    <t>Peticiones atendidas (Indicador de producto)</t>
  </si>
  <si>
    <t>Procesos disciplinarios tramitados (Indicador de producto)</t>
  </si>
  <si>
    <t>Productos comunicacionales elaborados (Indicador de producto)</t>
  </si>
  <si>
    <t>Sedes adecuadas (Indicador de producto)</t>
  </si>
  <si>
    <t>Sistemas de gestión implementados (Indicador de producto)</t>
  </si>
  <si>
    <t>Sin comentarios</t>
  </si>
  <si>
    <t xml:space="preserve">No presentan avances </t>
  </si>
  <si>
    <t>Meta rezagada (0%)</t>
  </si>
  <si>
    <t>Meta cumplida (100%)</t>
  </si>
  <si>
    <t>Asistencias técnicas realizadas (Indicador de gestión)</t>
  </si>
  <si>
    <t>Convenios Interadministrativos Suscritos (Indicador de gestión)</t>
  </si>
  <si>
    <t>Entidades territoriales asistidas técnica y jurídicamente (Indicador de producto)</t>
  </si>
  <si>
    <t>Productos catastrales adquiridos (Indicador de producto)</t>
  </si>
  <si>
    <t>INFORMES PRESENTADOS (Indicador de gestión)</t>
  </si>
  <si>
    <t>Municipios asistidos técnicamente (Indicador de producto)</t>
  </si>
  <si>
    <t>Proyectos de acueducto y alcantarillado en área urbana financiados (Indicador de producto)</t>
  </si>
  <si>
    <t>Documentos normativos elaborados (Indicador de producto)</t>
  </si>
  <si>
    <t>Asistencias técnicas realizadas (Indicador de producto)</t>
  </si>
  <si>
    <t>Entidades Territoriales apoyadas financieramente para la ejecución de programas y proyectos de desarrollo urbano y territorial (Indicador de producto)</t>
  </si>
  <si>
    <t>Entidades territoriales asistidas técnicamente (Indicador de producto)</t>
  </si>
  <si>
    <t>Instrumentos normativos formulados (Indicador de producto)</t>
  </si>
  <si>
    <t>Municipios asistidos en revisión de POT (Indicador de producto)</t>
  </si>
  <si>
    <t>Municipios capacitados en la elaboración del inventario de asentamientos en zonas de alto riesgo (Indicador de producto)</t>
  </si>
  <si>
    <t>Estudios e investigaciones para el desarrollo de lineamientos normativos y de política pública desarrollados (Indicador de producto)</t>
  </si>
  <si>
    <t>No se presentan avances no físico ni financieros.</t>
  </si>
  <si>
    <t>Contratos suscritos (Indicadores de gestión)</t>
  </si>
  <si>
    <t>Sin Comentarios</t>
  </si>
  <si>
    <t>Espacios de articulación institucional del sistema nacional de atención y reparación integral a víctimas atendidos. (Indicador de producto)</t>
  </si>
  <si>
    <t>Informes de análisis económico realizados. (Indicador de producto)</t>
  </si>
  <si>
    <t>Informes de ejecución y avances de la política pública de vivienda urbana para población víctima de desplazamiento forzado presentados. (Indicador de producto)</t>
  </si>
  <si>
    <t>PQR atendidas. (Indicador de producto)</t>
  </si>
  <si>
    <t>Proyectos normativos publicados. (Indicador de producto)</t>
  </si>
  <si>
    <t>Reportes de seguimiento de los indicadores sectoriales generados. (Indicador de producto)</t>
  </si>
  <si>
    <t>Presenta avance de meta, sin recursos asociados</t>
  </si>
  <si>
    <t>Asistencias técnicas realizadas (Indicadores de gestión)</t>
  </si>
  <si>
    <t>Convenios Interadministrativos Suscritos (Indicadores de gestión)</t>
  </si>
  <si>
    <t>Proyectos de acueducto y alcantarillado en área urbana financiados (Indicadores de producto)</t>
  </si>
  <si>
    <t>Conexiones Intradomiciliarias apoyadas financieramente (Indicadores de producto)</t>
  </si>
  <si>
    <t>Proyectos de acueducto y de manejo de aguas residuales en área rural financiados (Indicadores de producto)</t>
  </si>
  <si>
    <t>El reporte de ejecución del proyecto fue oportuno.
Observaciones: La ejecución física de los indicadores de producto "Proyectos de acueducto y alcantarillado en área urbana financiados" y "Proyectos de acueducto y de manejo de aguas residuales en área rural financiado", no es coherente con la ejecución presupuestal.</t>
  </si>
  <si>
    <t>Términos De Referencia Elaborados Y Publicados (Indicadore de gestión)</t>
  </si>
  <si>
    <t>Licitaciones abiertas adjudicadas (Indicadore de gestión)</t>
  </si>
  <si>
    <t>Informes de gestión para proyectos de agua y saneamiento básico (Indicadore de gestión)</t>
  </si>
  <si>
    <t>Procesos Contractuales De Mayor Cuantía Abiertos Y Adjudicados (Indicadore de gestión)</t>
  </si>
  <si>
    <t>Proyectos apoyados financieramente (Indicador de producto)</t>
  </si>
  <si>
    <t>Documentos técnicos en tratamiento de aguas residuales realizados (Indicador de producto)</t>
  </si>
  <si>
    <t>Cumplimiento 100%, sin asignación presupuestal</t>
  </si>
  <si>
    <t>Actividades De Soporte Realizadas (Indicador de Gestión)</t>
  </si>
  <si>
    <t>Prestación De Servicios Informáticos Contratados. (Indicador de Gestión)</t>
  </si>
  <si>
    <t>Talleres De Capacitación Realizados (Indicador de Gestión)</t>
  </si>
  <si>
    <t>Porcentaje de incidentes de seguridad resueltos (Indicador de Gestión)</t>
  </si>
  <si>
    <t>Ejecución rezagada (33,33%)</t>
  </si>
  <si>
    <t>Requerimientos tecnológicos atendidos (Indicadores de Producto)</t>
  </si>
  <si>
    <t>Usuarios del sistema (Indicadores de Producto)</t>
  </si>
  <si>
    <t>Instrumentos de gobierno de TI desarrollados (Indicadores de Producto)</t>
  </si>
  <si>
    <t>Procesos del modelo de gestión de seguridad de la información implementados (Indicadores de Producto)</t>
  </si>
  <si>
    <t>Asistencias técnicas realizadas (Indicador de Gestión)</t>
  </si>
  <si>
    <t>INFORMES PRESENTADOS (Indicador de Gestión)</t>
  </si>
  <si>
    <t>Alertas de monitoreo preventivos entregados (Indicador de Producto)</t>
  </si>
  <si>
    <t>Informes de monitoreo nacional publicado (Indicador de Producto)</t>
  </si>
  <si>
    <t>Municipios asistidos técnicamente en Monitoreo a los recursos SGP-APSB (Indicador de Producto)</t>
  </si>
  <si>
    <t>Meta rezagada (33%)</t>
  </si>
  <si>
    <t>Instrumentos técnicos generados (Indicador de producto)</t>
  </si>
  <si>
    <t>Consultas y reclamaciones Resueltas en termino  (Indicador de producto)</t>
  </si>
  <si>
    <t>Fallos Favorables  (Indicador de producto)</t>
  </si>
  <si>
    <t>Tutelas Atendidas  (Indicador de producto)</t>
  </si>
  <si>
    <t>Conceptos Jurídicos Socializados al interior de la Entidad  (Indicador de gestión)</t>
  </si>
  <si>
    <t>Informes de gestión para proyectos de agua y saneamiento básico (Indicador de gestión)</t>
  </si>
  <si>
    <t>FORTALECIMIENTO A LA CONSTRUCCIÓN DE EQUIPAMIENTOS EN LOS PROGRAMAS DE VIVIENDA DE INTERES PRIORITARIO Y SOCIAL NACIONAL.</t>
  </si>
  <si>
    <t>Resoluciones Expedidas Para La Distribuci¢n Y Asignaci¢n De Los Recursos Para El Subsidio (Indicador de gestión)</t>
  </si>
  <si>
    <t>Hogares beneficiados con construcción de equipamientos (Indicador de producto)</t>
  </si>
  <si>
    <t>Equipamientos financiados (Indicador de producto)</t>
  </si>
  <si>
    <t>Resoluciones Expedidas Para La Distribución Y Asignación De Los Recursos Para El Subsidio (Indicador de gestión)</t>
  </si>
  <si>
    <t>Hogares beneficiados con adquisición de vivienda  (Indicador de producto)</t>
  </si>
  <si>
    <t>No se evidencias avances en la actividad</t>
  </si>
  <si>
    <t>Resoluciones para la asignación de subsidios expedidas (Indicador de producto)</t>
  </si>
  <si>
    <t>Subsidios asignados por sentencias judiciales (Indicador de producto)</t>
  </si>
  <si>
    <t>Hogares beneficiados con arrendamiento de vivienda (Indicador de producto)</t>
  </si>
  <si>
    <t>Hogares beneficiados con construcción de vivienda en sitio propio (Indicador de producto)</t>
  </si>
  <si>
    <t>Hogares beneficiados con adquisición de vivienda (Indicador de producto)</t>
  </si>
  <si>
    <t>Subsidios para adquisición de  vivienda asignados a población desplazada  (Indicador de producto)</t>
  </si>
  <si>
    <t>Hogares beneficiados con mejoramiento de una vivienda (Indicador de producto)</t>
  </si>
  <si>
    <t>Subsidios para mejoramiento de  vivienda asignados a población desplazada (Indicador de producto)</t>
  </si>
  <si>
    <t>Hogares beneficiados con mejoramiento de una vivienda rural (Indicador de producto)</t>
  </si>
  <si>
    <t>Subsidios para arrendamiento de  vivienda asignados a población desplazada (Indicador de producto)</t>
  </si>
  <si>
    <t>Subsidios para construcción de  vivienda en sitio propio asignados a población desplazada (Indicador de producto)</t>
  </si>
  <si>
    <t>ÁREA RESPONSABLE</t>
  </si>
  <si>
    <t>PROGRAMA</t>
  </si>
  <si>
    <t>ESTRATEGIA</t>
  </si>
  <si>
    <t>LÍNEA</t>
  </si>
  <si>
    <t>N°. PROYECTO</t>
  </si>
  <si>
    <t>NOMBRE PROYECTO</t>
  </si>
  <si>
    <t>OBJETIVO</t>
  </si>
  <si>
    <t>VIGENCIA</t>
  </si>
  <si>
    <t xml:space="preserve">DEPENDENCIA </t>
  </si>
  <si>
    <t>RESPONSABLE</t>
  </si>
  <si>
    <t>Avance Fisico del Producto</t>
  </si>
  <si>
    <t>Avance Gestion</t>
  </si>
  <si>
    <t>Avance Financiero</t>
  </si>
  <si>
    <t>Calificación Oportinidad y Calidad</t>
  </si>
  <si>
    <t>400101-MINISTERIO DE VIVIENDA, CIUDAD Y TERRITORIO - GESTIÓN GENERAL</t>
  </si>
  <si>
    <t>VICEMINISTERIO DE AGUA Y SANEAMIENTO BÁSICO</t>
  </si>
  <si>
    <t>Acceso de la población a los servicios de agua potable y saneamiento básico</t>
  </si>
  <si>
    <t>VIII. Pacto por la calidad y eficiencia de servicios públicos: agua y energía para promover la competitividad y el bienestar de todos</t>
  </si>
  <si>
    <t>2. Agua limpia y saneamiento básico adecuado: hacia una gestión responsable, sostenible y equitativa</t>
  </si>
  <si>
    <t>Reducir el déficit habitacional en la población menos favorecida</t>
  </si>
  <si>
    <t>2018 - 2025</t>
  </si>
  <si>
    <t>DIDE (Dirección de infraestructura y Dirección Empresarial)</t>
  </si>
  <si>
    <t>Adriana Espitia</t>
  </si>
  <si>
    <t>Impulsar el desarrollo y la consolidación del sector agua potable y saneamiento básico en el territorio Nacional</t>
  </si>
  <si>
    <t>2018 - 2023</t>
  </si>
  <si>
    <t>DPR (Dirección de Política y Regularización)</t>
  </si>
  <si>
    <t>Lady Carolina Torres</t>
  </si>
  <si>
    <t>VICEMINISTERIO DE VIVIENDA</t>
  </si>
  <si>
    <t>Acceso a soluciones de vivienda</t>
  </si>
  <si>
    <t>III. Pacto por la equidad: política social moderna centrada en la familia, eficiente, de calidad y conectada a mercados</t>
  </si>
  <si>
    <t>5. Vivienda y entornos dignos e incluyentes</t>
  </si>
  <si>
    <t>Fortalecer el desarrollo de los procesos de cesión a título gratuito de bienes fiscales urbanos de propiedad de los entes territoriales y otras entidades del orden nacional</t>
  </si>
  <si>
    <t>2018 - 2027</t>
  </si>
  <si>
    <t>DSH (Dirección del Sistema Habitacional)</t>
  </si>
  <si>
    <t>Octavio Losada Ramírez</t>
  </si>
  <si>
    <t>Ordenamiento territorial y desarrollo urbano</t>
  </si>
  <si>
    <t>XVI. Pacto por la Descentralización: conectar territorios, gobiernos y poblaciones</t>
  </si>
  <si>
    <t>3. Desarrollo urbano y Sistema de Ciudades (SC) para la sostenibilidad, la productividad y la calidad de vida</t>
  </si>
  <si>
    <t xml:space="preserve">Fortalecer el  diseño e implementación de lineamientos normativos y Políticas Públicas orientadas al desarrollo urbano y territorial </t>
  </si>
  <si>
    <t>DEUT (Dirección de Espacio Urbano y Territorio)</t>
  </si>
  <si>
    <t xml:space="preserve">Incrementar la capacidad de respuesta de las política pública de vivienda para atender los hogares con necesidades habitacionales insatisfechas </t>
  </si>
  <si>
    <t>Diego Cruz Moya</t>
  </si>
  <si>
    <t>Fortalecer los procesos de saneamiento y legalización de los bienes inmuebles  de los extintos ICT-INURBE</t>
  </si>
  <si>
    <t>TRASVERSALES</t>
  </si>
  <si>
    <t>Fortalecimiento de la gestión y dirección del Sector Vivienda, Ciudad y Territorio</t>
  </si>
  <si>
    <t>Fortalecer la capacidad para el desarrollo actividades estratégicas y de apoyo del ministerio de vivienda, ciudad y territorio a nivel nacional</t>
  </si>
  <si>
    <t>SG (Secretaria General)</t>
  </si>
  <si>
    <t>Cristhian Camilo Perdigon</t>
  </si>
  <si>
    <t>FORTALECIMIENTO A LA PRESTACIÓN DE LOS SERVICIOS PÚBLICOS DE ACUEDUCTO, ALCANTARILLADO Y ASEO EN EL DEPARTAMENTO DE LA GUAJIRA.</t>
  </si>
  <si>
    <t>MEJORAR LA PRESTACIÓN DE LOS SERVICIOS PÚBLICOS DE ACUEDUCTO, ALCANTARILLADO Y ASEO EN EL DEPARTAMENTO DE LA GUAJIRA</t>
  </si>
  <si>
    <t>2018 - 2022</t>
  </si>
  <si>
    <t>Judy Pilar Camargo</t>
  </si>
  <si>
    <t>400101-MINISTERIO DE VIVIENDA, CIUDAD Y TERRITORIO - GESTIÓN GENERA</t>
  </si>
  <si>
    <t>Fortalecer la gestión de la información misional, estratégica y de apoyo del Ministerio</t>
  </si>
  <si>
    <t>OTIC (Oficina de Tecnología de la Información y Comunicación)</t>
  </si>
  <si>
    <t>Gabriel Leonardo Mendez</t>
  </si>
  <si>
    <t xml:space="preserve">	400101-MINISTERIO DE VIVIENDA, CIUDAD Y TERRITORIO - GESTIÓN GENERAL</t>
  </si>
  <si>
    <t xml:space="preserve"> Acceso de la población a los servicios de agua potable y saneamiento básico</t>
  </si>
  <si>
    <t>Optimizar el monitoreo y la asistencia técnica a los recursos del SGP, del sector agua potable y saneamiento básico a nivel Nacional</t>
  </si>
  <si>
    <t>Nelson Florez</t>
  </si>
  <si>
    <t xml:space="preserve">Incrementar la eficiencia en la gestión integral de residuos sólidos a nivel nacional	</t>
  </si>
  <si>
    <t>Beatriz jurado</t>
  </si>
  <si>
    <t>Fortalecer la capacidad del ministerio y FONVIVIENDA para atender y dar cumplimiento a las acciones y procesos jurídicos</t>
  </si>
  <si>
    <t>Luisa Carolina Beltrán</t>
  </si>
  <si>
    <t>OPTIMIZAR E INCREMENTAR EL MANEJO Y DISPOSICIÓN DE LAS AGUAS RESIDUALES EN EL MUNICIPIO DE MOCOA</t>
  </si>
  <si>
    <t>Andrés Tamayo</t>
  </si>
  <si>
    <t>Fortalecer la Capacidad de EMCALI en la prestación de los servicios de Acueducto y Alcantarillado</t>
  </si>
  <si>
    <t>2019 - 2025</t>
  </si>
  <si>
    <t xml:space="preserve">	SANEAMIENTO DE VERTIMIENTOS EN CUENCAS PRIORIZADAS DEL TERRITORIO NACIONAL</t>
  </si>
  <si>
    <t>Optimizar el tratamiento de las aguas residuales domésticas, principalmente en las cuencas críticas del territorio Nacional</t>
  </si>
  <si>
    <t>2018 - 2030</t>
  </si>
  <si>
    <t>Kaila González</t>
  </si>
  <si>
    <t>Reducir el tiempo de la fase de construcción de los proyectos de vivienda social a nivel nacional</t>
  </si>
  <si>
    <t>2019 - 2023</t>
  </si>
  <si>
    <t>FORTALECIMIENTO A LA FORMULACIÓN E IMPLEMENTACIÓN DE LA POLÍTICA DE VIVIENDA RURAL - NACIONAL</t>
  </si>
  <si>
    <t>Fortalecer la formulación y la implementación de la política de vivienda rural</t>
  </si>
  <si>
    <t>2021 - 2030</t>
  </si>
  <si>
    <t>DVR (Dirección de Vivienda Rural)</t>
  </si>
  <si>
    <t>Ciro Martínez</t>
  </si>
  <si>
    <t>400200-FONDO NACIONAL DE VIVIENDA - FONVIVIENDA</t>
  </si>
  <si>
    <t>2019 - 2029</t>
  </si>
  <si>
    <t>Jackelin Díaz</t>
  </si>
  <si>
    <t>Facilitar el acceso a los mecanismos de financiación de una solución de vivienda de interés social y prioritario</t>
  </si>
  <si>
    <t>2019 - 2031</t>
  </si>
  <si>
    <t>Fortalecer la produccion de equipamientos asociados a proyectos de vivienda de interes social</t>
  </si>
  <si>
    <t>2022 - 2030</t>
  </si>
  <si>
    <t>Etiquetas de fila</t>
  </si>
  <si>
    <t>Suma de Avance Fisico del Producto</t>
  </si>
  <si>
    <t>Suma de Avance Gestion</t>
  </si>
  <si>
    <t>Suma de Avance Financiero</t>
  </si>
  <si>
    <t>Suma de Calificación Oportinidad y Calidad</t>
  </si>
  <si>
    <t>NUMERO PROYECTO</t>
  </si>
  <si>
    <t>DEPENDENCIA</t>
  </si>
  <si>
    <t>Total general</t>
  </si>
  <si>
    <t>SEGUIMIENTO SPI - SEGUIMIENTO PROYECTOS DE INVERSIÓN</t>
  </si>
  <si>
    <t>Avence Físico</t>
  </si>
  <si>
    <t>Avance de Gestión</t>
  </si>
  <si>
    <t>SEGUIMIENTO Y EVALUACIÓN - OFICINA ASESORA DE PLANEACIÓN</t>
  </si>
  <si>
    <t>Calificación Calidad Oportunidad del seguimiento</t>
  </si>
  <si>
    <t>COMENTARIOS</t>
  </si>
  <si>
    <t>Criterio de Evaluación</t>
  </si>
  <si>
    <t>IMPLEMENTACIÓN DEL PROGRAMA DE AGUA POTABLE Y ALCANTARILLADO PARA EL DEPARTAMENTO DE LA GUAJIRA.</t>
  </si>
  <si>
    <t>Proyectos evaluados (Indicador de producto)</t>
  </si>
  <si>
    <t>Reducir la brecha en materia de cobertura, calidad y continuidad de los servicios de agua potable y alcantarillado en zonas urbanas del departamento de la Guajira</t>
  </si>
  <si>
    <t>IMPLEMENTACION DEL PROGRAMA DE AGUA POTABLE Y ALCANTARILLADO PARA EL DEPARTAMENTO DE LA GUAJIRA</t>
  </si>
  <si>
    <t>2021 - 2025</t>
  </si>
  <si>
    <t>No se reportan avances en la meta</t>
  </si>
  <si>
    <t>Cumplimiento de la meta al 93,18% en agosto, no es coherente con la ejecución presupuestal  (6,3%)</t>
  </si>
  <si>
    <t>Cumplimiento de la meta al 100%, no es coherente con la ejecución presupuestal (5%)</t>
  </si>
  <si>
    <t xml:space="preserve">El reporte de ejecución del proyecto fue oportuno.
Observaciones: La meta producto " Mejorar la capacidad de respuesta de los entes territoriales y del orden nacional para el desarrollo de procesos cesión a título gratuito de bienes fiscales urbanos" se presenta como cumplida sin ejecutar la totalidad de los recursos. </t>
  </si>
  <si>
    <t>Cumplimiento de la meta al 100%, Financiera (70%)</t>
  </si>
  <si>
    <t>Cumplimiento al 100%, no es coherente con la ejecución presupuestal (78%)</t>
  </si>
  <si>
    <t>Cumplimiento al 100% en el I semestre del año, no es coherente con la ejecución presupuestal (73%)</t>
  </si>
  <si>
    <t>Cumplimiento al 100% , no es coherente con la ejecución presupuestal (73%)</t>
  </si>
  <si>
    <t>Acompañamientos al proceso de Subsidio Familiar de Vivienda realizado (Indicadores de producto)</t>
  </si>
  <si>
    <t>El avance físico (71,43%) no es coherente con el avance financiero (28%).</t>
  </si>
  <si>
    <t>El avance físico (85,48%) no es coherente con el avance financiero (28%).</t>
  </si>
  <si>
    <t>Cumplimiento al 100%, no es coherente con la ejecución presupuestal (55%).</t>
  </si>
  <si>
    <t>Cumplimiento al 100%, no es coherente con la ejecución presupuestal (56%)</t>
  </si>
  <si>
    <t>Cumplimiento al 100%, no es coherente con la ejecución presupuestal (62,5%)</t>
  </si>
  <si>
    <t>Informe de Avance de cumplimiento de cláusulas contractuales con la banca multilateral (Indicador de gestión)</t>
  </si>
  <si>
    <t>Cumplimieno de la meta (100%) ejecuciónpresupuestal (83%), revisar la pertinencia de ajuste de ficha</t>
  </si>
  <si>
    <t>Meta rezagada, Física 0%, presupuestal (2,6%).</t>
  </si>
  <si>
    <t>Meta rezagada fisica (25%) y presupuestal (1,6%)</t>
  </si>
  <si>
    <t>Sin comentarios. Físicos (85,77%), presupuestales (57%).</t>
  </si>
  <si>
    <t xml:space="preserve">cumpliento de la meta física (99,38%), no es coherente con la meta presupuestal (57%). </t>
  </si>
  <si>
    <t>No presentan avances en la meta física, presupuestal (40%)</t>
  </si>
  <si>
    <t>Cumplimiento de meta física (65,74%) y presupuestal (40%), Sin avance en meta rezagada 2021</t>
  </si>
  <si>
    <t>Cumplimiento meta física (75%),  Sin comentarios</t>
  </si>
  <si>
    <t>Cumplimiento meta física (93,3%) presupuestal (65%),  Sin comentarios</t>
  </si>
  <si>
    <t>Meta rezagada, Física 0%, presupuestal (61,5%).</t>
  </si>
  <si>
    <t>Cumplimiento del 100% de la meta, presupuestal (87%) revisar el avance de la meta para la vigencia 2022</t>
  </si>
  <si>
    <t xml:space="preserve">Cumplimiento 100%, no es coherente la ejecución presupestal (1,6%) con el cumplimiento de la meta. </t>
  </si>
  <si>
    <t>Cumplimiento al 100%, no es coherente con la ejecución presupuestal (38%)</t>
  </si>
  <si>
    <t>Cumplimiento al 66,67%, no es coherente con la ejecución presupuestal (38%)</t>
  </si>
  <si>
    <t>Cumplimiento al 80%, no es coherente con la ejecución presupuestal (38%)</t>
  </si>
  <si>
    <t xml:space="preserve">Cumplimiento (71%) Sin Comentarios </t>
  </si>
  <si>
    <t>Cumplimiento 100% Sin Comentarios</t>
  </si>
  <si>
    <t>Cumplimiento (60%) Sin Comentarios</t>
  </si>
  <si>
    <t>Cumplimiento al 100%, financiera (71%), no es coherente con la ejecución presupuestal</t>
  </si>
  <si>
    <t>Cumplimiento al 0%, financiera (71%), no es coherente con la ejecución presupuestal</t>
  </si>
  <si>
    <t>Cumplimiento al (100%), Sin Comentarios</t>
  </si>
  <si>
    <t>Cumplimiento 100%, sin asignación presupuestal. Sin avance en la meta rezagada del 2021.</t>
  </si>
  <si>
    <t>Cumplimiento al 100%, presupuestal (10,3%), no es coherente con la ejecución presupuestal. Sin avance en la meta rezagada del 2021.</t>
  </si>
  <si>
    <t>Cumplimiento al 100,43%, presupuestal (57%), no es coherente con la ejecución presupuestal</t>
  </si>
  <si>
    <t>Meta rezagada (24,84%), presupuestal (64,3%)</t>
  </si>
  <si>
    <t>Meta rezagada (34,61%), presupuestal (64,3%)</t>
  </si>
  <si>
    <t>Cumplimiento físico (0%), financiero (20%)</t>
  </si>
  <si>
    <t>Cumplimiento físico y financiero (0%)</t>
  </si>
  <si>
    <t>Cumplimiento del 50%, Sin comentarios</t>
  </si>
  <si>
    <t>Entidades asistidas técnicamente (indicador de producto)</t>
  </si>
  <si>
    <t>Convenios Realizados (Indicador de gestión)</t>
  </si>
  <si>
    <t>Avance del 68,83% en el rezado de 2021</t>
  </si>
  <si>
    <t>Cumplimiento de meta al 100%, ejecución presupuestal 22%</t>
  </si>
  <si>
    <t>Cumplimiento de meta al 66,67%, ejecución presupuestal 70%</t>
  </si>
  <si>
    <t xml:space="preserve">
El reporte de ejecución del proyecto fue oportuno.
La meta producto "Documentos normativos elaborados" presenta un cumplimiento del 100% y no es coherente con la ejecución presupuestal.
</t>
  </si>
  <si>
    <t>Cumplimiento del 50%</t>
  </si>
  <si>
    <t>No se reportan avances en la meta, financiero (24%)</t>
  </si>
  <si>
    <t>Cumplimiento de meta al 100%, financiera (60%), no es coherente la ejecución presupestal con el cumplimiento de la meta.</t>
  </si>
  <si>
    <t>Hogares beneficiados con construcción de vivienda rural en sitio propio (Indicador de producto)</t>
  </si>
  <si>
    <t>Hogares reincorporados beneficiados con construcción de vivienda rural en sitio propio - (Indicador de producto)</t>
  </si>
  <si>
    <t>Cumplimiento 100% Sin comentarios</t>
  </si>
  <si>
    <t>Sistema de Información Implemetado (Indicador de producto)</t>
  </si>
  <si>
    <t>No presenta meta, sin ejecución presupuestal.</t>
  </si>
  <si>
    <t>La ejecución física (100%), financiera (80%) no es coherente con la ejecución presupuestal</t>
  </si>
  <si>
    <t>Cumplimiento (14,29), financiera (51%) Sin Comentarios</t>
  </si>
  <si>
    <t>Cumplimiento (20,61%),ejecución presupuestal (80%), Sin Comentarios</t>
  </si>
  <si>
    <t>Cumplimiento (29%), financiera (58%) no presenta avance en el rezago 2021</t>
  </si>
  <si>
    <t>La ejecución física (81,67%), ejecución presupuestal (84%), Sin Comentarios</t>
  </si>
  <si>
    <t>La ejecución física (100%) ejecución presupuestal (84%), Sin Comentarios</t>
  </si>
  <si>
    <t>No presenta avance en la ejecución física, Presupuestal (50%), y avance en el rezago 2021 del (11%)</t>
  </si>
  <si>
    <t>No presenta avance en la ejecución física, Presupuestal (50%), ni en el rezago 2021.</t>
  </si>
  <si>
    <t>Cumplimiento (56,33), financiera (23,6%), no es coherente con la ejecución presupuestal</t>
  </si>
  <si>
    <t>La ejecución física (96,4), presupuestal (51%), no es coherente con la ejecución presupuestal</t>
  </si>
  <si>
    <t>El reporte de ejecución del proyecto fue oportuno.
Observaciones: Revisar el reporte de los indicadores producto, dado que el avance físico no es coherente con el avance financiero. Las metas producto: "PQR atendidas", "Proyectos normativos publicados" y "Asistencias técnicas realizadas", tienen un cumplimiento 100%, revisar el indicador para la vigencia 2022.</t>
  </si>
  <si>
    <t>El reporte de ejecución del proyecto fue oportuno.
Observaciones: La meta de "sedes adecuadas" sin ejecución física y rezago en ejecución presupuestal.
Las metas "Capacitaciones realizadas", "Archivos gestionados" y "Auditorias realizada", se encuentras rezagadas en ejecución física como presupuestal.
La meta "Documentos tramitados" no presenta avances en la meta rezagada del 2021.
Las metas y "Sistemas de gestión implementados" no presentan avances físicos para el mes de agosto.
Las metas "Productos comunicacionales", "Procesos disciplinarios", y "Ciudadanos efectivamente atendidos", la ejecución física no es coherente con la presupuestal.</t>
  </si>
  <si>
    <t>El reporte de ejecución del proyecto fue oportuno.
Observaciones: La meta producto “Proyectos apoyados financieramente”, cumplimiento al 100%, no es coherente con la ejecución presupuestal.</t>
  </si>
  <si>
    <t>El reporte de ejecución del proyecto fue oportuno.
Observaciones: La metas de "Usuarios del sistema", "Instrumentos gobierno TI desarrollados" y "Procesos modelo gestión seguridad de la información implementados", tienen un avance físico superior al avance a la ejecución presupuestal. La meta de gestión "Talleres Capacitación Realizado" presentan un avance físico rezagado.</t>
  </si>
  <si>
    <t>El reporte de ejecución del proyecto fue oportuno.
Observaciones: La meta de "Proyectos apoyados financieramente" presenta cumplimiento del 100% y no es coherente con la ejecución presupuestal.
Las metas "Instrumentos técnicos generado" y "Proyectos apoyados financieramente" no presentan avance en las metas rezagadas del 2021</t>
  </si>
  <si>
    <t>El reporte de ejecución del proyecto fue oportuno.
Observaciones: La meta de "Consultas y reclamaciones Resueltas en término" presenta cumplimiento del 100,43% y no es coherente con la ejecución presupuestal.
Las metas de producto "Fallos Favorables " y "Tutelas Atendidas" presentan rezago en su ejecución. Revisar la pertinencia de modificar metas de los indicadores producto.</t>
  </si>
  <si>
    <t>El reporte de ejecución del proyecto fue oportuno.
Observaciones: La meta producto "Hogares beneficiados con adquisición de vivienda " no es coherente la ejecución presupuestal con el cumplimiento de la meta.</t>
  </si>
  <si>
    <t>El reporte de ejecución del proyecto fue oportuno. El cumplimiento de la meta "Subsidios para mejoramiento de vivienda asignados a población desplazada", "Subsidios para arrendamiento de vivienda asignados a población desplazada", "Resoluciones para la asignación de subsidios expedidas" no es coherente con la ejecución presupuestal.
Las metas "Hogares beneficiados con construcción de vivienda en sitio propio" y "Subsidios para construcción de vivienda en sitio propio asignados a población desplazada" no presentan avances en su ejecución. 
Las metas: "Hogares beneficiados con construcción de vivienda rural en sitio propio" y "Hogares beneficiados con construcción de vivienda en sitio propio" no presentan avances en el rezago de la vigencia 2021.</t>
  </si>
  <si>
    <t>Julio Cesar Mestre</t>
  </si>
  <si>
    <t>Sin meta asociada para el 2022, Meta rezagada del 2021, con cumplimiento del (1,95%)</t>
  </si>
  <si>
    <t>Sin meta asociada para la vigencia 2022, Presenta avance en el rezago 2021 del (11,11%)</t>
  </si>
  <si>
    <t>Sin meta asociada para la vigencia 2022, No presenta avence en el rezago 2021</t>
  </si>
  <si>
    <t>Sin meta asociada para el 2022, ni asignacion presuestal</t>
  </si>
  <si>
    <t>Revisar la coherencia entre el avance del producto (94,37%) con la ejecución presupuestal (65%) realizada a la fecha.</t>
  </si>
  <si>
    <t>Sin meta asociada para el 2022</t>
  </si>
  <si>
    <t>Sin asignación de meta 2022, Cumplimiento rezago 2021 (100%)</t>
  </si>
  <si>
    <t>No se registra para la vigencia 2022</t>
  </si>
  <si>
    <t>Cumplimieno de la meta (100%), ejecución  presupuestal (0%)</t>
  </si>
  <si>
    <t>Revisar la coherencia entre el avance del producto (75%) ejecución presupuestal (0%)</t>
  </si>
  <si>
    <t xml:space="preserve">El avance físico (75%) de la meta presenta rezago con respecto al avance de la meta producto. </t>
  </si>
  <si>
    <t>Sin meta asociada en 2022</t>
  </si>
  <si>
    <t>Inicia resporte en la vigencia 2024, según ficha del proyecto.</t>
  </si>
  <si>
    <t>Cumplimiento al (100%), financiera (57%), no es coherente con la ejecución presupuestal</t>
  </si>
  <si>
    <t>El reporte de ejecución del proyecto fue oportuno.
Observaciones: Las metas de "Municipios asistidos técnicamente en Monitoreo a los recursos SGP-APSB" e "Informes de monitoreo nacional publicado" presentan cumplimiento del 100% y no es coherente con la ejecución presupuestal. la meta producto "Alertas de monitoreo preventivos entregados" reporta un avance físico rezagado.
La meta de gestión "Informes presentados" reporta un avance físico rezagado.</t>
  </si>
  <si>
    <t xml:space="preserve">No se registra avances en la ejecución física, ni financiera </t>
  </si>
  <si>
    <t>No tiene registro en el SPI</t>
  </si>
  <si>
    <t>El reporte de ejecución del proyecto fue oportuno.
Observaciones: la coherencia entre el avance físico de los productos no es coherente con la ejecución presupuestal de las actividades "Proyectos evaluados", "Entidades territoriales capacitada " y "Instrumentos normativos proyectados". No se reportan avances en el indicador de gestión.</t>
  </si>
  <si>
    <t>El reporte de ejecución del proyecto fue oportuno. 
Observaciones: Revisar el avance del indicador de gestión dado que presenta rezago con respecto al avance financiero y físico de los productos del proyecto.
 La meta producto: Informes presentados, tiene un cumplimiento 100%, revisar el indicador para la vigencia 2022.</t>
  </si>
  <si>
    <t>El reporte de ejecución del proyecto fue oportuno.
Observaciones: El reporte es coherente con la ejecución financiera, física y de gestión; sin embargo, no se reportan avances en la ejecución del proyecto.</t>
  </si>
  <si>
    <t>El reporte de ejecución del proyecto fue oportuno.
Observaciones: La meta producto "Entidades asistidas técnicamente" presenta avance del 68,83% en el rezado de 2021.</t>
  </si>
  <si>
    <t>El reporte de ejecución del proyecto fue oportuno.
Observaciones: El reporte es coherente con la ejecución financiera, física y de gestión; sin embargo, no se presentan avances en la ejecución del proyecto.</t>
  </si>
  <si>
    <t>El reporte de ejecución del proyecto fue oportuno.
Observaciones: El reporte es coherente con la ejecución financiera, física y de gestión; sin embargo, no se presentan mayores avances en la ejecución del proyecto.</t>
  </si>
  <si>
    <t>El reporte de ejecución del proyecto fue oportuno.
Observaciones: La meta del indicador de producto "Asistencias técnicas realizadas" cumplió el 100%.</t>
  </si>
  <si>
    <t>El reporte de ejecución del proyecto fue oportuno.
Observaciones: No se presentan avances físicos ni financieros en el producto "Servicios de apoyo financiero a la ejecución de programas y proyectos de desarrollo urbano y territorial".
Los indicadores: "Entidades territoriales asistidas técnicamente", "Instrumentos normativos formulados", "Municipios asistidos en revisión de POT " y "Municipios capacitados en la elaboración del inventario de asentamientos en zonas de alto riesgo", tiene cumplimiento del 100%, revisar la coherencia con el avance financiero.</t>
  </si>
  <si>
    <t>OAJ (Oficina Asesora Jurídica)</t>
  </si>
  <si>
    <t>No se reportan avances en la meta, ni en la meta rezagada del 2021</t>
  </si>
  <si>
    <t>El reporte de ejecución del proyecto fue oportuno. 
Observaciones: No se reportan avances en las metas producto, ni en la meta de gestión para la vigencia 2022. En la meta "Proyectos de acueducto y alcantarillado en área urbana financiados" no se evidencia avance en el rezago de 2021</t>
  </si>
  <si>
    <t>DIVIS (Dirección de Inversiones en  Vivienda de Interes Social) - Fonvivienda</t>
  </si>
  <si>
    <t>TRAZADORES</t>
  </si>
  <si>
    <t>GRUPO</t>
  </si>
  <si>
    <t>ORGANIZACIÓN</t>
  </si>
  <si>
    <t xml:space="preserve">COMPROMISO </t>
  </si>
  <si>
    <t>FUENTES DE FINANCIACIÓN</t>
  </si>
  <si>
    <t>APROPIACIÓN VIGENTE</t>
  </si>
  <si>
    <t>VALOR COMPROMETIDO</t>
  </si>
  <si>
    <t>VALOR OBLIGADO</t>
  </si>
  <si>
    <t>VALOR PAGADO</t>
  </si>
  <si>
    <t>Víctimas</t>
  </si>
  <si>
    <t>Atención - Transversal/Orientación y Comunicación</t>
  </si>
  <si>
    <t>PGN</t>
  </si>
  <si>
    <t>Construcción de Paz</t>
  </si>
  <si>
    <t>1. Reforma Rural Integral - 1.5. Desarrollo social: VIVIENDA Y AGUA POTABLE</t>
  </si>
  <si>
    <t>1. Reforma Rural Integral - 1.8. Planes de acción para la transformación regional (PDET)</t>
  </si>
  <si>
    <t>Asistencia - Vivienda</t>
  </si>
  <si>
    <t>Tecnologías de información y comunicaciones</t>
  </si>
  <si>
    <t>Aplicaciones / Infraestructura / Servicios</t>
  </si>
  <si>
    <t>Desplazados</t>
  </si>
  <si>
    <t>Asistencia - Vivienda (Solo víctimas desplazamiento)</t>
  </si>
  <si>
    <t>Subsidio Familiar de Vivienda Nacional</t>
  </si>
  <si>
    <t>m. Otros</t>
  </si>
  <si>
    <t>Narp</t>
  </si>
  <si>
    <t>CRIC-Consejo Regional Indígenas del Cauca</t>
  </si>
  <si>
    <t>CRIC013- Viviendas mejoradas</t>
  </si>
  <si>
    <t>CRIC014- Viviendas Nuevas (360 unidades)</t>
  </si>
  <si>
    <t>E102- Los Ministerios de Agricultura y Vivienda, según sus competencias articularán las acciones pertinentes para garantizar la construcción de vivienda y suministro de agua potable a los pueblos Nukak y Jiw según sus usos y costumbres</t>
  </si>
  <si>
    <t>16- Soluciones de vivienda para comunidades Negras, Afrocolombianas, Raizales Y Palenqueras</t>
  </si>
  <si>
    <t>HORIZONTE DEL PROYECTO</t>
  </si>
  <si>
    <t>E91-Implementará una estrategia de asistencia técnica y articulación con entidades territoriales, autoridades ambientales y demás instituciones que realicen intervenciones para el acceso al agua y saneamiento básico en comunidades indígenas.</t>
  </si>
  <si>
    <t>K3- "Casa Digna Vida Digna”</t>
  </si>
  <si>
    <t>K2- "Semillero de Propietarios" y "Casa Digna, Vida Digna"</t>
  </si>
  <si>
    <t>K8- Asistencia técnica y articulación con entidades territoriales, autoridades ambientales y demás instituciones que realicen intervenciones para el acceso agua y saneamiento básico.</t>
  </si>
  <si>
    <t>H9- garantizará el levantamiento gradual del diagnóstico con la participación de las autoridades indígenas en sus territorios con la herramienta SIASAR.</t>
  </si>
  <si>
    <t>H8- verificará en la formulados sus planes de emergencia y contingencia, para mitigar la escasez de agua.</t>
  </si>
  <si>
    <t xml:space="preserve">H7- Realización de un estudio sobre la potabilidad y acceso al agua </t>
  </si>
  <si>
    <t>H1- Diseñar de manera concertada las tipologías de vivienda de los pueblos indígenas para su construcción</t>
  </si>
  <si>
    <t>G4- Garantizar la reglamentación, las disposiciones del Decreto 1953 de 2014 “Título V Agua Potable y Saneamiento Básico¨ El Ministerio de Vivienda y las entidades competentes concertadamente con la comisión de impulso para la implementación del Decreto Ley 1953 de 2014, estructurará la propuesta técnica de la reglamentación del componente de agua potable y saneamiento básico de dicha norma.</t>
  </si>
  <si>
    <t>D8- promoverán que las diferentes fuentes de financiación para la estructuración y constitución del Fondo del Agua,en la Sierra Nevada de Santa Marta.</t>
  </si>
  <si>
    <t>H2- El Ministerio de Agricultura articulará con el  –SENA-, la capacitación y formación en construcción de vivienda, acorde con los usos y costumbres de los pueblos indígenas</t>
  </si>
  <si>
    <t>Construcción de Paz - 1. Reforma Rural Integral - 1.5. Desarrollo social: VIVIENDA Y AGUA POTABLE</t>
  </si>
  <si>
    <t>Construcción de Paz - 1. Reforma Rural Integral - 1.8. Planes de acción para la transformación regional (PDET)</t>
  </si>
  <si>
    <t>Construcción de Paz -1. Reforma Rural Integral - 1.5. Desarrollo social: VIVIENDA Y AGUA POTABLE</t>
  </si>
  <si>
    <t>Total Construcción de Paz</t>
  </si>
  <si>
    <t>Total Construcción de Paz - 1. Reforma Rural Integral - 1.5. Desarrollo social: VIVIENDA Y AGUA POTABLE</t>
  </si>
  <si>
    <t>Total Construcción de Paz - 1. Reforma Rural Integral - 1.8. Planes de acción para la transformación regional (PDET)</t>
  </si>
  <si>
    <t>Total Construcción de Paz -1. Reforma Rural Integral - 1.5. Desarrollo social: VIVIENDA Y AGUA POTABLE</t>
  </si>
  <si>
    <t>Total CRIC-Consejo Regional Indígenas del Cauca</t>
  </si>
  <si>
    <t>Total Desplazados</t>
  </si>
  <si>
    <t>Total Tecnologías de información y comunicaciones</t>
  </si>
  <si>
    <t>MPC-Mesa Permanente de Concertación indígena_88</t>
  </si>
  <si>
    <t>MPC-Mesa Permanente de Concertación indígena_158</t>
  </si>
  <si>
    <t>Víctimas_49</t>
  </si>
  <si>
    <t>Víctimas_379</t>
  </si>
  <si>
    <t>Víctimas_1151</t>
  </si>
  <si>
    <t>MPC-Mesa Permanente de Concertación indígena_1151</t>
  </si>
  <si>
    <t>ENCP - Decreto 1372 del 2018_88</t>
  </si>
  <si>
    <t>ENCP - Decreto 1372 del 2018_1151</t>
  </si>
  <si>
    <t>Total ENCP - Decreto 1372 del 2018_88</t>
  </si>
  <si>
    <t>Total ENCP - Decreto 1372 del 2018_1151</t>
  </si>
  <si>
    <t>Total MPC-Mesa Permanente de Concertación indígena_88</t>
  </si>
  <si>
    <t>Total MPC-Mesa Permanente de Concertación indígena_158</t>
  </si>
  <si>
    <t>Total MPC-Mesa Permanente de Concertación indígena_1151</t>
  </si>
  <si>
    <t>Total Víctimas_49</t>
  </si>
  <si>
    <t>Total Víctimas_379</t>
  </si>
  <si>
    <t>Total Víctimas_1151</t>
  </si>
  <si>
    <t>Apropiación Vigente</t>
  </si>
  <si>
    <t>SEGUIMIENTO  TRAZADORES ÉTNICOS - POLÍTICAS TRANSVERSALES</t>
  </si>
  <si>
    <t>TRAZADOR 
(Política Trasversal - Étnico)</t>
  </si>
  <si>
    <t>Máx. de APROPIACIÓN VIGENTE</t>
  </si>
  <si>
    <t>Máx. de VALOR COMPROMETIDO</t>
  </si>
  <si>
    <t>Máx. de VALOR OBLIGADO</t>
  </si>
  <si>
    <t>Máx. de VALOR PAGADO</t>
  </si>
  <si>
    <t>Valor Comprometido</t>
  </si>
  <si>
    <t>Valor Obligado</t>
  </si>
  <si>
    <t xml:space="preserve"> Valor Pagado</t>
  </si>
  <si>
    <t>Indígenas - CRIC</t>
  </si>
  <si>
    <t>Indígenas - MPC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</si>
</sst>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_);\(0\)"/>
    <numFmt numFmtId="166" formatCode="_(* #,##0_);_(* \(#,##0\);_(* &quot;-&quot;??_);_(@_)"/>
    <numFmt numFmtId="167" formatCode="&quot;$&quot;\ #,##0"/>
  </numFmts>
  <fonts count="46" x14ac:knownFonts="1">
    <font>
      <sz val="11"/>
      <color theme="1"/>
      <name val="Calibri"/>
      <family val="2"/>
      <scheme val="minor"/>
    </font>
    <font>
      <sz val="11"/>
      <color theme="1"/>
      <name val="Calibri"/>
      <family val="2"/>
      <scheme val="minor"/>
    </font>
    <font>
      <sz val="11"/>
      <color theme="1"/>
      <name val="Gadugi"/>
      <family val="2"/>
    </font>
    <font>
      <b/>
      <sz val="14"/>
      <color rgb="FFC00000"/>
      <name val="Gadugi"/>
      <family val="2"/>
    </font>
    <font>
      <b/>
      <sz val="11"/>
      <color theme="1"/>
      <name val="Gadugi"/>
      <family val="2"/>
    </font>
    <font>
      <b/>
      <sz val="12"/>
      <color theme="1"/>
      <name val="Gadugi"/>
      <family val="2"/>
    </font>
    <font>
      <b/>
      <sz val="14"/>
      <color theme="1"/>
      <name val="Gadugi"/>
      <family val="2"/>
    </font>
    <font>
      <b/>
      <sz val="18"/>
      <color theme="1"/>
      <name val="Gadugi"/>
      <family val="2"/>
    </font>
    <font>
      <sz val="48"/>
      <name val="Gadugi"/>
      <family val="2"/>
    </font>
    <font>
      <sz val="12"/>
      <color theme="1"/>
      <name val="Gadugi"/>
      <family val="2"/>
    </font>
    <font>
      <b/>
      <sz val="16"/>
      <color theme="1"/>
      <name val="Gadugi"/>
      <family val="2"/>
    </font>
    <font>
      <sz val="18"/>
      <color theme="1"/>
      <name val="Gadugi"/>
      <family val="2"/>
    </font>
    <font>
      <sz val="10"/>
      <name val="Verdana"/>
      <family val="2"/>
    </font>
    <font>
      <sz val="10"/>
      <color theme="1"/>
      <name val="Verdana"/>
      <family val="2"/>
    </font>
    <font>
      <b/>
      <sz val="10"/>
      <color theme="1"/>
      <name val="Verdana"/>
      <family val="2"/>
    </font>
    <font>
      <b/>
      <sz val="10"/>
      <color theme="1"/>
      <name val="Gadugi"/>
      <family val="2"/>
    </font>
    <font>
      <sz val="10"/>
      <color theme="1"/>
      <name val="Gadugi"/>
      <family val="2"/>
    </font>
    <font>
      <b/>
      <sz val="10"/>
      <color theme="0"/>
      <name val="Verdana"/>
      <family val="2"/>
    </font>
    <font>
      <sz val="11"/>
      <color rgb="FFFF0000"/>
      <name val="Gadugi"/>
      <family val="2"/>
    </font>
    <font>
      <sz val="18"/>
      <color rgb="FFFF0000"/>
      <name val="Gadugi"/>
      <family val="2"/>
    </font>
    <font>
      <b/>
      <sz val="16"/>
      <color rgb="FFC00000"/>
      <name val="Verdana"/>
      <family val="2"/>
    </font>
    <font>
      <sz val="11"/>
      <color theme="0"/>
      <name val="Gadugi"/>
      <family val="2"/>
    </font>
    <font>
      <sz val="18"/>
      <color theme="0"/>
      <name val="Gadugi"/>
      <family val="2"/>
    </font>
    <font>
      <sz val="48"/>
      <name val="Verdana"/>
      <family val="2"/>
    </font>
    <font>
      <sz val="9"/>
      <name val="Verdana"/>
      <family val="2"/>
    </font>
    <font>
      <b/>
      <sz val="11"/>
      <color theme="1"/>
      <name val="Calibri"/>
      <family val="2"/>
      <scheme val="minor"/>
    </font>
    <font>
      <sz val="16"/>
      <color theme="1"/>
      <name val="Arial"/>
      <family val="2"/>
    </font>
    <font>
      <sz val="11"/>
      <color theme="1"/>
      <name val="Arial"/>
      <family val="2"/>
    </font>
    <font>
      <b/>
      <sz val="14"/>
      <color theme="4" tint="-0.499984740745262"/>
      <name val="Arial"/>
      <family val="2"/>
    </font>
    <font>
      <sz val="12"/>
      <color theme="1"/>
      <name val="Arial"/>
      <family val="2"/>
    </font>
    <font>
      <b/>
      <sz val="24"/>
      <color theme="1"/>
      <name val="Arial"/>
      <family val="2"/>
    </font>
    <font>
      <sz val="18"/>
      <name val="Gadugi"/>
      <family val="2"/>
    </font>
    <font>
      <sz val="11"/>
      <name val="Gadugi"/>
      <family val="2"/>
    </font>
    <font>
      <sz val="8"/>
      <color theme="1"/>
      <name val="Arial"/>
      <family val="2"/>
    </font>
    <font>
      <b/>
      <sz val="9"/>
      <color theme="0"/>
      <name val="Arial"/>
      <family val="2"/>
    </font>
    <font>
      <sz val="9"/>
      <color theme="1"/>
      <name val="Arial"/>
      <family val="2"/>
    </font>
    <font>
      <sz val="9"/>
      <color rgb="FF333333"/>
      <name val="Arial"/>
      <family val="2"/>
    </font>
    <font>
      <b/>
      <sz val="12"/>
      <color theme="0"/>
      <name val="Arial"/>
      <family val="2"/>
    </font>
    <font>
      <b/>
      <sz val="14"/>
      <color theme="0"/>
      <name val="Arial"/>
      <family val="2"/>
    </font>
    <font>
      <b/>
      <sz val="11"/>
      <color theme="0"/>
      <name val="Arial"/>
      <family val="2"/>
    </font>
    <font>
      <b/>
      <sz val="11"/>
      <color theme="1"/>
      <name val="Arial"/>
      <family val="2"/>
    </font>
    <font>
      <sz val="9"/>
      <name val="Arial"/>
      <family val="2"/>
    </font>
    <font>
      <b/>
      <sz val="9"/>
      <color theme="1"/>
      <name val="Arial"/>
      <family val="2"/>
    </font>
    <font>
      <b/>
      <sz val="12"/>
      <name val="Arial"/>
      <family val="2"/>
    </font>
    <font>
      <sz val="18"/>
      <color theme="1"/>
      <name val="Arial"/>
      <family val="2"/>
    </font>
    <font>
      <sz val="10"/>
      <color theme="1"/>
      <name val="Arial"/>
      <family val="2"/>
    </font>
  </fonts>
  <fills count="23">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bgColor indexed="64"/>
      </patternFill>
    </fill>
    <fill>
      <patternFill patternType="solid">
        <fgColor rgb="FFCC0000"/>
        <bgColor indexed="64"/>
      </patternFill>
    </fill>
    <fill>
      <patternFill patternType="solid">
        <fgColor rgb="FF5FC195"/>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theme="8" tint="-0.24994659260841701"/>
      </left>
      <right style="double">
        <color theme="8" tint="-0.24994659260841701"/>
      </right>
      <top style="double">
        <color theme="8" tint="-0.24994659260841701"/>
      </top>
      <bottom style="double">
        <color theme="8" tint="-0.24994659260841701"/>
      </bottom>
      <diagonal/>
    </border>
    <border>
      <left style="double">
        <color theme="8" tint="-0.499984740745262"/>
      </left>
      <right style="double">
        <color theme="8" tint="-0.499984740745262"/>
      </right>
      <top style="double">
        <color theme="8" tint="-0.499984740745262"/>
      </top>
      <bottom style="double">
        <color theme="8" tint="-0.499984740745262"/>
      </bottom>
      <diagonal/>
    </border>
    <border>
      <left style="double">
        <color rgb="FF002060"/>
      </left>
      <right style="double">
        <color rgb="FF002060"/>
      </right>
      <top style="double">
        <color rgb="FF002060"/>
      </top>
      <bottom style="double">
        <color rgb="FF002060"/>
      </bottom>
      <diagonal/>
    </border>
    <border>
      <left style="medium">
        <color theme="6" tint="-0.24994659260841701"/>
      </left>
      <right style="medium">
        <color theme="6" tint="-0.24994659260841701"/>
      </right>
      <top style="medium">
        <color theme="6" tint="-0.24994659260841701"/>
      </top>
      <bottom/>
      <diagonal/>
    </border>
    <border>
      <left style="medium">
        <color theme="6" tint="-0.24994659260841701"/>
      </left>
      <right/>
      <top style="medium">
        <color theme="6" tint="-0.2499465926084170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002060"/>
      </left>
      <right/>
      <top style="double">
        <color rgb="FF002060"/>
      </top>
      <bottom style="double">
        <color rgb="FF002060"/>
      </bottom>
      <diagonal/>
    </border>
    <border>
      <left/>
      <right style="double">
        <color rgb="FF002060"/>
      </right>
      <top style="double">
        <color rgb="FF002060"/>
      </top>
      <bottom style="double">
        <color rgb="FF00206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theme="2" tint="-0.499984740745262"/>
      </left>
      <right style="thin">
        <color indexed="64"/>
      </right>
      <top style="thin">
        <color indexed="64"/>
      </top>
      <bottom style="thin">
        <color indexed="64"/>
      </bottom>
      <diagonal/>
    </border>
    <border>
      <left style="medium">
        <color theme="3"/>
      </left>
      <right style="medium">
        <color theme="3"/>
      </right>
      <top style="medium">
        <color theme="3"/>
      </top>
      <bottom style="medium">
        <color theme="3"/>
      </bottom>
      <diagonal/>
    </border>
    <border>
      <left style="medium">
        <color theme="2" tint="-0.749961851863155"/>
      </left>
      <right style="medium">
        <color theme="2" tint="-0.24994659260841701"/>
      </right>
      <top style="medium">
        <color theme="2" tint="-0.749961851863155"/>
      </top>
      <bottom style="medium">
        <color theme="2" tint="-0.749961851863155"/>
      </bottom>
      <diagonal/>
    </border>
    <border>
      <left style="medium">
        <color theme="2" tint="-0.24994659260841701"/>
      </left>
      <right style="medium">
        <color theme="2" tint="-0.24994659260841701"/>
      </right>
      <top style="medium">
        <color theme="2" tint="-0.749961851863155"/>
      </top>
      <bottom style="medium">
        <color theme="2" tint="-0.749961851863155"/>
      </bottom>
      <diagonal/>
    </border>
    <border>
      <left style="medium">
        <color theme="2" tint="-0.24994659260841701"/>
      </left>
      <right style="medium">
        <color theme="2" tint="-0.749961851863155"/>
      </right>
      <top style="medium">
        <color theme="2" tint="-0.749961851863155"/>
      </top>
      <bottom style="medium">
        <color theme="2" tint="-0.749961851863155"/>
      </bottom>
      <diagonal/>
    </border>
    <border>
      <left style="medium">
        <color theme="2" tint="-0.749961851863155"/>
      </left>
      <right style="thin">
        <color indexed="64"/>
      </right>
      <top style="medium">
        <color theme="2" tint="-0.749961851863155"/>
      </top>
      <bottom style="thin">
        <color indexed="64"/>
      </bottom>
      <diagonal/>
    </border>
    <border>
      <left style="thin">
        <color indexed="64"/>
      </left>
      <right style="thin">
        <color indexed="64"/>
      </right>
      <top style="medium">
        <color theme="2" tint="-0.749961851863155"/>
      </top>
      <bottom style="thin">
        <color indexed="64"/>
      </bottom>
      <diagonal/>
    </border>
    <border>
      <left/>
      <right style="thin">
        <color indexed="64"/>
      </right>
      <top style="medium">
        <color theme="2" tint="-0.749961851863155"/>
      </top>
      <bottom style="thin">
        <color indexed="64"/>
      </bottom>
      <diagonal/>
    </border>
    <border>
      <left style="thin">
        <color indexed="64"/>
      </left>
      <right style="medium">
        <color theme="2" tint="-0.749961851863155"/>
      </right>
      <top style="medium">
        <color theme="2" tint="-0.749961851863155"/>
      </top>
      <bottom style="thin">
        <color indexed="64"/>
      </bottom>
      <diagonal/>
    </border>
    <border>
      <left style="medium">
        <color theme="2" tint="-0.749961851863155"/>
      </left>
      <right style="thin">
        <color indexed="64"/>
      </right>
      <top style="thin">
        <color indexed="64"/>
      </top>
      <bottom style="thin">
        <color indexed="64"/>
      </bottom>
      <diagonal/>
    </border>
    <border>
      <left style="thin">
        <color indexed="64"/>
      </left>
      <right style="medium">
        <color theme="2" tint="-0.749961851863155"/>
      </right>
      <top style="thin">
        <color indexed="64"/>
      </top>
      <bottom style="thin">
        <color indexed="64"/>
      </bottom>
      <diagonal/>
    </border>
    <border>
      <left style="medium">
        <color theme="2" tint="-0.749961851863155"/>
      </left>
      <right style="thin">
        <color indexed="64"/>
      </right>
      <top style="thin">
        <color indexed="64"/>
      </top>
      <bottom style="medium">
        <color theme="2" tint="-0.749961851863155"/>
      </bottom>
      <diagonal/>
    </border>
    <border>
      <left style="thin">
        <color indexed="64"/>
      </left>
      <right style="thin">
        <color indexed="64"/>
      </right>
      <top style="thin">
        <color indexed="64"/>
      </top>
      <bottom style="medium">
        <color theme="2" tint="-0.749961851863155"/>
      </bottom>
      <diagonal/>
    </border>
    <border>
      <left/>
      <right style="thin">
        <color indexed="64"/>
      </right>
      <top style="thin">
        <color indexed="64"/>
      </top>
      <bottom style="medium">
        <color theme="2" tint="-0.749961851863155"/>
      </bottom>
      <diagonal/>
    </border>
    <border>
      <left style="thin">
        <color indexed="64"/>
      </left>
      <right style="medium">
        <color theme="2" tint="-0.749961851863155"/>
      </right>
      <top style="thin">
        <color indexed="64"/>
      </top>
      <bottom style="medium">
        <color theme="2" tint="-0.749961851863155"/>
      </bottom>
      <diagonal/>
    </border>
    <border>
      <left style="medium">
        <color theme="2" tint="-0.749961851863155"/>
      </left>
      <right style="thin">
        <color indexed="64"/>
      </right>
      <top style="medium">
        <color theme="2" tint="-0.749961851863155"/>
      </top>
      <bottom style="medium">
        <color theme="2" tint="-0.749961851863155"/>
      </bottom>
      <diagonal/>
    </border>
    <border>
      <left style="thin">
        <color indexed="64"/>
      </left>
      <right style="thin">
        <color indexed="64"/>
      </right>
      <top style="medium">
        <color theme="2" tint="-0.749961851863155"/>
      </top>
      <bottom style="medium">
        <color theme="2" tint="-0.749961851863155"/>
      </bottom>
      <diagonal/>
    </border>
    <border>
      <left style="thin">
        <color indexed="64"/>
      </left>
      <right style="medium">
        <color theme="2" tint="-0.749961851863155"/>
      </right>
      <top style="medium">
        <color theme="2" tint="-0.749961851863155"/>
      </top>
      <bottom style="medium">
        <color theme="2" tint="-0.749961851863155"/>
      </bottom>
      <diagonal/>
    </border>
    <border>
      <left style="medium">
        <color theme="2" tint="-0.749961851863155"/>
      </left>
      <right/>
      <top style="medium">
        <color theme="2" tint="-0.749961851863155"/>
      </top>
      <bottom/>
      <diagonal/>
    </border>
    <border>
      <left/>
      <right/>
      <top style="medium">
        <color theme="2" tint="-0.749961851863155"/>
      </top>
      <bottom/>
      <diagonal/>
    </border>
    <border>
      <left/>
      <right style="thin">
        <color indexed="64"/>
      </right>
      <top style="medium">
        <color theme="2" tint="-0.749961851863155"/>
      </top>
      <bottom/>
      <diagonal/>
    </border>
    <border>
      <left style="thin">
        <color indexed="64"/>
      </left>
      <right/>
      <top style="medium">
        <color theme="2" tint="-0.749961851863155"/>
      </top>
      <bottom/>
      <diagonal/>
    </border>
    <border>
      <left/>
      <right style="medium">
        <color theme="2" tint="-0.749961851863155"/>
      </right>
      <top style="medium">
        <color theme="2" tint="-0.749961851863155"/>
      </top>
      <bottom/>
      <diagonal/>
    </border>
    <border>
      <left style="medium">
        <color theme="2" tint="-0.749961851863155"/>
      </left>
      <right/>
      <top/>
      <bottom/>
      <diagonal/>
    </border>
    <border>
      <left/>
      <right style="medium">
        <color theme="2" tint="-0.749961851863155"/>
      </right>
      <top/>
      <bottom/>
      <diagonal/>
    </border>
    <border>
      <left style="medium">
        <color theme="2" tint="-0.749961851863155"/>
      </left>
      <right/>
      <top/>
      <bottom style="thin">
        <color indexed="64"/>
      </bottom>
      <diagonal/>
    </border>
    <border>
      <left/>
      <right style="medium">
        <color theme="2" tint="-0.749961851863155"/>
      </right>
      <top/>
      <bottom style="thin">
        <color indexed="64"/>
      </bottom>
      <diagonal/>
    </border>
    <border>
      <left style="thick">
        <color theme="2" tint="-0.499984740745262"/>
      </left>
      <right style="thin">
        <color indexed="64"/>
      </right>
      <top style="thin">
        <color indexed="64"/>
      </top>
      <bottom style="medium">
        <color theme="2" tint="-0.749961851863155"/>
      </bottom>
      <diagonal/>
    </border>
    <border>
      <left/>
      <right style="medium">
        <color theme="2" tint="-0.24994659260841701"/>
      </right>
      <top style="medium">
        <color theme="2" tint="-0.749961851863155"/>
      </top>
      <bottom style="medium">
        <color theme="2" tint="-0.749961851863155"/>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style="thin">
        <color theme="9" tint="-0.249977111117893"/>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thin">
        <color indexed="64"/>
      </right>
      <top style="medium">
        <color rgb="FF002060"/>
      </top>
      <bottom style="medium">
        <color rgb="FF002060"/>
      </bottom>
      <diagonal/>
    </border>
    <border>
      <left style="thin">
        <color indexed="64"/>
      </left>
      <right/>
      <top style="medium">
        <color rgb="FF002060"/>
      </top>
      <bottom style="medium">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top style="medium">
        <color rgb="FF002060"/>
      </top>
      <bottom/>
      <diagonal/>
    </border>
    <border>
      <left/>
      <right style="medium">
        <color rgb="FF002060"/>
      </right>
      <top style="medium">
        <color rgb="FF002060"/>
      </top>
      <bottom style="thin">
        <color indexed="64"/>
      </bottom>
      <diagonal/>
    </border>
    <border>
      <left style="medium">
        <color rgb="FF002060"/>
      </left>
      <right/>
      <top style="thin">
        <color indexed="64"/>
      </top>
      <bottom style="thin">
        <color indexed="64"/>
      </bottom>
      <diagonal/>
    </border>
    <border>
      <left/>
      <right style="medium">
        <color rgb="FF002060"/>
      </right>
      <top style="thin">
        <color indexed="64"/>
      </top>
      <bottom style="thin">
        <color indexed="64"/>
      </bottom>
      <diagonal/>
    </border>
    <border>
      <left style="medium">
        <color rgb="FF002060"/>
      </left>
      <right/>
      <top style="thin">
        <color indexed="64"/>
      </top>
      <bottom/>
      <diagonal/>
    </border>
    <border>
      <left/>
      <right style="medium">
        <color rgb="FF002060"/>
      </right>
      <top style="thin">
        <color indexed="64"/>
      </top>
      <bottom/>
      <diagonal/>
    </border>
    <border>
      <left style="medium">
        <color rgb="FF002060"/>
      </left>
      <right/>
      <top/>
      <bottom style="medium">
        <color rgb="FF002060"/>
      </bottom>
      <diagonal/>
    </border>
    <border>
      <left/>
      <right/>
      <top/>
      <bottom style="medium">
        <color rgb="FF002060"/>
      </bottom>
      <diagonal/>
    </border>
    <border>
      <left/>
      <right style="thin">
        <color indexed="64"/>
      </right>
      <top/>
      <bottom style="medium">
        <color rgb="FF002060"/>
      </bottom>
      <diagonal/>
    </border>
    <border>
      <left style="thin">
        <color indexed="64"/>
      </left>
      <right/>
      <top/>
      <bottom style="medium">
        <color rgb="FF002060"/>
      </bottom>
      <diagonal/>
    </border>
    <border>
      <left/>
      <right style="medium">
        <color rgb="FF002060"/>
      </right>
      <top/>
      <bottom style="medium">
        <color rgb="FF002060"/>
      </bottom>
      <diagonal/>
    </border>
    <border>
      <left style="thin">
        <color indexed="64"/>
      </left>
      <right style="thin">
        <color indexed="64"/>
      </right>
      <top style="thin">
        <color indexed="64"/>
      </top>
      <bottom style="medium">
        <color rgb="FF002060"/>
      </bottom>
      <diagonal/>
    </border>
    <border>
      <left style="medium">
        <color rgb="FF002060"/>
      </left>
      <right style="thin">
        <color indexed="64"/>
      </right>
      <top style="medium">
        <color rgb="FF002060"/>
      </top>
      <bottom style="thin">
        <color indexed="64"/>
      </bottom>
      <diagonal/>
    </border>
    <border>
      <left style="thin">
        <color indexed="64"/>
      </left>
      <right style="thin">
        <color indexed="64"/>
      </right>
      <top style="medium">
        <color rgb="FF002060"/>
      </top>
      <bottom style="thin">
        <color indexed="64"/>
      </bottom>
      <diagonal/>
    </border>
    <border>
      <left style="thin">
        <color indexed="64"/>
      </left>
      <right style="medium">
        <color rgb="FF002060"/>
      </right>
      <top style="medium">
        <color rgb="FF002060"/>
      </top>
      <bottom style="thin">
        <color indexed="64"/>
      </bottom>
      <diagonal/>
    </border>
    <border>
      <left style="medium">
        <color rgb="FF002060"/>
      </left>
      <right style="thin">
        <color indexed="64"/>
      </right>
      <top style="thin">
        <color indexed="64"/>
      </top>
      <bottom style="thin">
        <color indexed="64"/>
      </bottom>
      <diagonal/>
    </border>
    <border>
      <left style="thin">
        <color indexed="64"/>
      </left>
      <right style="medium">
        <color rgb="FF002060"/>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medium">
        <color rgb="FF002060"/>
      </right>
      <top style="thin">
        <color indexed="64"/>
      </top>
      <bottom style="medium">
        <color rgb="FF002060"/>
      </bottom>
      <diagonal/>
    </border>
    <border>
      <left style="thin">
        <color indexed="64"/>
      </left>
      <right/>
      <top style="thin">
        <color indexed="64"/>
      </top>
      <bottom style="medium">
        <color rgb="FF002060"/>
      </bottom>
      <diagonal/>
    </border>
    <border>
      <left/>
      <right style="medium">
        <color rgb="FF002060"/>
      </right>
      <top style="thin">
        <color indexed="64"/>
      </top>
      <bottom style="medium">
        <color rgb="FF002060"/>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15">
    <xf numFmtId="0" fontId="0" fillId="0" borderId="0" xfId="0"/>
    <xf numFmtId="0" fontId="2" fillId="0" borderId="0" xfId="0" applyFont="1"/>
    <xf numFmtId="9" fontId="2" fillId="0" borderId="0" xfId="0" applyNumberFormat="1" applyFont="1"/>
    <xf numFmtId="0" fontId="3" fillId="0" borderId="0" xfId="0" applyFont="1"/>
    <xf numFmtId="0" fontId="4" fillId="8" borderId="2" xfId="0" applyFont="1" applyFill="1" applyBorder="1" applyAlignment="1">
      <alignment horizontal="center" vertical="center" wrapText="1"/>
    </xf>
    <xf numFmtId="0" fontId="10" fillId="4"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9" borderId="2" xfId="0" applyFont="1" applyFill="1" applyBorder="1" applyAlignment="1">
      <alignment horizontal="center" vertical="center" wrapText="1"/>
    </xf>
    <xf numFmtId="0" fontId="5" fillId="8" borderId="3" xfId="0" applyFont="1" applyFill="1" applyBorder="1" applyAlignment="1">
      <alignment horizontal="center" vertical="center"/>
    </xf>
    <xf numFmtId="0" fontId="6" fillId="8" borderId="3" xfId="0" applyFont="1" applyFill="1" applyBorder="1" applyAlignment="1">
      <alignment horizontal="center" vertical="center"/>
    </xf>
    <xf numFmtId="9" fontId="8" fillId="0" borderId="3" xfId="0" applyNumberFormat="1" applyFont="1" applyBorder="1" applyAlignment="1">
      <alignment horizontal="center" vertical="center"/>
    </xf>
    <xf numFmtId="0" fontId="2" fillId="11"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9" fontId="6" fillId="7" borderId="4" xfId="0" applyNumberFormat="1" applyFont="1" applyFill="1" applyBorder="1" applyAlignment="1">
      <alignment horizontal="center" vertical="center"/>
    </xf>
    <xf numFmtId="9" fontId="7" fillId="8" borderId="2" xfId="1" applyFont="1" applyFill="1" applyBorder="1" applyAlignment="1">
      <alignment horizontal="center" vertical="center"/>
    </xf>
    <xf numFmtId="0" fontId="2" fillId="8" borderId="4"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4" xfId="0" applyFont="1" applyFill="1" applyBorder="1" applyAlignment="1">
      <alignment horizontal="center" vertical="center" wrapText="1"/>
    </xf>
    <xf numFmtId="0" fontId="9" fillId="0" borderId="4" xfId="0" applyFont="1" applyBorder="1"/>
    <xf numFmtId="0" fontId="2" fillId="0" borderId="4" xfId="0" applyFont="1" applyBorder="1" applyAlignment="1">
      <alignment horizontal="center"/>
    </xf>
    <xf numFmtId="9" fontId="11" fillId="0" borderId="4" xfId="1" applyFont="1" applyBorder="1" applyAlignment="1">
      <alignment horizontal="center"/>
    </xf>
    <xf numFmtId="0" fontId="4" fillId="9" borderId="5" xfId="0" applyFont="1" applyFill="1" applyBorder="1" applyAlignment="1">
      <alignment horizontal="center" vertical="center" wrapText="1"/>
    </xf>
    <xf numFmtId="0" fontId="2" fillId="0" borderId="5" xfId="0" applyFont="1" applyBorder="1"/>
    <xf numFmtId="0" fontId="2" fillId="0" borderId="5" xfId="0" applyFont="1" applyBorder="1" applyAlignment="1">
      <alignment horizontal="center"/>
    </xf>
    <xf numFmtId="9" fontId="11" fillId="0" borderId="5" xfId="1" applyFont="1" applyBorder="1" applyAlignment="1">
      <alignment horizontal="center"/>
    </xf>
    <xf numFmtId="0" fontId="2" fillId="0" borderId="5" xfId="0" applyFont="1" applyBorder="1" applyAlignment="1">
      <alignment wrapText="1"/>
    </xf>
    <xf numFmtId="0" fontId="6" fillId="8"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12" fillId="13" borderId="1" xfId="0" applyFont="1" applyFill="1" applyBorder="1" applyAlignment="1">
      <alignment horizontal="center" vertical="center" wrapText="1"/>
    </xf>
    <xf numFmtId="9" fontId="12" fillId="13" borderId="1" xfId="1" applyFont="1" applyFill="1" applyBorder="1" applyAlignment="1">
      <alignment horizontal="center" vertical="center" wrapText="1"/>
    </xf>
    <xf numFmtId="1" fontId="12" fillId="13" borderId="1" xfId="0" applyNumberFormat="1" applyFont="1" applyFill="1" applyBorder="1" applyAlignment="1">
      <alignment vertical="center" wrapText="1"/>
    </xf>
    <xf numFmtId="9" fontId="12" fillId="13" borderId="1" xfId="0" applyNumberFormat="1" applyFont="1" applyFill="1" applyBorder="1" applyAlignment="1">
      <alignment horizontal="center" vertical="center" wrapText="1"/>
    </xf>
    <xf numFmtId="165" fontId="12" fillId="13" borderId="1" xfId="2" quotePrefix="1" applyNumberFormat="1" applyFont="1" applyFill="1" applyBorder="1" applyAlignment="1">
      <alignment vertical="center" wrapText="1"/>
    </xf>
    <xf numFmtId="0" fontId="2" fillId="0" borderId="5" xfId="0" applyFont="1" applyBorder="1" applyAlignment="1">
      <alignment horizontal="center" vertical="center"/>
    </xf>
    <xf numFmtId="0" fontId="2" fillId="0" borderId="5" xfId="0" applyFont="1" applyBorder="1" applyAlignment="1">
      <alignment vertical="center"/>
    </xf>
    <xf numFmtId="9" fontId="12" fillId="13" borderId="8" xfId="1" applyFont="1" applyFill="1" applyBorder="1" applyAlignment="1">
      <alignment horizontal="center" vertical="center" wrapText="1"/>
    </xf>
    <xf numFmtId="0" fontId="17" fillId="14" borderId="6" xfId="0" applyFont="1" applyFill="1" applyBorder="1" applyAlignment="1">
      <alignment horizontal="center" vertical="center" wrapText="1"/>
    </xf>
    <xf numFmtId="9" fontId="17" fillId="14" borderId="6" xfId="1" applyFont="1" applyFill="1" applyBorder="1" applyAlignment="1">
      <alignment horizontal="center" vertical="center" wrapText="1"/>
    </xf>
    <xf numFmtId="9" fontId="17" fillId="14" borderId="7" xfId="1" applyFont="1" applyFill="1" applyBorder="1" applyAlignment="1">
      <alignment horizontal="center" vertical="center" wrapText="1"/>
    </xf>
    <xf numFmtId="0" fontId="13" fillId="0" borderId="0" xfId="0" applyFont="1" applyAlignment="1">
      <alignment wrapText="1"/>
    </xf>
    <xf numFmtId="9" fontId="13" fillId="0" borderId="0" xfId="1" applyFont="1" applyAlignment="1">
      <alignment horizontal="center" vertical="center" wrapText="1"/>
    </xf>
    <xf numFmtId="0" fontId="15" fillId="4"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2" fillId="0" borderId="0" xfId="0" applyFont="1" applyAlignment="1">
      <alignment wrapText="1"/>
    </xf>
    <xf numFmtId="0" fontId="18" fillId="0" borderId="0" xfId="0" applyFont="1"/>
    <xf numFmtId="0" fontId="18" fillId="0" borderId="5" xfId="0" applyFont="1" applyBorder="1"/>
    <xf numFmtId="0" fontId="18" fillId="0" borderId="5" xfId="0" applyFont="1" applyBorder="1" applyAlignment="1">
      <alignment horizontal="center" vertical="center"/>
    </xf>
    <xf numFmtId="0" fontId="18" fillId="0" borderId="5" xfId="0" applyFont="1" applyBorder="1" applyAlignment="1">
      <alignment vertical="center"/>
    </xf>
    <xf numFmtId="9" fontId="19" fillId="0" borderId="5" xfId="1" applyFont="1" applyBorder="1" applyAlignment="1">
      <alignment horizontal="center"/>
    </xf>
    <xf numFmtId="166" fontId="12" fillId="0" borderId="1" xfId="2"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6" fontId="13" fillId="0" borderId="1" xfId="3" applyNumberFormat="1" applyFont="1" applyBorder="1" applyAlignment="1">
      <alignment horizontal="left" vertical="center" wrapText="1"/>
    </xf>
    <xf numFmtId="0" fontId="12" fillId="0" borderId="1" xfId="0" applyFont="1" applyBorder="1" applyAlignment="1">
      <alignment vertical="center" wrapText="1"/>
    </xf>
    <xf numFmtId="0" fontId="21" fillId="0" borderId="5" xfId="0" applyFont="1" applyBorder="1" applyAlignment="1">
      <alignment horizontal="center" vertical="center"/>
    </xf>
    <xf numFmtId="9" fontId="22" fillId="0" borderId="5" xfId="1" applyFont="1" applyBorder="1" applyAlignment="1">
      <alignment horizontal="center"/>
    </xf>
    <xf numFmtId="0" fontId="2" fillId="15" borderId="5" xfId="0" applyFont="1" applyFill="1" applyBorder="1" applyAlignment="1">
      <alignment horizontal="center" vertical="center"/>
    </xf>
    <xf numFmtId="0" fontId="18" fillId="0" borderId="5" xfId="0" applyFont="1" applyBorder="1" applyAlignment="1">
      <alignment wrapText="1"/>
    </xf>
    <xf numFmtId="9" fontId="23" fillId="15" borderId="8" xfId="1" applyFont="1" applyFill="1" applyBorder="1" applyAlignment="1">
      <alignment horizontal="center" vertical="center" wrapText="1"/>
    </xf>
    <xf numFmtId="0" fontId="12" fillId="0" borderId="1" xfId="2" applyNumberFormat="1" applyFont="1" applyFill="1" applyBorder="1" applyAlignment="1">
      <alignment horizontal="center" vertical="center" wrapText="1"/>
    </xf>
    <xf numFmtId="0" fontId="24" fillId="0" borderId="1" xfId="2" applyNumberFormat="1" applyFont="1" applyFill="1" applyBorder="1" applyAlignment="1">
      <alignment horizontal="center" vertical="center" wrapText="1"/>
    </xf>
    <xf numFmtId="0" fontId="4" fillId="0" borderId="0" xfId="0" applyFont="1" applyAlignment="1">
      <alignment vertical="center" wrapText="1"/>
    </xf>
    <xf numFmtId="10" fontId="11" fillId="0" borderId="5" xfId="1" applyNumberFormat="1" applyFont="1" applyBorder="1" applyAlignment="1">
      <alignment horizontal="center"/>
    </xf>
    <xf numFmtId="0" fontId="25" fillId="10" borderId="19" xfId="0" applyFont="1" applyFill="1" applyBorder="1" applyAlignment="1">
      <alignment horizontal="center"/>
    </xf>
    <xf numFmtId="0" fontId="25" fillId="10" borderId="20" xfId="0" applyFont="1" applyFill="1" applyBorder="1" applyAlignment="1">
      <alignment horizontal="center"/>
    </xf>
    <xf numFmtId="0" fontId="25" fillId="10" borderId="21" xfId="0" applyFont="1" applyFill="1" applyBorder="1" applyAlignment="1">
      <alignment horizontal="center"/>
    </xf>
    <xf numFmtId="0" fontId="0" fillId="0" borderId="1" xfId="0" applyBorder="1"/>
    <xf numFmtId="1" fontId="0" fillId="0" borderId="1" xfId="0" applyNumberFormat="1" applyBorder="1"/>
    <xf numFmtId="9" fontId="0" fillId="0" borderId="1" xfId="0" applyNumberFormat="1" applyBorder="1"/>
    <xf numFmtId="1" fontId="0" fillId="0" borderId="0" xfId="0" applyNumberFormat="1" applyAlignment="1">
      <alignment horizontal="left"/>
    </xf>
    <xf numFmtId="0" fontId="26" fillId="0" borderId="0" xfId="0" applyFont="1" applyAlignment="1">
      <alignment vertical="center" wrapText="1"/>
    </xf>
    <xf numFmtId="1" fontId="26" fillId="0" borderId="0" xfId="0" applyNumberFormat="1" applyFont="1" applyAlignment="1">
      <alignment vertical="center"/>
    </xf>
    <xf numFmtId="0" fontId="0" fillId="0" borderId="0" xfId="0" applyAlignment="1">
      <alignment horizontal="left" indent="1"/>
    </xf>
    <xf numFmtId="0" fontId="0" fillId="0" borderId="0" xfId="0" applyAlignment="1">
      <alignment horizontal="left" indent="2"/>
    </xf>
    <xf numFmtId="0" fontId="27" fillId="0" borderId="0" xfId="0" applyFont="1"/>
    <xf numFmtId="0" fontId="28" fillId="0" borderId="0" xfId="0" applyFont="1" applyAlignment="1">
      <alignment horizontal="center"/>
    </xf>
    <xf numFmtId="0" fontId="29" fillId="0" borderId="0" xfId="0" applyFont="1" applyAlignment="1">
      <alignment horizontal="center" vertical="center" wrapText="1"/>
    </xf>
    <xf numFmtId="0" fontId="29" fillId="0" borderId="0" xfId="0" applyFont="1" applyAlignment="1">
      <alignment vertical="center" wrapText="1"/>
    </xf>
    <xf numFmtId="0" fontId="0" fillId="0" borderId="0" xfId="0" pivotButton="1"/>
    <xf numFmtId="0" fontId="16" fillId="0" borderId="5" xfId="0" applyFont="1" applyBorder="1" applyAlignment="1">
      <alignment wrapText="1"/>
    </xf>
    <xf numFmtId="0" fontId="18" fillId="15" borderId="5" xfId="0" applyFont="1" applyFill="1" applyBorder="1" applyAlignment="1">
      <alignment horizontal="center" vertical="center"/>
    </xf>
    <xf numFmtId="0" fontId="32" fillId="0" borderId="5" xfId="0" applyFont="1" applyBorder="1" applyAlignment="1">
      <alignment wrapText="1"/>
    </xf>
    <xf numFmtId="0" fontId="2" fillId="15" borderId="5" xfId="0" applyFont="1" applyFill="1" applyBorder="1"/>
    <xf numFmtId="1" fontId="0" fillId="15" borderId="1" xfId="0" applyNumberFormat="1" applyFill="1" applyBorder="1"/>
    <xf numFmtId="0" fontId="0" fillId="15" borderId="1" xfId="0" applyFill="1" applyBorder="1"/>
    <xf numFmtId="10" fontId="0" fillId="0" borderId="1" xfId="0" applyNumberFormat="1" applyBorder="1"/>
    <xf numFmtId="10" fontId="0" fillId="15" borderId="1" xfId="0" applyNumberFormat="1" applyFill="1" applyBorder="1"/>
    <xf numFmtId="0" fontId="2" fillId="15" borderId="5" xfId="0" applyFont="1" applyFill="1" applyBorder="1" applyAlignment="1">
      <alignment wrapText="1"/>
    </xf>
    <xf numFmtId="10" fontId="19" fillId="0" borderId="5" xfId="1" applyNumberFormat="1" applyFont="1" applyBorder="1" applyAlignment="1">
      <alignment horizontal="center"/>
    </xf>
    <xf numFmtId="0" fontId="32" fillId="0" borderId="5" xfId="0" applyFont="1" applyBorder="1" applyAlignment="1">
      <alignment horizontal="center" vertical="center"/>
    </xf>
    <xf numFmtId="9" fontId="31" fillId="0" borderId="5" xfId="1" applyFont="1" applyBorder="1" applyAlignment="1">
      <alignment horizontal="center"/>
    </xf>
    <xf numFmtId="0" fontId="32" fillId="0" borderId="5" xfId="0" applyFont="1" applyBorder="1"/>
    <xf numFmtId="0" fontId="32" fillId="0" borderId="5" xfId="0" applyFont="1" applyBorder="1" applyAlignment="1">
      <alignment vertical="center"/>
    </xf>
    <xf numFmtId="9" fontId="31" fillId="0" borderId="5" xfId="1" applyFont="1" applyFill="1" applyBorder="1" applyAlignment="1">
      <alignment horizontal="center"/>
    </xf>
    <xf numFmtId="10" fontId="0" fillId="0" borderId="0" xfId="0" applyNumberFormat="1"/>
    <xf numFmtId="0" fontId="25" fillId="10" borderId="24" xfId="0" applyFont="1" applyFill="1" applyBorder="1" applyAlignment="1">
      <alignment horizontal="center"/>
    </xf>
    <xf numFmtId="0" fontId="35" fillId="0" borderId="27" xfId="0" applyFont="1" applyBorder="1"/>
    <xf numFmtId="0" fontId="27" fillId="0" borderId="0" xfId="0" applyFont="1" applyAlignment="1">
      <alignment vertical="center" wrapText="1"/>
    </xf>
    <xf numFmtId="1" fontId="27" fillId="0" borderId="0" xfId="0" applyNumberFormat="1" applyFont="1" applyAlignment="1">
      <alignment vertical="center"/>
    </xf>
    <xf numFmtId="0" fontId="0" fillId="0" borderId="0" xfId="0" applyAlignment="1">
      <alignment horizontal="left" indent="3"/>
    </xf>
    <xf numFmtId="0" fontId="34" fillId="18" borderId="25" xfId="0" applyFont="1" applyFill="1" applyBorder="1" applyAlignment="1">
      <alignment vertical="center" wrapText="1"/>
    </xf>
    <xf numFmtId="0" fontId="34" fillId="18" borderId="26" xfId="0" applyFont="1" applyFill="1" applyBorder="1" applyAlignment="1">
      <alignment vertical="center" wrapText="1"/>
    </xf>
    <xf numFmtId="0" fontId="35" fillId="20" borderId="1" xfId="0" applyFont="1" applyFill="1" applyBorder="1" applyAlignment="1">
      <alignment horizontal="center" vertical="center"/>
    </xf>
    <xf numFmtId="1" fontId="35" fillId="20" borderId="1" xfId="0" applyNumberFormat="1" applyFont="1" applyFill="1" applyBorder="1"/>
    <xf numFmtId="0" fontId="35" fillId="0" borderId="1" xfId="0" applyFont="1" applyBorder="1" applyAlignment="1">
      <alignment horizontal="center" vertical="center"/>
    </xf>
    <xf numFmtId="1" fontId="35" fillId="0" borderId="1" xfId="0" applyNumberFormat="1" applyFont="1" applyBorder="1" applyAlignment="1">
      <alignment horizontal="center" vertical="center"/>
    </xf>
    <xf numFmtId="0" fontId="35" fillId="0" borderId="1" xfId="0" applyFont="1" applyBorder="1" applyAlignment="1">
      <alignment horizontal="left" vertical="center"/>
    </xf>
    <xf numFmtId="0" fontId="35" fillId="0" borderId="1" xfId="0" applyFont="1" applyBorder="1"/>
    <xf numFmtId="0" fontId="35" fillId="21" borderId="1" xfId="0" applyFont="1" applyFill="1" applyBorder="1" applyAlignment="1">
      <alignment horizontal="left" vertical="center"/>
    </xf>
    <xf numFmtId="1" fontId="35" fillId="21" borderId="1" xfId="0" applyNumberFormat="1" applyFont="1" applyFill="1" applyBorder="1" applyAlignment="1">
      <alignment horizontal="left" vertical="center"/>
    </xf>
    <xf numFmtId="1" fontId="35" fillId="0" borderId="1" xfId="0" applyNumberFormat="1" applyFont="1" applyBorder="1" applyAlignment="1">
      <alignment horizontal="left" vertical="center"/>
    </xf>
    <xf numFmtId="0" fontId="35" fillId="20" borderId="1" xfId="0" applyFont="1" applyFill="1" applyBorder="1" applyAlignment="1">
      <alignment horizontal="left" vertical="center"/>
    </xf>
    <xf numFmtId="0" fontId="0" fillId="0" borderId="0" xfId="0" applyAlignment="1">
      <alignment horizontal="left"/>
    </xf>
    <xf numFmtId="0" fontId="34" fillId="18" borderId="29" xfId="0" applyFont="1" applyFill="1" applyBorder="1" applyAlignment="1">
      <alignment vertical="center" wrapText="1"/>
    </xf>
    <xf numFmtId="0" fontId="35" fillId="0" borderId="23" xfId="0" applyFont="1" applyBorder="1"/>
    <xf numFmtId="1" fontId="35" fillId="20" borderId="1" xfId="0" applyNumberFormat="1" applyFont="1" applyFill="1" applyBorder="1" applyAlignment="1">
      <alignment horizontal="right" vertical="center"/>
    </xf>
    <xf numFmtId="1" fontId="35" fillId="0" borderId="1" xfId="0" applyNumberFormat="1" applyFont="1" applyBorder="1" applyAlignment="1">
      <alignment horizontal="right" vertical="center"/>
    </xf>
    <xf numFmtId="1" fontId="36" fillId="21" borderId="1" xfId="0" applyNumberFormat="1" applyFont="1" applyFill="1" applyBorder="1" applyAlignment="1">
      <alignment horizontal="right" vertical="center"/>
    </xf>
    <xf numFmtId="1" fontId="35" fillId="21" borderId="1" xfId="0" applyNumberFormat="1" applyFont="1" applyFill="1" applyBorder="1" applyAlignment="1">
      <alignment horizontal="right" vertical="center"/>
    </xf>
    <xf numFmtId="0" fontId="34" fillId="18" borderId="28" xfId="0" applyFont="1" applyFill="1" applyBorder="1" applyAlignment="1">
      <alignment vertical="center" wrapText="1"/>
    </xf>
    <xf numFmtId="1" fontId="0" fillId="0" borderId="0" xfId="0" applyNumberFormat="1" applyAlignment="1">
      <alignment horizontal="left" indent="1"/>
    </xf>
    <xf numFmtId="1" fontId="35" fillId="20" borderId="1" xfId="0" applyNumberFormat="1" applyFont="1" applyFill="1" applyBorder="1" applyAlignment="1">
      <alignment vertical="center"/>
    </xf>
    <xf numFmtId="1" fontId="35" fillId="0" borderId="1" xfId="0" applyNumberFormat="1" applyFont="1" applyBorder="1" applyAlignment="1">
      <alignment vertical="center"/>
    </xf>
    <xf numFmtId="1" fontId="35" fillId="21" borderId="1" xfId="0" applyNumberFormat="1" applyFont="1" applyFill="1" applyBorder="1" applyAlignment="1">
      <alignment vertical="center"/>
    </xf>
    <xf numFmtId="1" fontId="35" fillId="0" borderId="2" xfId="0" applyNumberFormat="1" applyFont="1" applyBorder="1" applyAlignment="1">
      <alignment vertical="center"/>
    </xf>
    <xf numFmtId="1" fontId="35" fillId="0" borderId="2" xfId="0" applyNumberFormat="1" applyFont="1" applyBorder="1"/>
    <xf numFmtId="1" fontId="35" fillId="0" borderId="2" xfId="0" applyNumberFormat="1" applyFont="1" applyBorder="1" applyAlignment="1">
      <alignment horizontal="right" vertical="center"/>
    </xf>
    <xf numFmtId="0" fontId="42" fillId="0" borderId="1" xfId="0" applyFont="1" applyBorder="1" applyAlignment="1">
      <alignment horizontal="center" vertical="center"/>
    </xf>
    <xf numFmtId="0" fontId="42" fillId="20" borderId="1" xfId="0" applyFont="1" applyFill="1" applyBorder="1" applyAlignment="1">
      <alignment horizontal="center" vertical="center"/>
    </xf>
    <xf numFmtId="0" fontId="42" fillId="21" borderId="1" xfId="0" applyFont="1" applyFill="1" applyBorder="1" applyAlignment="1">
      <alignment horizontal="left" vertical="center"/>
    </xf>
    <xf numFmtId="0" fontId="35" fillId="21" borderId="1" xfId="0" applyFont="1" applyFill="1" applyBorder="1" applyAlignment="1">
      <alignment horizontal="center" vertical="center"/>
    </xf>
    <xf numFmtId="1" fontId="35" fillId="21" borderId="1" xfId="0" applyNumberFormat="1" applyFont="1" applyFill="1" applyBorder="1" applyAlignment="1">
      <alignment horizontal="center" vertical="center"/>
    </xf>
    <xf numFmtId="0" fontId="39" fillId="0" borderId="12" xfId="0" applyFont="1" applyBorder="1" applyAlignment="1">
      <alignment horizontal="center"/>
    </xf>
    <xf numFmtId="0" fontId="39" fillId="0" borderId="0" xfId="0" applyFont="1" applyAlignment="1">
      <alignment horizontal="center"/>
    </xf>
    <xf numFmtId="0" fontId="39" fillId="0" borderId="13" xfId="0" applyFont="1" applyBorder="1" applyAlignment="1">
      <alignment horizontal="center"/>
    </xf>
    <xf numFmtId="0" fontId="39" fillId="19" borderId="82" xfId="0" applyFont="1" applyFill="1" applyBorder="1" applyAlignment="1">
      <alignment horizontal="center" vertical="center"/>
    </xf>
    <xf numFmtId="0" fontId="39" fillId="19" borderId="84" xfId="0" applyFont="1" applyFill="1" applyBorder="1" applyAlignment="1">
      <alignment horizontal="center" vertical="center"/>
    </xf>
    <xf numFmtId="1" fontId="40" fillId="0" borderId="61" xfId="0" applyNumberFormat="1" applyFont="1" applyBorder="1" applyAlignment="1">
      <alignment horizontal="center" vertical="center"/>
    </xf>
    <xf numFmtId="0" fontId="35" fillId="22" borderId="1" xfId="0" applyFont="1" applyFill="1" applyBorder="1" applyAlignment="1">
      <alignment horizontal="center" vertical="center"/>
    </xf>
    <xf numFmtId="1" fontId="35" fillId="22" borderId="1" xfId="0" applyNumberFormat="1" applyFont="1" applyFill="1" applyBorder="1" applyAlignment="1">
      <alignment horizontal="center" vertical="center"/>
    </xf>
    <xf numFmtId="1" fontId="35" fillId="22" borderId="1" xfId="0" applyNumberFormat="1" applyFont="1" applyFill="1" applyBorder="1" applyAlignment="1">
      <alignment horizontal="right" vertical="center"/>
    </xf>
    <xf numFmtId="0" fontId="35" fillId="0" borderId="0" xfId="0" applyFont="1" applyAlignment="1">
      <alignment horizontal="left" vertical="center"/>
    </xf>
    <xf numFmtId="1" fontId="35" fillId="0" borderId="0" xfId="0" applyNumberFormat="1" applyFont="1" applyAlignment="1">
      <alignment vertical="center"/>
    </xf>
    <xf numFmtId="0" fontId="35" fillId="0" borderId="0" xfId="0" applyFont="1"/>
    <xf numFmtId="0" fontId="35" fillId="0" borderId="0" xfId="0" applyFont="1" applyAlignment="1">
      <alignment vertical="center"/>
    </xf>
    <xf numFmtId="1" fontId="35" fillId="0" borderId="0" xfId="0" applyNumberFormat="1" applyFont="1" applyAlignment="1">
      <alignment horizontal="right" vertical="center"/>
    </xf>
    <xf numFmtId="0" fontId="42" fillId="0" borderId="0" xfId="0" applyFont="1" applyAlignment="1">
      <alignment horizontal="center" vertical="center"/>
    </xf>
    <xf numFmtId="0" fontId="35" fillId="0" borderId="1" xfId="0" applyFont="1" applyBorder="1" applyAlignment="1">
      <alignment horizontal="right" vertical="center"/>
    </xf>
    <xf numFmtId="0" fontId="35" fillId="0" borderId="1" xfId="0" applyFont="1" applyBorder="1" applyAlignment="1">
      <alignment vertical="center"/>
    </xf>
    <xf numFmtId="1" fontId="35" fillId="0" borderId="1" xfId="0" applyNumberFormat="1" applyFont="1" applyBorder="1"/>
    <xf numFmtId="0" fontId="35" fillId="20" borderId="1" xfId="0" applyFont="1" applyFill="1" applyBorder="1"/>
    <xf numFmtId="0" fontId="35" fillId="20" borderId="1" xfId="0" applyFont="1" applyFill="1" applyBorder="1" applyAlignment="1">
      <alignment vertical="center"/>
    </xf>
    <xf numFmtId="0" fontId="35" fillId="21" borderId="1" xfId="0" applyFont="1" applyFill="1" applyBorder="1" applyAlignment="1">
      <alignment vertical="center"/>
    </xf>
    <xf numFmtId="1" fontId="41" fillId="0" borderId="1" xfId="0" applyNumberFormat="1" applyFont="1" applyBorder="1" applyAlignment="1">
      <alignment horizontal="right" vertical="center"/>
    </xf>
    <xf numFmtId="1" fontId="41" fillId="21" borderId="1" xfId="0" applyNumberFormat="1" applyFont="1" applyFill="1" applyBorder="1" applyAlignment="1">
      <alignment horizontal="right" vertical="center"/>
    </xf>
    <xf numFmtId="0" fontId="35" fillId="0" borderId="14" xfId="0" applyFont="1" applyBorder="1" applyAlignment="1">
      <alignment vertical="center"/>
    </xf>
    <xf numFmtId="0" fontId="39" fillId="19" borderId="69" xfId="0" applyFont="1" applyFill="1" applyBorder="1" applyAlignment="1">
      <alignment horizontal="center"/>
    </xf>
    <xf numFmtId="0" fontId="39" fillId="19" borderId="22" xfId="0" applyFont="1" applyFill="1" applyBorder="1" applyAlignment="1">
      <alignment horizontal="center"/>
    </xf>
    <xf numFmtId="0" fontId="39" fillId="19" borderId="23" xfId="0" applyFont="1" applyFill="1" applyBorder="1" applyAlignment="1">
      <alignment horizontal="center"/>
    </xf>
    <xf numFmtId="0" fontId="39" fillId="19" borderId="8" xfId="0" applyFont="1" applyFill="1" applyBorder="1" applyAlignment="1">
      <alignment horizontal="center"/>
    </xf>
    <xf numFmtId="0" fontId="39" fillId="19" borderId="70" xfId="0" applyFont="1" applyFill="1" applyBorder="1" applyAlignment="1">
      <alignment horizontal="center"/>
    </xf>
    <xf numFmtId="1" fontId="39" fillId="19" borderId="59" xfId="0" applyNumberFormat="1" applyFont="1" applyFill="1" applyBorder="1" applyAlignment="1">
      <alignment horizontal="center" vertical="center"/>
    </xf>
    <xf numFmtId="1" fontId="39" fillId="19" borderId="60" xfId="0" applyNumberFormat="1" applyFont="1" applyFill="1" applyBorder="1" applyAlignment="1">
      <alignment horizontal="center" vertical="center"/>
    </xf>
    <xf numFmtId="0" fontId="39" fillId="19" borderId="59" xfId="0" applyFont="1" applyFill="1" applyBorder="1" applyAlignment="1">
      <alignment horizontal="center" vertical="center" wrapText="1"/>
    </xf>
    <xf numFmtId="0" fontId="39" fillId="19" borderId="60" xfId="0" applyFont="1" applyFill="1" applyBorder="1" applyAlignment="1">
      <alignment horizontal="center" vertical="center" wrapText="1"/>
    </xf>
    <xf numFmtId="0" fontId="39" fillId="19" borderId="63" xfId="0" applyFont="1" applyFill="1" applyBorder="1" applyAlignment="1">
      <alignment horizontal="center" vertical="center" wrapText="1"/>
    </xf>
    <xf numFmtId="1" fontId="45" fillId="0" borderId="64" xfId="0" applyNumberFormat="1" applyFont="1" applyBorder="1" applyAlignment="1">
      <alignment horizontal="center" vertical="center"/>
    </xf>
    <xf numFmtId="1" fontId="45" fillId="0" borderId="60" xfId="0" applyNumberFormat="1" applyFont="1" applyBorder="1" applyAlignment="1">
      <alignment horizontal="center" vertical="center"/>
    </xf>
    <xf numFmtId="1" fontId="45" fillId="0" borderId="62" xfId="0" applyNumberFormat="1" applyFont="1" applyBorder="1" applyAlignment="1">
      <alignment horizontal="center" vertical="center"/>
    </xf>
    <xf numFmtId="0" fontId="39" fillId="19" borderId="65" xfId="0" applyFont="1" applyFill="1" applyBorder="1" applyAlignment="1">
      <alignment horizontal="center"/>
    </xf>
    <xf numFmtId="0" fontId="39" fillId="19" borderId="66" xfId="0" applyFont="1" applyFill="1" applyBorder="1" applyAlignment="1">
      <alignment horizontal="center"/>
    </xf>
    <xf numFmtId="0" fontId="39" fillId="19" borderId="67" xfId="0" applyFont="1" applyFill="1" applyBorder="1" applyAlignment="1">
      <alignment horizontal="center"/>
    </xf>
    <xf numFmtId="0" fontId="39" fillId="19" borderId="68" xfId="0" applyFont="1" applyFill="1" applyBorder="1" applyAlignment="1">
      <alignment horizontal="center"/>
    </xf>
    <xf numFmtId="1" fontId="35" fillId="0" borderId="64" xfId="0" applyNumberFormat="1" applyFont="1" applyBorder="1" applyAlignment="1">
      <alignment horizontal="center" vertical="center" wrapText="1"/>
    </xf>
    <xf numFmtId="1" fontId="35" fillId="0" borderId="60" xfId="0" applyNumberFormat="1" applyFont="1" applyBorder="1" applyAlignment="1">
      <alignment horizontal="center" vertical="center" wrapText="1"/>
    </xf>
    <xf numFmtId="1" fontId="35" fillId="0" borderId="62" xfId="0" applyNumberFormat="1" applyFont="1" applyBorder="1" applyAlignment="1">
      <alignment horizontal="center" vertical="center" wrapText="1"/>
    </xf>
    <xf numFmtId="1" fontId="27" fillId="0" borderId="60" xfId="0" applyNumberFormat="1" applyFont="1" applyBorder="1" applyAlignment="1">
      <alignment horizontal="center" vertical="center"/>
    </xf>
    <xf numFmtId="1" fontId="27" fillId="0" borderId="62" xfId="0" applyNumberFormat="1" applyFont="1" applyBorder="1" applyAlignment="1">
      <alignment horizontal="center" vertical="center"/>
    </xf>
    <xf numFmtId="10" fontId="40" fillId="0" borderId="71" xfId="0" applyNumberFormat="1" applyFont="1" applyBorder="1" applyAlignment="1">
      <alignment horizontal="center" vertical="center"/>
    </xf>
    <xf numFmtId="10" fontId="40" fillId="0" borderId="10" xfId="0" applyNumberFormat="1" applyFont="1" applyBorder="1" applyAlignment="1">
      <alignment horizontal="center" vertical="center"/>
    </xf>
    <xf numFmtId="10" fontId="40" fillId="0" borderId="11" xfId="0" applyNumberFormat="1" applyFont="1" applyBorder="1" applyAlignment="1">
      <alignment horizontal="center" vertical="center"/>
    </xf>
    <xf numFmtId="10" fontId="40" fillId="0" borderId="73" xfId="0" applyNumberFormat="1" applyFont="1" applyBorder="1" applyAlignment="1">
      <alignment horizontal="center" vertical="center"/>
    </xf>
    <xf numFmtId="10" fontId="40" fillId="0" borderId="74" xfId="0" applyNumberFormat="1" applyFont="1" applyBorder="1" applyAlignment="1">
      <alignment horizontal="center" vertical="center"/>
    </xf>
    <xf numFmtId="10" fontId="40" fillId="0" borderId="75" xfId="0" applyNumberFormat="1" applyFont="1" applyBorder="1" applyAlignment="1">
      <alignment horizontal="center" vertical="center"/>
    </xf>
    <xf numFmtId="10" fontId="40" fillId="0" borderId="9" xfId="0" applyNumberFormat="1" applyFont="1" applyBorder="1" applyAlignment="1">
      <alignment horizontal="center" vertical="center"/>
    </xf>
    <xf numFmtId="10" fontId="40" fillId="0" borderId="76" xfId="0" applyNumberFormat="1" applyFont="1" applyBorder="1" applyAlignment="1">
      <alignment horizontal="center" vertical="center"/>
    </xf>
    <xf numFmtId="10" fontId="40" fillId="0" borderId="72" xfId="0" applyNumberFormat="1" applyFont="1" applyBorder="1" applyAlignment="1">
      <alignment horizontal="center" vertical="center"/>
    </xf>
    <xf numFmtId="10" fontId="40" fillId="0" borderId="77" xfId="0" applyNumberFormat="1" applyFont="1" applyBorder="1" applyAlignment="1">
      <alignment horizontal="center" vertical="center"/>
    </xf>
    <xf numFmtId="0" fontId="39" fillId="19" borderId="71" xfId="0" applyFont="1" applyFill="1" applyBorder="1" applyAlignment="1">
      <alignment horizontal="center" vertical="center" wrapText="1"/>
    </xf>
    <xf numFmtId="0" fontId="39" fillId="19" borderId="10" xfId="0" applyFont="1" applyFill="1" applyBorder="1" applyAlignment="1">
      <alignment horizontal="center" vertical="center" wrapText="1"/>
    </xf>
    <xf numFmtId="0" fontId="39" fillId="19" borderId="11" xfId="0" applyFont="1" applyFill="1" applyBorder="1" applyAlignment="1">
      <alignment horizontal="center" vertical="center" wrapText="1"/>
    </xf>
    <xf numFmtId="0" fontId="39" fillId="19" borderId="73" xfId="0" applyFont="1" applyFill="1" applyBorder="1" applyAlignment="1">
      <alignment horizontal="center" vertical="center" wrapText="1"/>
    </xf>
    <xf numFmtId="0" fontId="39" fillId="19" borderId="74" xfId="0" applyFont="1" applyFill="1" applyBorder="1" applyAlignment="1">
      <alignment horizontal="center" vertical="center" wrapText="1"/>
    </xf>
    <xf numFmtId="0" fontId="39" fillId="19" borderId="75" xfId="0" applyFont="1" applyFill="1" applyBorder="1" applyAlignment="1">
      <alignment horizontal="center" vertical="center" wrapText="1"/>
    </xf>
    <xf numFmtId="9" fontId="30" fillId="0" borderId="1" xfId="0" applyNumberFormat="1" applyFont="1" applyBorder="1" applyAlignment="1">
      <alignment horizontal="center" vertical="center" wrapText="1"/>
    </xf>
    <xf numFmtId="9" fontId="30" fillId="0" borderId="78" xfId="0" applyNumberFormat="1" applyFont="1" applyBorder="1" applyAlignment="1">
      <alignment horizontal="center" vertical="center" wrapText="1"/>
    </xf>
    <xf numFmtId="9" fontId="44" fillId="0" borderId="10" xfId="0" applyNumberFormat="1" applyFont="1" applyBorder="1" applyAlignment="1">
      <alignment horizontal="center" vertical="center" wrapText="1"/>
    </xf>
    <xf numFmtId="9" fontId="44" fillId="0" borderId="72" xfId="0" applyNumberFormat="1" applyFont="1" applyBorder="1" applyAlignment="1">
      <alignment horizontal="center" vertical="center" wrapText="1"/>
    </xf>
    <xf numFmtId="9" fontId="44" fillId="0" borderId="74" xfId="0" applyNumberFormat="1" applyFont="1" applyBorder="1" applyAlignment="1">
      <alignment horizontal="center" vertical="center" wrapText="1"/>
    </xf>
    <xf numFmtId="9" fontId="44" fillId="0" borderId="77" xfId="0" applyNumberFormat="1" applyFont="1" applyBorder="1" applyAlignment="1">
      <alignment horizontal="center" vertical="center" wrapText="1"/>
    </xf>
    <xf numFmtId="0" fontId="37" fillId="19" borderId="79" xfId="0" applyFont="1" applyFill="1" applyBorder="1" applyAlignment="1">
      <alignment horizontal="center"/>
    </xf>
    <xf numFmtId="0" fontId="37" fillId="19" borderId="80" xfId="0" applyFont="1" applyFill="1" applyBorder="1" applyAlignment="1">
      <alignment horizontal="center"/>
    </xf>
    <xf numFmtId="0" fontId="37" fillId="19" borderId="81" xfId="0" applyFont="1" applyFill="1" applyBorder="1" applyAlignment="1">
      <alignment horizontal="center"/>
    </xf>
    <xf numFmtId="0" fontId="33" fillId="0" borderId="8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85" xfId="0" applyFont="1" applyBorder="1" applyAlignment="1">
      <alignment horizontal="center" vertical="center" wrapText="1"/>
    </xf>
    <xf numFmtId="0" fontId="38" fillId="19" borderId="79" xfId="0" applyFont="1" applyFill="1" applyBorder="1" applyAlignment="1">
      <alignment horizontal="center"/>
    </xf>
    <xf numFmtId="0" fontId="38" fillId="19" borderId="80" xfId="0" applyFont="1" applyFill="1" applyBorder="1" applyAlignment="1">
      <alignment horizontal="center"/>
    </xf>
    <xf numFmtId="0" fontId="38" fillId="19" borderId="81" xfId="0" applyFont="1" applyFill="1" applyBorder="1" applyAlignment="1">
      <alignment horizontal="center"/>
    </xf>
    <xf numFmtId="0" fontId="27" fillId="16" borderId="8" xfId="0" applyFont="1" applyFill="1" applyBorder="1" applyAlignment="1">
      <alignment horizontal="center" vertical="center"/>
    </xf>
    <xf numFmtId="0" fontId="27" fillId="16" borderId="70"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70" xfId="0" applyFont="1" applyFill="1" applyBorder="1" applyAlignment="1">
      <alignment horizontal="center" vertical="center"/>
    </xf>
    <xf numFmtId="0" fontId="27" fillId="17" borderId="86" xfId="0" applyFont="1" applyFill="1" applyBorder="1" applyAlignment="1">
      <alignment horizontal="center" vertical="center"/>
    </xf>
    <xf numFmtId="0" fontId="27" fillId="17" borderId="87" xfId="0" applyFont="1" applyFill="1" applyBorder="1" applyAlignment="1">
      <alignment horizontal="center" vertical="center"/>
    </xf>
    <xf numFmtId="0" fontId="39" fillId="19" borderId="48" xfId="0" applyFont="1" applyFill="1" applyBorder="1" applyAlignment="1">
      <alignment horizontal="center" vertical="center" wrapText="1"/>
    </xf>
    <xf numFmtId="0" fontId="39" fillId="19" borderId="49" xfId="0" applyFont="1" applyFill="1" applyBorder="1" applyAlignment="1">
      <alignment horizontal="center" vertical="center" wrapText="1"/>
    </xf>
    <xf numFmtId="0" fontId="39" fillId="19" borderId="50" xfId="0" applyFont="1" applyFill="1" applyBorder="1" applyAlignment="1">
      <alignment horizontal="center" vertical="center" wrapText="1"/>
    </xf>
    <xf numFmtId="0" fontId="39" fillId="19" borderId="53" xfId="0" applyFont="1" applyFill="1" applyBorder="1" applyAlignment="1">
      <alignment horizontal="center" vertical="center" wrapText="1"/>
    </xf>
    <xf numFmtId="0" fontId="39" fillId="19" borderId="0" xfId="0" applyFont="1" applyFill="1" applyAlignment="1">
      <alignment horizontal="center" vertical="center" wrapText="1"/>
    </xf>
    <xf numFmtId="0" fontId="39" fillId="19" borderId="13" xfId="0" applyFont="1" applyFill="1" applyBorder="1" applyAlignment="1">
      <alignment horizontal="center" vertical="center" wrapText="1"/>
    </xf>
    <xf numFmtId="0" fontId="39" fillId="19" borderId="55" xfId="0" applyFont="1" applyFill="1" applyBorder="1" applyAlignment="1">
      <alignment horizontal="center" vertical="center" wrapText="1"/>
    </xf>
    <xf numFmtId="0" fontId="39" fillId="19" borderId="15" xfId="0" applyFont="1" applyFill="1" applyBorder="1" applyAlignment="1">
      <alignment horizontal="center" vertical="center" wrapText="1"/>
    </xf>
    <xf numFmtId="0" fontId="39" fillId="19" borderId="16" xfId="0" applyFont="1" applyFill="1" applyBorder="1" applyAlignment="1">
      <alignment horizontal="center" vertical="center" wrapText="1"/>
    </xf>
    <xf numFmtId="0" fontId="43" fillId="0" borderId="51"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0" xfId="0" applyFont="1" applyAlignment="1">
      <alignment horizontal="center" vertical="center" wrapText="1"/>
    </xf>
    <xf numFmtId="0" fontId="43" fillId="0" borderId="5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6" xfId="0" applyFont="1" applyBorder="1" applyAlignment="1">
      <alignment horizontal="center" vertical="center" wrapText="1"/>
    </xf>
    <xf numFmtId="0" fontId="39" fillId="19" borderId="1" xfId="0" applyFont="1" applyFill="1" applyBorder="1" applyAlignment="1">
      <alignment horizontal="center" vertical="center"/>
    </xf>
    <xf numFmtId="167" fontId="40" fillId="0" borderId="30" xfId="0" applyNumberFormat="1" applyFont="1" applyBorder="1" applyAlignment="1">
      <alignment horizontal="center" vertical="center"/>
    </xf>
    <xf numFmtId="167" fontId="40" fillId="0" borderId="1" xfId="0" applyNumberFormat="1" applyFont="1" applyBorder="1" applyAlignment="1">
      <alignment horizontal="center" vertical="center"/>
    </xf>
    <xf numFmtId="167" fontId="40" fillId="0" borderId="57" xfId="0" applyNumberFormat="1" applyFont="1" applyBorder="1" applyAlignment="1">
      <alignment horizontal="center" vertical="center"/>
    </xf>
    <xf numFmtId="167" fontId="40" fillId="0" borderId="42" xfId="0" applyNumberFormat="1" applyFont="1" applyBorder="1" applyAlignment="1">
      <alignment horizontal="center" vertical="center"/>
    </xf>
    <xf numFmtId="0" fontId="39" fillId="19" borderId="40" xfId="0" applyFont="1" applyFill="1" applyBorder="1" applyAlignment="1">
      <alignment horizontal="center" vertical="center"/>
    </xf>
    <xf numFmtId="167" fontId="40" fillId="0" borderId="40" xfId="0" applyNumberFormat="1" applyFont="1" applyBorder="1" applyAlignment="1">
      <alignment horizontal="center" vertical="center"/>
    </xf>
    <xf numFmtId="167" fontId="40" fillId="0" borderId="44" xfId="0" applyNumberFormat="1" applyFont="1" applyBorder="1" applyAlignment="1">
      <alignment horizontal="center" vertical="center"/>
    </xf>
    <xf numFmtId="0" fontId="39" fillId="19" borderId="39" xfId="0" applyFont="1" applyFill="1" applyBorder="1" applyAlignment="1">
      <alignment horizontal="center" vertical="center"/>
    </xf>
    <xf numFmtId="167" fontId="40" fillId="0" borderId="39" xfId="0" applyNumberFormat="1" applyFont="1" applyBorder="1" applyAlignment="1">
      <alignment horizontal="center" vertical="center"/>
    </xf>
    <xf numFmtId="167" fontId="40" fillId="0" borderId="41" xfId="0" applyNumberFormat="1" applyFont="1" applyBorder="1" applyAlignment="1">
      <alignment horizontal="center" vertical="center"/>
    </xf>
    <xf numFmtId="1" fontId="40" fillId="0" borderId="31" xfId="0" applyNumberFormat="1" applyFont="1" applyBorder="1" applyAlignment="1">
      <alignment horizontal="center" vertical="center"/>
    </xf>
    <xf numFmtId="1" fontId="27" fillId="0" borderId="58" xfId="0" applyNumberFormat="1" applyFont="1" applyBorder="1" applyAlignment="1">
      <alignment horizontal="center" vertical="center"/>
    </xf>
    <xf numFmtId="1" fontId="27" fillId="0" borderId="33" xfId="0" applyNumberFormat="1" applyFont="1" applyBorder="1" applyAlignment="1">
      <alignment horizontal="center" vertical="center"/>
    </xf>
    <xf numFmtId="1" fontId="27" fillId="0" borderId="34" xfId="0" applyNumberFormat="1" applyFont="1" applyBorder="1" applyAlignment="1">
      <alignment horizontal="center" vertical="center"/>
    </xf>
    <xf numFmtId="0" fontId="39" fillId="19" borderId="45" xfId="0" applyFont="1" applyFill="1" applyBorder="1" applyAlignment="1">
      <alignment horizontal="center" vertical="center"/>
    </xf>
    <xf numFmtId="0" fontId="39" fillId="19" borderId="46" xfId="0" applyFont="1" applyFill="1" applyBorder="1" applyAlignment="1">
      <alignment horizontal="center" vertical="center"/>
    </xf>
    <xf numFmtId="0" fontId="39" fillId="19" borderId="47" xfId="0" applyFont="1" applyFill="1" applyBorder="1" applyAlignment="1">
      <alignment horizontal="center" vertical="center"/>
    </xf>
    <xf numFmtId="0" fontId="39" fillId="19" borderId="35" xfId="0" applyFont="1" applyFill="1" applyBorder="1" applyAlignment="1">
      <alignment horizontal="center" vertical="center" wrapText="1"/>
    </xf>
    <xf numFmtId="0" fontId="39" fillId="19" borderId="36" xfId="0" applyFont="1" applyFill="1" applyBorder="1" applyAlignment="1">
      <alignment horizontal="center" vertical="center" wrapText="1"/>
    </xf>
    <xf numFmtId="0" fontId="39" fillId="19" borderId="38" xfId="0" applyFont="1" applyFill="1" applyBorder="1" applyAlignment="1">
      <alignment horizontal="center" vertical="center" wrapText="1"/>
    </xf>
    <xf numFmtId="0" fontId="39" fillId="19" borderId="39" xfId="0" applyFont="1" applyFill="1" applyBorder="1" applyAlignment="1">
      <alignment horizontal="center" vertical="center" wrapText="1"/>
    </xf>
    <xf numFmtId="0" fontId="39" fillId="19" borderId="1" xfId="0" applyFont="1" applyFill="1" applyBorder="1" applyAlignment="1">
      <alignment horizontal="center" vertical="center" wrapText="1"/>
    </xf>
    <xf numFmtId="0" fontId="39" fillId="19" borderId="40" xfId="0" applyFont="1" applyFill="1" applyBorder="1" applyAlignment="1">
      <alignment horizontal="center" vertical="center" wrapText="1"/>
    </xf>
    <xf numFmtId="0" fontId="39" fillId="19" borderId="41" xfId="0" applyFont="1" applyFill="1" applyBorder="1" applyAlignment="1">
      <alignment horizontal="center" vertical="center" wrapText="1"/>
    </xf>
    <xf numFmtId="0" fontId="39" fillId="19" borderId="42" xfId="0" applyFont="1" applyFill="1" applyBorder="1" applyAlignment="1">
      <alignment horizontal="center" vertical="center" wrapText="1"/>
    </xf>
    <xf numFmtId="0" fontId="39" fillId="19" borderId="44" xfId="0" applyFont="1" applyFill="1" applyBorder="1" applyAlignment="1">
      <alignment horizontal="center" vertical="center" wrapText="1"/>
    </xf>
    <xf numFmtId="1" fontId="27" fillId="0" borderId="37" xfId="0" applyNumberFormat="1" applyFont="1" applyBorder="1" applyAlignment="1">
      <alignment horizontal="center" vertical="center" wrapText="1"/>
    </xf>
    <xf numFmtId="1" fontId="27" fillId="0" borderId="36" xfId="0" applyNumberFormat="1" applyFont="1" applyBorder="1" applyAlignment="1">
      <alignment horizontal="center" vertical="center" wrapText="1"/>
    </xf>
    <xf numFmtId="1" fontId="27" fillId="0" borderId="38" xfId="0" applyNumberFormat="1" applyFont="1" applyBorder="1" applyAlignment="1">
      <alignment horizontal="center" vertical="center" wrapText="1"/>
    </xf>
    <xf numFmtId="1" fontId="27" fillId="0" borderId="23"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1" fontId="27" fillId="0" borderId="4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1" fontId="27" fillId="0" borderId="42"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0" fontId="39" fillId="19" borderId="31" xfId="0" applyFont="1" applyFill="1" applyBorder="1" applyAlignment="1">
      <alignment horizontal="center" vertical="center" wrapText="1"/>
    </xf>
    <xf numFmtId="0" fontId="39" fillId="19" borderId="32" xfId="0" applyFont="1" applyFill="1" applyBorder="1" applyAlignment="1">
      <alignment horizontal="center" vertical="center" wrapText="1"/>
    </xf>
    <xf numFmtId="0" fontId="39" fillId="19" borderId="33" xfId="0" applyFont="1" applyFill="1" applyBorder="1" applyAlignment="1">
      <alignment horizontal="center" vertical="center" wrapText="1"/>
    </xf>
    <xf numFmtId="0" fontId="39" fillId="19" borderId="34" xfId="0" applyFont="1" applyFill="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horizontal="center"/>
    </xf>
    <xf numFmtId="0" fontId="4" fillId="8" borderId="1" xfId="0" applyFont="1" applyFill="1" applyBorder="1" applyAlignment="1">
      <alignment horizontal="center" vertical="center" wrapText="1"/>
    </xf>
    <xf numFmtId="1"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4" xfId="0" applyFont="1" applyBorder="1" applyAlignment="1">
      <alignment horizontal="center"/>
    </xf>
    <xf numFmtId="0" fontId="6" fillId="8" borderId="3" xfId="0" applyFont="1" applyFill="1" applyBorder="1" applyAlignment="1">
      <alignment horizontal="center" vertical="center"/>
    </xf>
    <xf numFmtId="9" fontId="7" fillId="7" borderId="4" xfId="0" applyNumberFormat="1"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2" fillId="0" borderId="5" xfId="0" applyFont="1" applyBorder="1" applyAlignment="1">
      <alignment horizontal="center" vertical="center"/>
    </xf>
    <xf numFmtId="0" fontId="18" fillId="0" borderId="5" xfId="0" applyFont="1" applyBorder="1" applyAlignment="1">
      <alignment horizontal="center" vertical="center"/>
    </xf>
    <xf numFmtId="0" fontId="4" fillId="10" borderId="1" xfId="0" applyFont="1" applyFill="1" applyBorder="1" applyAlignment="1">
      <alignment horizontal="center" vertical="center" wrapText="1"/>
    </xf>
    <xf numFmtId="0" fontId="2" fillId="0" borderId="5"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32" fillId="0" borderId="5"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0" fillId="0" borderId="0" xfId="0" applyNumberFormat="1"/>
  </cellXfs>
  <cellStyles count="4">
    <cellStyle name="Millares" xfId="3" builtinId="3"/>
    <cellStyle name="Millares 2" xfId="2" xr:uid="{00000000-0005-0000-0000-000001000000}"/>
    <cellStyle name="Normal" xfId="0" builtinId="0"/>
    <cellStyle name="Porcentaje" xfId="1" builtinId="5"/>
  </cellStyles>
  <dxfs count="0"/>
  <tableStyles count="0" defaultTableStyle="TableStyleMedium2" defaultPivotStyle="PivotStyleLight16"/>
  <colors>
    <mruColors>
      <color rgb="FF5FC195"/>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07/relationships/slicerCache" Target="slicerCaches/slicerCache4.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7/relationships/slicerCache" Target="slicerCaches/slicerCache3.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microsoft.com/office/2007/relationships/slicerCache" Target="slicerCaches/slicerCache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21167</xdr:colOff>
      <xdr:row>0</xdr:row>
      <xdr:rowOff>31752</xdr:rowOff>
    </xdr:from>
    <xdr:to>
      <xdr:col>16</xdr:col>
      <xdr:colOff>0</xdr:colOff>
      <xdr:row>3</xdr:row>
      <xdr:rowOff>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1167" y="31752"/>
          <a:ext cx="12408958" cy="530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O" sz="1500" b="1" i="0">
              <a:solidFill>
                <a:schemeClr val="accent1">
                  <a:lumMod val="50000"/>
                </a:schemeClr>
              </a:solidFill>
              <a:effectLst/>
              <a:latin typeface="Arial" panose="020B0604020202020204" pitchFamily="34" charset="0"/>
              <a:ea typeface="+mn-ea"/>
              <a:cs typeface="Arial" panose="020B0604020202020204" pitchFamily="34" charset="0"/>
            </a:rPr>
            <a:t>SEGUIMIENTO</a:t>
          </a:r>
          <a:r>
            <a:rPr lang="es-CO" sz="1500" b="1" i="0" baseline="0">
              <a:solidFill>
                <a:schemeClr val="accent1">
                  <a:lumMod val="50000"/>
                </a:schemeClr>
              </a:solidFill>
              <a:effectLst/>
              <a:latin typeface="Arial" panose="020B0604020202020204" pitchFamily="34" charset="0"/>
              <a:ea typeface="+mn-ea"/>
              <a:cs typeface="Arial" panose="020B0604020202020204" pitchFamily="34" charset="0"/>
            </a:rPr>
            <a:t> Y EVALUACIÓN DE PROYECTOS DE INVERSIÓN </a:t>
          </a:r>
        </a:p>
        <a:p>
          <a:pPr algn="r"/>
          <a:r>
            <a:rPr lang="es-CO" sz="1500" b="1" i="0" baseline="0">
              <a:solidFill>
                <a:schemeClr val="accent1">
                  <a:lumMod val="50000"/>
                </a:schemeClr>
              </a:solidFill>
              <a:effectLst/>
              <a:latin typeface="Arial" panose="020B0604020202020204" pitchFamily="34" charset="0"/>
              <a:ea typeface="+mn-ea"/>
              <a:cs typeface="Arial" panose="020B0604020202020204" pitchFamily="34" charset="0"/>
            </a:rPr>
            <a:t>MVCT - SEPTIEMBRE DE 2022     </a:t>
          </a:r>
          <a:endParaRPr lang="es-CO" sz="1500" b="1" i="0">
            <a:solidFill>
              <a:schemeClr val="accent1">
                <a:lumMod val="50000"/>
              </a:schemeClr>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187327</xdr:colOff>
      <xdr:row>0</xdr:row>
      <xdr:rowOff>55036</xdr:rowOff>
    </xdr:from>
    <xdr:to>
      <xdr:col>3</xdr:col>
      <xdr:colOff>571500</xdr:colOff>
      <xdr:row>2</xdr:row>
      <xdr:rowOff>152085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7327" y="55036"/>
          <a:ext cx="2670173" cy="478049"/>
        </a:xfrm>
        <a:prstGeom prst="rect">
          <a:avLst/>
        </a:prstGeom>
      </xdr:spPr>
    </xdr:pic>
    <xdr:clientData/>
  </xdr:twoCellAnchor>
  <xdr:twoCellAnchor editAs="oneCell">
    <xdr:from>
      <xdr:col>0</xdr:col>
      <xdr:colOff>38101</xdr:colOff>
      <xdr:row>11</xdr:row>
      <xdr:rowOff>161925</xdr:rowOff>
    </xdr:from>
    <xdr:to>
      <xdr:col>5</xdr:col>
      <xdr:colOff>381000</xdr:colOff>
      <xdr:row>25</xdr:row>
      <xdr:rowOff>123825</xdr:rowOff>
    </xdr:to>
    <mc:AlternateContent xmlns:mc="http://schemas.openxmlformats.org/markup-compatibility/2006" xmlns:a14="http://schemas.microsoft.com/office/drawing/2010/main">
      <mc:Choice Requires="a14">
        <xdr:graphicFrame macro="">
          <xdr:nvGraphicFramePr>
            <xdr:cNvPr id="4" name="NOMBRE PROYECT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NOMBRE PROYECTO"/>
            </a:graphicData>
          </a:graphic>
        </xdr:graphicFrame>
      </mc:Choice>
      <mc:Fallback xmlns="">
        <xdr:sp macro="" textlink="">
          <xdr:nvSpPr>
            <xdr:cNvPr id="0" name=""/>
            <xdr:cNvSpPr>
              <a:spLocks noTextEdit="1"/>
            </xdr:cNvSpPr>
          </xdr:nvSpPr>
          <xdr:spPr>
            <a:xfrm>
              <a:off x="38101" y="1885950"/>
              <a:ext cx="4010024" cy="230505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38101</xdr:colOff>
      <xdr:row>3</xdr:row>
      <xdr:rowOff>95250</xdr:rowOff>
    </xdr:from>
    <xdr:to>
      <xdr:col>5</xdr:col>
      <xdr:colOff>371476</xdr:colOff>
      <xdr:row>11</xdr:row>
      <xdr:rowOff>85724</xdr:rowOff>
    </xdr:to>
    <mc:AlternateContent xmlns:mc="http://schemas.openxmlformats.org/markup-compatibility/2006" xmlns:a14="http://schemas.microsoft.com/office/drawing/2010/main">
      <mc:Choice Requires="a14">
        <xdr:graphicFrame macro="">
          <xdr:nvGraphicFramePr>
            <xdr:cNvPr id="5" name="ÁREA RESPONSABLE">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ÁREA RESPONSABLE"/>
            </a:graphicData>
          </a:graphic>
        </xdr:graphicFrame>
      </mc:Choice>
      <mc:Fallback xmlns="">
        <xdr:sp macro="" textlink="">
          <xdr:nvSpPr>
            <xdr:cNvPr id="0" name=""/>
            <xdr:cNvSpPr>
              <a:spLocks noTextEdit="1"/>
            </xdr:cNvSpPr>
          </xdr:nvSpPr>
          <xdr:spPr>
            <a:xfrm>
              <a:off x="38101" y="628650"/>
              <a:ext cx="4000500" cy="1181099"/>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4" name="Imagen 3" descr="MinVivienda_peque">
          <a:extLst>
            <a:ext uri="{FF2B5EF4-FFF2-40B4-BE49-F238E27FC236}">
              <a16:creationId xmlns:a16="http://schemas.microsoft.com/office/drawing/2014/main" id="{00000000-0008-0000-15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9" y="0"/>
          <a:ext cx="3723810" cy="57669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133351</xdr:rowOff>
    </xdr:from>
    <xdr:to>
      <xdr:col>2</xdr:col>
      <xdr:colOff>1971674</xdr:colOff>
      <xdr:row>16</xdr:row>
      <xdr:rowOff>9525</xdr:rowOff>
    </xdr:to>
    <mc:AlternateContent xmlns:mc="http://schemas.openxmlformats.org/markup-compatibility/2006" xmlns:a14="http://schemas.microsoft.com/office/drawing/2010/main">
      <mc:Choice Requires="a14">
        <xdr:graphicFrame macro="">
          <xdr:nvGraphicFramePr>
            <xdr:cNvPr id="3" name="NOMBRE PROYECTO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NOMBRE PROYECTO 1"/>
            </a:graphicData>
          </a:graphic>
        </xdr:graphicFrame>
      </mc:Choice>
      <mc:Fallback xmlns="">
        <xdr:sp macro="" textlink="">
          <xdr:nvSpPr>
            <xdr:cNvPr id="0" name=""/>
            <xdr:cNvSpPr>
              <a:spLocks noTextEdit="1"/>
            </xdr:cNvSpPr>
          </xdr:nvSpPr>
          <xdr:spPr>
            <a:xfrm>
              <a:off x="0" y="1085851"/>
              <a:ext cx="4543424" cy="193357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9525</xdr:colOff>
      <xdr:row>16</xdr:row>
      <xdr:rowOff>28575</xdr:rowOff>
    </xdr:from>
    <xdr:to>
      <xdr:col>2</xdr:col>
      <xdr:colOff>1962149</xdr:colOff>
      <xdr:row>22</xdr:row>
      <xdr:rowOff>0</xdr:rowOff>
    </xdr:to>
    <mc:AlternateContent xmlns:mc="http://schemas.openxmlformats.org/markup-compatibility/2006" xmlns:a14="http://schemas.microsoft.com/office/drawing/2010/main">
      <mc:Choice Requires="a14">
        <xdr:graphicFrame macro="">
          <xdr:nvGraphicFramePr>
            <xdr:cNvPr id="6" name="GRUP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GRUPO"/>
            </a:graphicData>
          </a:graphic>
        </xdr:graphicFrame>
      </mc:Choice>
      <mc:Fallback xmlns="">
        <xdr:sp macro="" textlink="">
          <xdr:nvSpPr>
            <xdr:cNvPr id="0" name=""/>
            <xdr:cNvSpPr>
              <a:spLocks noTextEdit="1"/>
            </xdr:cNvSpPr>
          </xdr:nvSpPr>
          <xdr:spPr>
            <a:xfrm>
              <a:off x="9525" y="3067050"/>
              <a:ext cx="4524374" cy="11906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0</xdr:col>
      <xdr:colOff>0</xdr:colOff>
      <xdr:row>0</xdr:row>
      <xdr:rowOff>0</xdr:rowOff>
    </xdr:from>
    <xdr:to>
      <xdr:col>14</xdr:col>
      <xdr:colOff>693208</xdr:colOff>
      <xdr:row>4</xdr:row>
      <xdr:rowOff>123825</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0" y="0"/>
          <a:ext cx="12456583" cy="8858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s-CO" sz="1500" b="1" i="0">
            <a:solidFill>
              <a:schemeClr val="bg2">
                <a:lumMod val="25000"/>
              </a:schemeClr>
            </a:solidFill>
            <a:effectLst/>
            <a:latin typeface="Arial" panose="020B0604020202020204" pitchFamily="34" charset="0"/>
            <a:ea typeface="+mn-ea"/>
            <a:cs typeface="Arial" panose="020B0604020202020204" pitchFamily="34" charset="0"/>
          </a:endParaRPr>
        </a:p>
        <a:p>
          <a:pPr algn="r"/>
          <a:r>
            <a:rPr lang="es-CO" sz="1500" b="1" i="0">
              <a:solidFill>
                <a:schemeClr val="bg2">
                  <a:lumMod val="25000"/>
                </a:schemeClr>
              </a:solidFill>
              <a:effectLst/>
              <a:latin typeface="Arial" panose="020B0604020202020204" pitchFamily="34" charset="0"/>
              <a:ea typeface="+mn-ea"/>
              <a:cs typeface="Arial" panose="020B0604020202020204" pitchFamily="34" charset="0"/>
            </a:rPr>
            <a:t>SEGUIMIENTO</a:t>
          </a:r>
          <a:r>
            <a:rPr lang="es-CO" sz="1500" b="1" i="0" baseline="0">
              <a:solidFill>
                <a:schemeClr val="bg2">
                  <a:lumMod val="25000"/>
                </a:schemeClr>
              </a:solidFill>
              <a:effectLst/>
              <a:latin typeface="Arial" panose="020B0604020202020204" pitchFamily="34" charset="0"/>
              <a:ea typeface="+mn-ea"/>
              <a:cs typeface="Arial" panose="020B0604020202020204" pitchFamily="34" charset="0"/>
            </a:rPr>
            <a:t> TRAZADORES ÉTNICOS Y POLÍTICAS TRASVERSALES</a:t>
          </a:r>
        </a:p>
        <a:p>
          <a:pPr algn="r"/>
          <a:r>
            <a:rPr lang="es-CO" sz="1500" b="1" i="0" baseline="0">
              <a:solidFill>
                <a:schemeClr val="bg2">
                  <a:lumMod val="25000"/>
                </a:schemeClr>
              </a:solidFill>
              <a:effectLst/>
              <a:latin typeface="Arial" panose="020B0604020202020204" pitchFamily="34" charset="0"/>
              <a:ea typeface="+mn-ea"/>
              <a:cs typeface="Arial" panose="020B0604020202020204" pitchFamily="34" charset="0"/>
            </a:rPr>
            <a:t>MVCT - SEPTIEMBRE DE 2022</a:t>
          </a:r>
          <a:r>
            <a:rPr lang="es-CO" sz="1500" b="1" i="0" baseline="0">
              <a:solidFill>
                <a:schemeClr val="accent1">
                  <a:lumMod val="50000"/>
                </a:schemeClr>
              </a:solidFill>
              <a:effectLst/>
              <a:latin typeface="Arial" panose="020B0604020202020204" pitchFamily="34" charset="0"/>
              <a:ea typeface="+mn-ea"/>
              <a:cs typeface="Arial" panose="020B0604020202020204" pitchFamily="34" charset="0"/>
            </a:rPr>
            <a:t>     </a:t>
          </a:r>
          <a:endParaRPr lang="es-CO" sz="1500" b="1" i="0">
            <a:solidFill>
              <a:schemeClr val="accent1">
                <a:lumMod val="50000"/>
              </a:schemeClr>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104775</xdr:colOff>
      <xdr:row>0</xdr:row>
      <xdr:rowOff>133351</xdr:rowOff>
    </xdr:from>
    <xdr:to>
      <xdr:col>2</xdr:col>
      <xdr:colOff>1485900</xdr:colOff>
      <xdr:row>4</xdr:row>
      <xdr:rowOff>79045</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04775" y="133351"/>
          <a:ext cx="3952875" cy="70769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3</xdr:row>
      <xdr:rowOff>13359</xdr:rowOff>
    </xdr:to>
    <xdr:pic>
      <xdr:nvPicPr>
        <xdr:cNvPr id="2" name="Imagen 1" descr="MinVivienda_peque">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1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3</xdr:row>
      <xdr:rowOff>13359</xdr:rowOff>
    </xdr:to>
    <xdr:pic>
      <xdr:nvPicPr>
        <xdr:cNvPr id="2" name="Imagen 1" descr="MinVivienda_peque">
          <a:extLst>
            <a:ext uri="{FF2B5EF4-FFF2-40B4-BE49-F238E27FC236}">
              <a16:creationId xmlns:a16="http://schemas.microsoft.com/office/drawing/2014/main" id="{00000000-0008-0000-1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9728" cy="58485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3718862</xdr:colOff>
      <xdr:row>2</xdr:row>
      <xdr:rowOff>32409</xdr:rowOff>
    </xdr:to>
    <xdr:pic>
      <xdr:nvPicPr>
        <xdr:cNvPr id="2" name="Imagen 1" descr="MinVivienda_peque">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3718862" cy="58485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Yizeth Vargas Ramirez" refreshedDate="44859.593310763892" createdVersion="8" refreshedVersion="8" minRefreshableVersion="3" recordCount="21" xr:uid="{00000000-000A-0000-FFFF-FFFF26000000}">
  <cacheSource type="worksheet">
    <worksheetSource ref="A1:P22" sheet="Evalución_Seguimiento"/>
  </cacheSource>
  <cacheFields count="16">
    <cacheField name="ENTIDAD" numFmtId="0">
      <sharedItems/>
    </cacheField>
    <cacheField name="ÁREA RESPONSABLE" numFmtId="0">
      <sharedItems containsBlank="1" count="4">
        <s v="VICEMINISTERIO DE AGUA Y SANEAMIENTO BÁSICO"/>
        <s v="VICEMINISTERIO DE VIVIENDA"/>
        <s v="TRASVERSALES"/>
        <m u="1"/>
      </sharedItems>
    </cacheField>
    <cacheField name="PROGRAMA" numFmtId="0">
      <sharedItems/>
    </cacheField>
    <cacheField name="ESTRATEGIA" numFmtId="0">
      <sharedItems/>
    </cacheField>
    <cacheField name="LÍNEA" numFmtId="0">
      <sharedItems/>
    </cacheField>
    <cacheField name="N°. PROYECTO" numFmtId="1">
      <sharedItems containsSemiMixedTypes="0" containsString="0" containsNumber="1" containsInteger="1" minValue="2017011000049" maxValue="2021011000194" count="22">
        <n v="2017011000049"/>
        <n v="2017011000088"/>
        <n v="2017011000091"/>
        <n v="2017011000092"/>
        <n v="2017011000096"/>
        <n v="2017011000106"/>
        <n v="2017011000134"/>
        <n v="2017011000140"/>
        <n v="2017011000170"/>
        <n v="2017011000171"/>
        <n v="2017011000172"/>
        <n v="2017011000173"/>
        <n v="2017011000196"/>
        <n v="2017011000379"/>
        <n v="2018011001131"/>
        <n v="2019011000296"/>
        <n v="2020011000158"/>
        <n v="2021011000058"/>
        <n v="2018011001150"/>
        <n v="2018011001151"/>
        <n v="2021011000194"/>
        <n v="2018011001130" u="1"/>
      </sharedItems>
    </cacheField>
    <cacheField name="NOMBRE PROYECTO" numFmtId="0">
      <sharedItems count="22">
        <s v="APOYO FINANCIERO PARA FACILITAR EL ACCESO A LOS SERVICIOS DE AGUA POTABLE Y MANEJO DE AGUAS RESIDUALES A NIVEL NACIONAL"/>
        <s v="DESARROLLO Y MEJORAMIENTO DEL SECTOR DE AGUA POTABLE Y SANEAMIENTO BÁSICO A NIVEL NACIONAL"/>
        <s v="ASESORIA EN LOS PROCESOS DE CESIÓN A TÍTULO GRATUITO DE LOS BIENES INMUEBLES FISCALES URBANOS A NIVEL NACIONAL"/>
        <s v="FORTALECIMIENTO EN LA IMPLEMENTACIÓN DE LINEAMIENTOS NORMATIVOS Y DE POLÍTICA PÚBLICA EN MATERIA DE DESARROLLO URBANO Y TERRITORIAL A NIVEL NACIONAL"/>
        <s v="FORTALECIMIENTO DE LAS POLÍTICAS PÚBLICAS DE VIVIENDA URBANA A NIVEL NACIONAL"/>
        <s v="SANEAMIENTO Y LEGALIZACIÓN DE LOS BIENES INMUEBLES DE LOS EXTINTOS ICT-INURBE A NIVEL NACIONAL"/>
        <s v="FORTALECIMIENTO DE LAS CAPACIDADES ESTRATÉGICAS Y DE APOYO DEL MINISTERIO DE VIVIENDA, CIUDAD Y TERRITORIO A NIVEL NACIONAL"/>
        <s v="FORTALECIMIENTO A LA PRESTACIÓN DE LOS SERVICIOS PÚBLICOS DE ACUEDUCTO, ALCANTARILLADO Y ASEO EN EL DEPARTAMENTO DE LA GUAJIRA."/>
        <s v="_x0009_SANEAMIENTO DE VERTIMIENTOS EN CUENCAS PRIORIZADAS DEL TERRITORIO NACIONAL"/>
        <s v="FORTALECIMIENTO DE LAS TECNOLOGÍAS DE LA INFORMACIÓN Y LAS COMUNICACIONES EN EL MINISTERIO DE VIVIENDA, CIUDAD Y TERRITORIO A NIVEL NACIONAL"/>
        <s v="FORTALECIMIENTO DE LA ACTIVIDAD DE MONITOREO A LOS RECURSOS DEL SGP-APSB Y LA ASISTENCIA TÉCNICA DE LAS ENTIDADES TERRITORIALES A NIVEL NACIONAL"/>
        <s v="AMPLIACIÓN Y MEJORAMIENTO DE GESTIÓN INTEGRAL DE RESIDUOS SÓLIDOS EN EL TERRITORIO NACIONAL"/>
        <s v="FORTALECIMIENTO DE LA GESTIÓN JURÍDICA DEL MINISTERIO DE VIVIENDA, CIUDAD Y TERRITORIO A NIVEL NACIONAL"/>
        <s v="APOYO FINANCIERO PARA LA IMPLEMENTACIÓN DEL PLAN MAESTRO DE ALCANTARILLADO DEL MUNICIPIO DE MOCOA"/>
        <s v="APOYO FINANCIERO AL PLAN DE INVERSIONES EN INFRAESTRUCTURA PARA FORTALECER LA PRESTACIÓN DE LOS SERVICIOS DE ACUEDUCTO Y ALCANTARILLADO EN EL MUNICIPIO DE SANTIAGO DE CALI"/>
        <s v="FORTALECIMIENTO DE LOS PROCESOS DE PRODUCCIÓN DE VIVIENDA NACIONAL"/>
        <s v="FORTALECIMIENTO A LA FORMULACIÓN E IMPLEMENTACIÓN DE LA POLÍTICA DE VIVIENDA RURAL - NACIONAL"/>
        <s v="IMPLEMENTACION DEL PROGRAMA DE AGUA POTABLE Y ALCANTARILLADO PARA EL DEPARTAMENTO DE LA GUAJIRA"/>
        <s v="IMPLEMENTACIÓN DEL PROGRAMA DE COBERTURA CONDICIONADA PARA CRÉDITOS DE VIVIENDA SEGUNDA GENERACIÓN NACIONAL"/>
        <s v="SUBSIDIO FAMILIAR DE VIVIENDA NACIONAL"/>
        <s v="FORTALECIMIENTO A LA CONSTRUCCIÓN DE EQUIPAMIENTOS EN LOS PROGRAMAS DE VIVIENDA DE INTERES PRIORITARIO Y SOCIAL NACIONAL."/>
        <s v="APOYO FINANCIERO PARA EL FORTALECIMIENTO DE LA PRESTACIÓN DEL SERVICIO DE ACUEDUCTO EN LOS MUNICIPIOS DE CÚCUTA, LOS PATIOS Y VILLA DEL ROSARIO NORTE DE SANTANDER" u="1"/>
      </sharedItems>
    </cacheField>
    <cacheField name="OBJETIVO" numFmtId="0">
      <sharedItems/>
    </cacheField>
    <cacheField name="VIGENCIA" numFmtId="0">
      <sharedItems count="12">
        <s v="2018 - 2025"/>
        <s v="2018 - 2023"/>
        <s v="2018 - 2027"/>
        <s v="2018 - 2022"/>
        <s v="2018 - 2030"/>
        <s v="2019 - 2025"/>
        <s v="2019 - 2023"/>
        <s v="2021 - 2030"/>
        <s v="2021 - 2025"/>
        <s v="2019 - 2029"/>
        <s v="2019 - 2031"/>
        <s v="2022 - 2030"/>
      </sharedItems>
    </cacheField>
    <cacheField name="DEPENDENCIA " numFmtId="0">
      <sharedItems count="12">
        <s v="DIDE (Dirección de infraestructura y Dirección Empresarial)"/>
        <s v="DPR (Dirección de Política y Regularización)"/>
        <s v="DSH (Dirección del Sistema Habitacional)"/>
        <s v="DEUT (Dirección de Espacio Urbano y Territorio)"/>
        <s v="SG (Secretaria General)"/>
        <s v="OTIC (Oficina de Tecnología de la Información y Comunicación)"/>
        <s v="OAJ (Oficina Asesora Jurídica)"/>
        <s v="DVR (Dirección de Vivienda Rural)"/>
        <s v="DIVIS (Dirección de Inversiones en  Vivienda de Interes Social) - Fonvivienda"/>
        <s v="Fonvivienda" u="1"/>
        <s v="N/A" u="1"/>
        <s v="OAJ (Oficina Asesora Jurídica" u="1"/>
      </sharedItems>
    </cacheField>
    <cacheField name="RESPONSABLE" numFmtId="0">
      <sharedItems/>
    </cacheField>
    <cacheField name="Avance Fisico del Producto" numFmtId="10">
      <sharedItems containsSemiMixedTypes="0" containsString="0" containsNumber="1" minValue="0" maxValue="1"/>
    </cacheField>
    <cacheField name="Avance Gestion" numFmtId="10">
      <sharedItems containsSemiMixedTypes="0" containsString="0" containsNumber="1" minValue="0" maxValue="1"/>
    </cacheField>
    <cacheField name="Avance Financiero" numFmtId="10">
      <sharedItems containsSemiMixedTypes="0" containsString="0" containsNumber="1" minValue="0" maxValue="0.86839999999999995"/>
    </cacheField>
    <cacheField name="Calificación Oportinidad y Calidad" numFmtId="9">
      <sharedItems containsSemiMixedTypes="0" containsString="0" containsNumber="1" minValue="0.55000000000000004" maxValue="1"/>
    </cacheField>
    <cacheField name="Observaciones" numFmtId="0">
      <sharedItems count="61" longText="1">
        <s v="El reporte de ejecución del proyecto fue oportuno._x000a_Observaciones: La ejecución física de los indicadores de producto &quot;Proyectos de acueducto y alcantarillado en área urbana financiados&quot; y &quot;Proyectos de acueducto y de manejo de aguas residuales en área rural financiado&quot;, no es coherente con la ejecución presupuestal."/>
        <s v="El reporte de ejecución del proyecto fue oportuno._x000a_Observaciones: la coherencia entre el avance físico de los productos no es coherente con la ejecución presupuestal de las actividades &quot;Proyectos evaluados&quot;, &quot;Entidades territoriales capacitada &quot; y &quot;Instrumentos normativos proyectados&quot;. No se reportan avances en el indicador de gestión."/>
        <s v="El reporte de ejecución del proyecto fue oportuno._x000a_Observaciones: La meta producto &quot; Mejorar la capacidad de respuesta de los entes territoriales y del orden nacional para el desarrollo de procesos cesión a título gratuito de bienes fiscales urbanos&quot; se presenta como cumplida sin ejecutar la totalidad de los recursos. "/>
        <s v="El reporte de ejecución del proyecto fue oportuno._x000a_Observaciones: No se presentan avances físicos ni financieros en el producto &quot;Servicios de apoyo financiero a la ejecución de programas y proyectos de desarrollo urbano y territorial&quot;._x000a_Los indicadores: &quot;Entidades territoriales asistidas técnicamente&quot;, &quot;Instrumentos normativos formulados&quot;, &quot;Municipios asistidos en revisión de POT &quot; y &quot;Municipios capacitados en la elaboración del inventario de asentamientos en zonas de alto riesgo&quot;, tiene cumplimiento del 100%, revisar la coherencia con el avance financiero."/>
        <s v="El reporte de ejecución del proyecto fue oportuno._x000a_Observaciones: Revisar el reporte de los indicadores producto, dado que el avance físico no es coherente con el avance financiero. Las metas producto: &quot;PQR atendidas&quot;, &quot;Proyectos normativos publicados&quot; y &quot;Asistencias técnicas realizadas&quot;, tienen un cumplimiento 100%, revisar el indicador para la vigencia 2022."/>
        <s v="El reporte de ejecución del proyecto fue oportuno. _x000a_Observaciones: Revisar el avance del indicador de gestión dado que presenta rezago con respecto al avance financiero y físico de los productos del proyecto._x000a_ La meta producto: Informes presentados, tiene un cumplimiento 100%, revisar el indicador para la vigencia 2022."/>
        <s v="El reporte de ejecución del proyecto fue oportuno._x000a_Observaciones: La meta de &quot;sedes adecuadas&quot; sin ejecución física y rezago en ejecución presupuestal._x000a_Las metas &quot;Capacitaciones realizadas&quot;, &quot;Archivos gestionados&quot; y &quot;Auditorias realizada&quot;, se encuentras rezagadas en ejecución física como presupuestal._x000a_La meta &quot;Documentos tramitados&quot; no presenta avances en la meta rezagada del 2021._x000a_Las metas y &quot;Sistemas de gestión implementados&quot; no presentan avances físicos para el mes de agosto._x000a_Las metas &quot;Productos comunicacionales&quot;, &quot;Procesos disciplinarios&quot;, y &quot;Ciudadanos efectivamente atendidos&quot;, la ejecución física no es coherente con la presupuestal."/>
        <s v="El reporte de ejecución del proyecto fue oportuno._x000a_Observaciones: La meta del indicador de producto &quot;Asistencias técnicas realizadas&quot; cumplió el 100%."/>
        <s v="El reporte de ejecución del proyecto fue oportuno._x000a_Observaciones: La meta producto “Proyectos apoyados financieramente”, cumplimiento al 100%, no es coherente con la ejecución presupuestal."/>
        <s v="El reporte de ejecución del proyecto fue oportuno._x000a_Observaciones: La metas de &quot;Usuarios del sistema&quot;, &quot;Instrumentos gobierno TI desarrollados&quot; y &quot;Procesos modelo gestión seguridad de la información implementados&quot;, tienen un avance físico superior al avance a la ejecución presupuestal. La meta de gestión &quot;Talleres Capacitación Realizado&quot; presentan un avance físico rezagado."/>
        <s v="El reporte de ejecución del proyecto fue oportuno._x000a_Observaciones: Las metas de &quot;Municipios asistidos técnicamente en Monitoreo a los recursos SGP-APSB&quot; e &quot;Informes de monitoreo nacional publicado&quot; presentan cumplimiento del 100% y no es coherente con la ejecución presupuestal. la meta producto &quot;Alertas de monitoreo preventivos entregados&quot; reporta un avance físico rezagado._x000a_La meta de gestión &quot;Informes presentados&quot; reporta un avance físico rezagado."/>
        <s v="El reporte de ejecución del proyecto fue oportuno._x000a_Observaciones: La meta de &quot;Proyectos apoyados financieramente&quot; presenta cumplimiento del 100% y no es coherente con la ejecución presupuestal._x000a_Las metas &quot;Instrumentos técnicos generado&quot; y &quot;Proyectos apoyados financieramente&quot; no presentan avance en las metas rezagadas del 2021"/>
        <s v="El reporte de ejecución del proyecto fue oportuno._x000a_Observaciones: La meta de &quot;Consultas y reclamaciones Resueltas en término&quot; presenta cumplimiento del 100,43% y no es coherente con la ejecución presupuestal._x000a_Las metas de producto &quot;Fallos Favorables &quot; y &quot;Tutelas Atendidas&quot; presentan rezago en su ejecución. Revisar la pertinencia de modificar metas de los indicadores producto."/>
        <s v="El reporte de ejecución del proyecto fue oportuno._x000a_Observaciones: El reporte es coherente con la ejecución financiera, física y de gestión; sin embargo, no se presentan mayores avances en la ejecución del proyecto."/>
        <s v="El reporte de ejecución del proyecto fue oportuno._x000a_Observaciones: El reporte es coherente con la ejecución financiera, física y de gestión; sin embargo, no se presentan avances en la ejecución del proyecto."/>
        <s v="El reporte de ejecución del proyecto fue oportuno._x000a_Observaciones: La meta producto &quot;Entidades asistidas técnicamente&quot; presenta avance del 68,83% en el rezado de 2021."/>
        <s v="_x000a_El reporte de ejecución del proyecto fue oportuno._x000a_La meta producto &quot;Documentos normativos elaborados&quot; presenta un cumplimiento del 100% y no es coherente con la ejecución presupuestal._x000a_"/>
        <s v="El reporte de ejecución del proyecto fue oportuno. _x000a_Observaciones: No se reportan avances en las metas producto, ni en la meta de gestión para la vigencia 2022. En la meta &quot;Proyectos de acueducto y alcantarillado en área urbana financiados&quot; no se evidencia avance en el rezago de 2021"/>
        <s v="El reporte de ejecución del proyecto fue oportuno._x000a_Observaciones: La meta producto &quot;Hogares beneficiados con adquisición de vivienda &quot; no es coherente la ejecución presupuestal con el cumplimiento de la meta."/>
        <s v="El reporte de ejecución del proyecto fue oportuno. El cumplimiento de la meta &quot;Subsidios para mejoramiento de vivienda asignados a población desplazada&quot;, &quot;Subsidios para arrendamiento de vivienda asignados a población desplazada&quot;, &quot;Resoluciones para la asignación de subsidios expedidas&quot; no es coherente con la ejecución presupuestal._x000a_Las metas &quot;Hogares beneficiados con construcción de vivienda en sitio propio&quot; y &quot;Subsidios para construcción de vivienda en sitio propio asignados a población desplazada&quot; no presentan avances en su ejecución. _x000a_Las metas: &quot;Hogares beneficiados con construcción de vivienda rural en sitio propio&quot; y &quot;Hogares beneficiados con construcción de vivienda en sitio propio&quot; no presentan avances en el rezago de la vigencia 2021."/>
        <s v="El reporte de ejecución del proyecto fue oportuno._x000a_Observaciones: El reporte es coherente con la ejecución financiera, física y de gestión; sin embargo, no se reportan avances en la ejecución del proyecto."/>
        <s v="El reporte de ejecución del proyecto fue oportuno._x000a_Observaciones: La meta de &quot;Proyectos apoyados financieramente&quot;  presenta cumplimiento del 100% y no es coherente con la ejecución presupuestal._x000a_Las metas &quot;Instrumentos técnicos generado&quot; y  &quot;Proyectos apoyados financieramente&quot; no presentan avance en las metas rezagadas del 2021" u="1"/>
        <s v="El reporte de ejecución del proyecto fue oportuno._x000a_Observaciones: No se presentan avances físicos ni financieros en el producto &quot;Servicios de apoyo financiero a la ejecución de programas y proyectos de desarrollo urbano y territorial&quot;._x000a_Los indicadores: &quot;Entidades territoriales asistidas técnicamente&quot;, &quot;Instrumentos normativos formulados&quot;, &quot;Municipios asistidos en revisión de POT &quot; y &quot;Municipios capacitados en la elaboración del inventario de asentamientos en zonas de alto riesgo&quot;, tiene cumplimiento del 100%, revisar la coherencia con el avance financiero" u="1"/>
        <s v="El reporte de ejecución del proyecto fue oportuno._x000a_Observaciones: La meta producto Proyectos apoyados financieramente, cumplimiento al 100%, no es coherente con la ejecución presupuestal." u="1"/>
        <s v="El reporte de ejecución del proyecto fue oportuno._x000a_Observaciones: La meta de &quot;sedes adecuadas&quot; se encuentra sin ejecución presupuestal ni avance de meta._x000a_La meta &quot;Capacitaciones realizadas&quot;, se encuentra rezagada en ejecución física como presupuestal._x000a_Las metas &quot;Archivos gestionados&quot; y &quot;Documentos tramitados&quot; no presenta avances físicos para el mes de agosto y la ejecución presupuestal es baja._x000a_Las metas &quot;Auditorias realizada&quot; y &quot;Sistemas de gestión implementados&quot; no presentan avances físicos para el mes de agosto." u="1"/>
        <s v="El reporte de ejecución del proyecto fue oportuno._x000a_Observaciones: la coherencia entre el avance físico de los productos no es coherente con la ejecución presupuestal de las actividades de los objetivos 2 . Visibilizar los servicios que presta el Ministerio en las entidades territoriales y 3. Reglamentar las temáticas que surgen para el desarrollo del sector con la formulación de instrumentos normativos._x000a_Adicionalmente el resporte en los indicadores de gestión no dan cuenta del avance de los productos._x000a_Pendiente ajuste de ficha por ampliación de meta producto (Entidades territoriales capacitadas)" u="1"/>
        <s v="El reporte de ejecución del proyecto fue oportuno. En la meta &quot;Proyectos de acueducto y alcantarillado en área urbana financiados&quot; no se evidencia avance en el rezago de 2021_x000a_Observaciones: No se reportan avances en las metas producto, ni en la meta de gestión para la vigencia 2022." u="1"/>
        <s v="El reporte de ejecución del proyecto fue oportuno._x000a_Observaciones: El reporte es coherente con la ejecución financiera, física y de gestión; sin embargo, no se presentan mayores avances en la ejecución del proyecto" u="1"/>
        <s v="El reporte de ejecución del proyecto fue oportuno. _x000a_Observaciones: Revisar el avance del indicador de gestión dado que presenta rezago con respecto al avance financiero y físico de los productos del proyecto._x000a_Pendiente ajuste de ficha por ampliación de meta producto (Solicitudes atendidas)" u="1"/>
        <s v="El reporte de ejecución del proyecto fue oportuno. El cumplimiento de la meta  &quot;Subsidios para mejoramiento de  vivienda asignados a población desplazada&quot;, &quot;Subsidios para arrendamiento de  vivienda asignados a población desplazada&quot;, &quot;Resoluciones para la asignación de subsidios expedidas&quot;  no es coherente con la ejecución presupuestal._x000a_Las metas &quot;Hogares beneficiados con construcción de vivienda en sitio propio&quot; y &quot;Subsidios para construcción de  vivienda en sitio propio asignados a población desplazada&quot; no presentan avances en su ejecución. _x000a_Las metas: &quot;Hogares beneficiados con construcción de vivienda rural en sitio propio&quot; y &quot;Hogares beneficiados con construcción de vivienda en sitio propio&quot; no presentan avances en el rezago de la vigencia 2021." u="1"/>
        <s v="El proyecto tiene un horizonte del 2019 - 2021" u="1"/>
        <s v="El reporte de ejecución del proyecto fue oportuno._x000a_Observaciones: La meta producto &quot;Entidades asistidas técnicamente&quot; presenta avance del 68,83% en el rezado de 2021" u="1"/>
        <s v="El reporte de ejecución del proyecto fue oportuno._x000a_Observaciones: Las metas de &quot;Municipios asistidos técnicamente en Monitoreo a los recursos SGP-APSB&quot; e &quot;Informes de monitoreo nacional publicado&quot; presentan cumplimiento del 100% y no es coherente con la ejecución presupuestal. la meta producto &quot;Alertas de monitoreo preventivos entregados&quot; no evidencia ejecución física y revisar los comentarios._x000a_La meta de gestión &quot;Informes presentados&quot; reporta un avance físico rezagado." u="1"/>
        <s v="El reporte de ejecución del proyecto fue oportuno._x000a_Observaciones: Las metas de &quot;Alertas de monitoreo preventivos entregados&quot; e &quot;Informes de monitoreo nacional publicado&quot; presentan cumplimiento del 100% y no es coherente con la ejecución presupuestal. meta._x000a_La meta de gestión &quot;Informes presentados&quot; reporta un avance físico rezagado." u="1"/>
        <s v="El reporte de ejecución del proyecto fue oportuno. _x000a_Observaciones: Revisar el avance del indicador de gestión dado que presenta rezago con respecto al avance financiero y físico de los productos del proyecto._x000a_ La meta producto: Informes presentados , tiene un cumplimiento 100%, revisar el indicador para la vgencia 2022." u="1"/>
        <s v="El reporte de ejecución del proyecto fue oportuno._x000a_Observaciones: La meta producto &quot;Entidades asistidas técnicamente&quot; no reporta avances en la ejecución física." u="1"/>
        <s v="El reporte de ejecución del proyecto fue oportuno._x000a_Observaciones: Revisar el reporte de los indicadores producto, dado que el avance físico no es coherente con el avance financiero. Las metas producto: PQR atendidas, Proyectos normativos publicados y Asistencias técnicas realizadas, tienen un cumplimiento 100%, revisar el el indicador para la vgencia 2022." u="1"/>
        <s v="El reporte de ejecución del proyecto fue oportuno._x000a_Observaciones: No se reportan avances en las metas producto, ni en la meta de gestión para la vigencia 2022." u="1"/>
        <s v="El reporte de ejecución del proyecto fue oportuno._x000a_Observaciones: La meta de &quot;Proyectos apoyados financieramente&quot;  presenta cumplimiento del 100% y no es coherente con la ejecución presupuestal." u="1"/>
        <s v="El reporte de ejecución del proyecto fue oportuno._x000a_Observaciones: El reporte es coherente con la ejecución financiera, física y de gestión; sin embargo no se presentan mayores avances en la ejecución del proyecto" u="1"/>
        <s v="El reporte de ejecución del proyecto fue oportuno._x000a_Observaciones: La meta producto &quot;Proyectos de acueducto y alcantarillado en área urbana financiados&quot; no reporta avances en la ejecución física ni financiera." u="1"/>
        <s v="El reporte de ejecución del proyecto fue oportuno._x000a_Observaciones: La meta de &quot;Consultas y reclamaciones Resueltas en termino&quot;  presenta cumplimiento del 100% y no es coherente con la ejecución presupuestal._x000a_Las metas de producto &quot;Fallos Favorables &quot; y &quot;Tutelas Atendidas&quot; presentan rezago en su ejecución." u="1"/>
        <s v="El reporte de ejecución del proyecto fue oportuno. El cumplimiento de la meta  &quot;Hogares beneficiados con adquisición de vivienda&quot;, &quot;Subsidios para mejoramiento de  vivienda asignados a población desplazada&quot;, &quot;Subsidios para arrendamiento de  vivienda asignados a población desplazada&quot;  no es coherente con la ejecución presupuestal._x000a_Las metas &quot;Hogares beneficiados con construcción de vivienda en sitio propio&quot; y &quot;Subsidios para construcción de  vivienda en sitio propio asignados a población desplazada&quot; no presentan avances en su ejecución. Se presntan metas con rezago de la vigencia 2021" u="1"/>
        <s v="El reporte de ejecución del proyecto fue oportuno._x000a_Observaciones: la coherencia entre el avance físico de los productos no es coherente con la ejecución presupuestal de las actividades de los objetivos 2 . Visibilizar los servicios que presta el Ministerio en las entidades territoriales y 3. Reglamentar las temáticas que surgen para el desarrollo del sector con la formulación de instrumentos normativos._x000a_Pendiente ajuste de ficha por ampliación de meta producto (Entidades territoriales capacitadas)" u="1"/>
        <s v="El reporte de ejecución del proyecto fue oportuno._x000a_Observaciones: la coherencia entre el avance físico de los productos no es coherente con la ejecución presupuestal de las actividades &quot;Proyectos evaluados&quot;, &quot;Entidades territoriales capacitada &quot; y &quot;Instrumentos normativos proyectados&quot;." u="1"/>
        <s v="El reporte de ejecución del proyecto fue oportuno._x000a_No se evidencia avance en la ejecución física no presupuestal del proyecto" u="1"/>
        <s v="El reporte de ejecución del proyecto fue oportuno._x000a_Observaciones: La meta producto &quot;Hogares beneficiados con adquisición de vivienda &quot;  no es coherente la ejecución presupestal con el cumplimiento de la meta." u="1"/>
        <s v="El reporte de ejecución del proyecto fue oportuno._x000a_Observaciones: El reporte es coherente con la ejecución financiera, física y de gestión; sin embargo, no se reportan avances en la ejecución del proyecto" u="1"/>
        <s v="El reporte de ejecución del proyecto fue oportuno._x000a_Observaciones: La meta del indicador de producto &quot;Asistencias técnicas realizadas&quot; cumplio el 100%, revisar la pertinencia de ajusta la meta para la vigencia 2022." u="1"/>
        <s v="El reporte de ejecución del proyecto fue oportuno._x000a_Observaciones: La meta del indicador de producto &quot;Asistencias técnicas realizadas&quot; cumplió el 100%, revisar la pertinencia de ajusta la meta para la vigencia 2022." u="1"/>
        <s v="El reporte de ejecución del proyecto fue oportuno._x000a_Observaciones: Revisar el reporte de los indicadores producto, dado que el avance físico no es coherente con el avance financiero. Las metas producto: PQR atendidas, Proyectos normativos publicados y Asistencias técnicas realizadas, tienen un cumplimiento 100%, revisar el indicador para la vgencia 2022." u="1"/>
        <s v="El reporte de ejecución del proyecto fue oportuno._x000a_Observaciones: la coherencia entre el avance físico de los productos no es coherente con la ejecución presupuestal de las actividades de los objetivos 2. Visibilizar los servicios que presta el Ministerio en las entidades territoriales y 3. Reglamentar las temáticas que surgen para el desarrollo del sector con la formulación de instrumentos normativos._x000a_Pendiente ajuste de ficha por ampliación de meta producto (Entidades territoriales capacitadas)" u="1"/>
        <s v="El reporte de ejecución del proyecto fue oportuno._x000a_Observaciones: La metas de &quot;Usuarios del sistema&quot;, &quot;Instrumentos gobierno TI desarrollados&quot; y &quot;Procesos modelo gestión seguridad de la información implementados&quot;, tienen un avance físico superior al avance a la  ejecución presupuestal. La meta de gestión &quot;Talleres Capacitación Realizado&quot; presentan un avance físico rezagado." u="1"/>
        <s v="El reporte de ejecución del proyecto fue oportuno._x000a_Observaciones: Los indicadores de gestión &quot;Contratos suscritos&quot; y &quot;Convenios Interadministrativos Suscrito&quot; no presentan avance en su ejecución._x000a_La meta producto &quot; Mejorar la capacidad de respuesta de los entes territoriales y del orden nacional para el desarrollo de procesos cesión a título gratuito de bienes fiscales urbanos&quot; se presenta como cumplida sin ejecutar la totalidad de los recursos._x000a_La meta producto &quot;Facilitar a las entidades territoriales el acceso a la información catastral de calidad&quot; presenta rezago de ejecución del año 2021 y no presenta reporte de avance en el año 2022." u="1"/>
        <s v="El reporte de ejecución del proyecto fue oportuno._x000a_Observaciones: La meta de &quot;sedes adecuadas&quot; sin ejecución física y rezago en jecución presupuestal._x000a_Las metas&quot;Capacitaciones realizadas&quot;, &quot;Archivos gestionados&quot; y &quot;Auditorias realizada&quot; , se encuentras rezagadas en ejecución física como presupuestal._x000a_La meta  &quot;Documentos tramitados&quot; no presenta avances en la meta rezagada del 2021._x000a_Las metas  y &quot;Sistemas de gestión implementados&quot; no presentan avances físicos para el mes de agosto._x000a_Las metas &quot;Productos comunicaonales&quot;, &quot;Procesos disciplinarios&quot;, y &quot;Ciudadanos efectivamente atendidos&quot;, la ejecución física no es coherente con la presupuestal." u="1"/>
        <s v="El reporte de ejecución del proyecto fue oportuno._x000a_Observaciones: La meta del indicador de producto &quot;Asistencias técnicas realizadas&quot; cumplio el 100%, revisar el avance de la meta para la vigencia 2022." u="1"/>
        <s v="El reporte de ejecución del proyecto fue oportuno._x000a_Observaciones: El reporte de la ejecución física al 100% de los indicadores de producto no es coherente con el reporte de la ejecución presupuestal." u="1"/>
        <s v="El reporte de ejecución del proyecto fue oportuno. _x000a_Observaciones: Revisar el avance del indicador de gestión dado que presenta rezago con respecto al avance financiero y físico de los productos del proyecto._x000a_ La meta producto: Informes presentados , tiene un cumplimiento 100%, revisar el indicador para la vigencia 2022." u="1"/>
        <s v="El reporte de ejecución del proyecto fue oportuno._x000a_Observaciones: El reporte es coherente con la ejecución financiera, física y de gestión; sin embargo, no se presentan avances en la ejecución del proyecto" u="1"/>
        <s v="El reporte de ejecución del proyecto fue oportuno._x000a_Observaciones: La meta de &quot;Consultas y reclamaciones Resueltas en termino&quot;  presenta cumplimiento del 100,43% y no es coherente con la ejecución presupuestal._x000a_Las metas de producto &quot;Fallos Favorables &quot; y &quot;Tutelas Atendidas&quot; presentan rezago en su ejecución. Revisar la pertinencia de modificar metas de los indicadores producto." u="1"/>
        <s v="El reporte de ejecución del proyecto fue oportuno._x000a_Observaciones: La meta del indicador de producto &quot;Asistencias técnicas realizadas&quot; cumplió el 100%" u="1"/>
      </sharedItems>
    </cacheField>
  </cacheFields>
  <extLst>
    <ext xmlns:x14="http://schemas.microsoft.com/office/spreadsheetml/2009/9/main" uri="{725AE2AE-9491-48be-B2B4-4EB974FC3084}">
      <x14:pivotCacheDefinition pivotCacheId="135857549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Yizeth Vargas Ramirez" refreshedDate="44859.593311458331" createdVersion="5" refreshedVersion="8" minRefreshableVersion="3" recordCount="15" xr:uid="{00000000-000A-0000-FFFF-FFFF2D000000}">
  <cacheSource type="worksheet">
    <worksheetSource ref="A1:L16" sheet="TRAZADORES - CONJUNTO"/>
  </cacheSource>
  <cacheFields count="12">
    <cacheField name="ENTIDAD" numFmtId="0">
      <sharedItems/>
    </cacheField>
    <cacheField name="DEPENDENCIA" numFmtId="0">
      <sharedItems count="5">
        <s v="DPR (Dirección de Política y Regularización)"/>
        <s v="DIDE (Dirección de infraestructura y Dirección Empresarial)"/>
        <s v="DIVIS (Dirección de Inversiones en  Vivienda de Interes Social) - Fonvivienda"/>
        <s v="DVR (Dirección de Vivienda Rural)"/>
        <s v="OTIC (Oficina de Tecnología de la Información y Comunicación)"/>
      </sharedItems>
    </cacheField>
    <cacheField name="GRUPO" numFmtId="0">
      <sharedItems count="8">
        <s v="Construcción de Paz"/>
        <s v="Indígenas - MPC"/>
        <s v="Indígenas - CRIC"/>
        <s v="Desplazados"/>
        <s v="Narp"/>
        <s v="Tecnologías de información y comunicaciones"/>
        <s v="Víctimas"/>
        <s v="Indígenas" u="1"/>
      </sharedItems>
    </cacheField>
    <cacheField name="ORGANIZACIÓN" numFmtId="0">
      <sharedItems count="15">
        <s v="Construcción de Paz"/>
        <s v="Construcción de Paz - 1. Reforma Rural Integral - 1.5. Desarrollo social: VIVIENDA Y AGUA POTABLE"/>
        <s v="Construcción de Paz - 1. Reforma Rural Integral - 1.8. Planes de acción para la transformación regional (PDET)"/>
        <s v="Construcción de Paz -1. Reforma Rural Integral - 1.5. Desarrollo social: VIVIENDA Y AGUA POTABLE"/>
        <s v="MPC-Mesa Permanente de Concertación indígena_1151"/>
        <s v="CRIC-Consejo Regional Indígenas del Cauca"/>
        <s v="Desplazados"/>
        <s v="ENCP - Decreto 1372 del 2018_88"/>
        <s v="ENCP - Decreto 1372 del 2018_1151"/>
        <s v="MPC-Mesa Permanente de Concertación indígena_88"/>
        <s v="MPC-Mesa Permanente de Concertación indígena_158"/>
        <s v="Tecnologías de información y comunicaciones"/>
        <s v="Víctimas_49"/>
        <s v="Víctimas_379"/>
        <s v="Víctimas_1151"/>
      </sharedItems>
    </cacheField>
    <cacheField name="COMPROMISO " numFmtId="0">
      <sharedItems/>
    </cacheField>
    <cacheField name="BPIN" numFmtId="0">
      <sharedItems containsSemiMixedTypes="0" containsString="0" containsNumber="1" containsInteger="1" minValue="2017011000049" maxValue="2020011000158" count="6">
        <n v="2017011000088"/>
        <n v="2017011000049"/>
        <n v="2018011001151"/>
        <n v="2020011000158"/>
        <n v="2017011000171"/>
        <n v="2017011000379"/>
      </sharedItems>
    </cacheField>
    <cacheField name="NOMBRE PROYECTO" numFmtId="0">
      <sharedItems count="6">
        <s v="DESARROLLO Y MEJORAMIENTO DEL SECTOR DE AGUA POTABLE Y SANEAMIENTO BÁSICO A NIVEL NACIONAL"/>
        <s v="APOYO FINANCIERO PARA FACILITAR EL ACCESO A LOS SERVICIOS DE AGUA POTABLE Y MANEJO DE AGUAS RESIDUALES A NIVEL NACIONAL"/>
        <s v="Subsidio Familiar de Vivienda Nacional"/>
        <s v="Fortalecimiento a la formulacion e implementacion de la politica de vivienda rural - Nacional"/>
        <s v="FORTALECIMIENTO DE LAS TECNOLOGÍAS DE LA INFORMACIÓN Y LAS COMUNICACIONES EN EL MINISTERIO DE VIVIENDA, CIUDAD Y TERRITORIO A NIVEL NACIONAL"/>
        <s v="APOYO FINANCIERO PARA LA IMPLEMENTACIÓN DEL PLAN MAESTRO DE ALCANTARILLADO DEL MUNICIPIO DE MOCOA"/>
      </sharedItems>
    </cacheField>
    <cacheField name="FUENTES DE FINANCIACIÓN" numFmtId="0">
      <sharedItems/>
    </cacheField>
    <cacheField name="APROPIACIÓN VIGENTE" numFmtId="0">
      <sharedItems containsSemiMixedTypes="0" containsString="0" containsNumber="1" containsInteger="1" minValue="70000000" maxValue="749840000000"/>
    </cacheField>
    <cacheField name="VALOR COMPROMETIDO" numFmtId="0">
      <sharedItems containsSemiMixedTypes="0" containsString="0" containsNumber="1" containsInteger="1" minValue="0" maxValue="293645942401"/>
    </cacheField>
    <cacheField name="VALOR OBLIGADO" numFmtId="0">
      <sharedItems containsSemiMixedTypes="0" containsString="0" containsNumber="1" minValue="0" maxValue="41324178486"/>
    </cacheField>
    <cacheField name="VALOR PAGADO" numFmtId="0">
      <sharedItems containsSemiMixedTypes="0" containsString="0" containsNumber="1" minValue="0" maxValue="41324178486"/>
    </cacheField>
  </cacheFields>
  <extLst>
    <ext xmlns:x14="http://schemas.microsoft.com/office/spreadsheetml/2009/9/main" uri="{725AE2AE-9491-48be-B2B4-4EB974FC3084}">
      <x14:pivotCacheDefinition pivotCacheId="13585754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0"/>
    <x v="0"/>
    <s v="Reducir el déficit habitacional en la población menos favorecida"/>
    <x v="0"/>
    <x v="0"/>
    <s v="Adriana Espitia"/>
    <n v="0.95"/>
    <n v="0.99199999999999999"/>
    <n v="6.3899999999999998E-2"/>
    <n v="0.77500000000000002"/>
    <x v="0"/>
  </r>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
    <x v="1"/>
    <s v="Impulsar el desarrollo y la consolidación del sector agua potable y saneamiento básico en el territorio Nacional"/>
    <x v="1"/>
    <x v="1"/>
    <s v="Lady Carolina Torres"/>
    <n v="0.95"/>
    <n v="0"/>
    <n v="0.62329999999999997"/>
    <n v="0.55000000000000004"/>
    <x v="1"/>
  </r>
  <r>
    <s v="400101-MINISTERIO DE VIVIENDA, CIUDAD Y TERRITORIO - GESTIÓN GENERAL"/>
    <x v="1"/>
    <s v="Acceso a soluciones de vivienda"/>
    <s v="III. Pacto por la equidad: política social moderna centrada en la familia, eficiente, de calidad y conectada a mercados"/>
    <s v="5. Vivienda y entornos dignos e incluyentes"/>
    <x v="2"/>
    <x v="2"/>
    <s v="Fortalecer el desarrollo de los procesos de cesión a título gratuito de bienes fiscales urbanos de propiedad de los entes territoriales y otras entidades del orden nacional"/>
    <x v="2"/>
    <x v="2"/>
    <s v="Octavio Losada Ramírez"/>
    <n v="1"/>
    <n v="0.82"/>
    <n v="0.6996"/>
    <n v="0.85"/>
    <x v="2"/>
  </r>
  <r>
    <s v="400101-MINISTERIO DE VIVIENDA, CIUDAD Y TERRITORIO - GESTIÓN GENERAL"/>
    <x v="1"/>
    <s v="Ordenamiento territorial y desarrollo urbano"/>
    <s v="XVI. Pacto por la Descentralización: conectar territorios, gobiernos y poblaciones"/>
    <s v="3. Desarrollo urbano y Sistema de Ciudades (SC) para la sostenibilidad, la productividad y la calidad de vida"/>
    <x v="3"/>
    <x v="3"/>
    <s v="Fortalecer el  diseño e implementación de lineamientos normativos y Políticas Públicas orientadas al desarrollo urbano y territorial "/>
    <x v="1"/>
    <x v="3"/>
    <s v="Julio Cesar Mestre"/>
    <n v="0.48"/>
    <n v="0.83399999999999996"/>
    <n v="0.3594"/>
    <n v="0.6785714285714286"/>
    <x v="3"/>
  </r>
  <r>
    <s v="400101-MINISTERIO DE VIVIENDA, CIUDAD Y TERRITORIO - GESTIÓN GENERAL"/>
    <x v="1"/>
    <s v="Acceso a soluciones de vivienda"/>
    <s v="III. Pacto por la equidad: política social moderna centrada en la familia, eficiente, de calidad y conectada a mercados"/>
    <s v="5. Vivienda y entornos dignos e incluyentes"/>
    <x v="4"/>
    <x v="4"/>
    <s v="Incrementar la capacidad de respuesta de las política pública de vivienda para atender los hogares con necesidades habitacionales insatisfechas "/>
    <x v="1"/>
    <x v="2"/>
    <s v="Diego Cruz Moya"/>
    <n v="0.98"/>
    <n v="1"/>
    <n v="0.51959999999999995"/>
    <n v="0.66250000000000009"/>
    <x v="4"/>
  </r>
  <r>
    <s v="400101-MINISTERIO DE VIVIENDA, CIUDAD Y TERRITORIO - GESTIÓN GENERAL"/>
    <x v="1"/>
    <s v="Acceso a soluciones de vivienda"/>
    <s v="III. Pacto por la equidad: política social moderna centrada en la familia, eficiente, de calidad y conectada a mercados"/>
    <s v="5. Vivienda y entornos dignos e incluyentes"/>
    <x v="5"/>
    <x v="5"/>
    <s v="Fortalecer los procesos de saneamiento y legalización de los bienes inmuebles  de los extintos ICT-INURBE"/>
    <x v="0"/>
    <x v="2"/>
    <s v="Octavio Losada Ramírez"/>
    <n v="1"/>
    <n v="0.75"/>
    <n v="0.82979999999999998"/>
    <n v="0.77500000000000002"/>
    <x v="5"/>
  </r>
  <r>
    <s v="400101-MINISTERIO DE VIVIENDA, CIUDAD Y TERRITORIO - GESTIÓN GENERAL"/>
    <x v="2"/>
    <s v="Fortalecimiento de la gestión y dirección del Sector Vivienda, Ciudad y Territorio"/>
    <s v="VIII. Pacto por la calidad y eficiencia de servicios públicos: agua y energía para promover la competitividad y el bienestar de todos"/>
    <s v="2. Agua limpia y saneamiento básico adecuado: hacia una gestión responsable, sostenible y equitativa"/>
    <x v="6"/>
    <x v="6"/>
    <s v="Fortalecer la capacidad para el desarrollo actividades estratégicas y de apoyo del ministerio de vivienda, ciudad y territorio a nivel nacional"/>
    <x v="1"/>
    <x v="4"/>
    <s v="Cristhian Camilo Perdigon"/>
    <n v="0.6"/>
    <n v="0.5"/>
    <n v="0.45810000000000001"/>
    <n v="0.81249999999999978"/>
    <x v="6"/>
  </r>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7"/>
    <x v="7"/>
    <s v="MEJORAR LA PRESTACIÓN DE LOS SERVICIOS PÚBLICOS DE ACUEDUCTO, ALCANTARILLADO Y ASEO EN EL DEPARTAMENTO DE LA GUAJIRA"/>
    <x v="3"/>
    <x v="1"/>
    <s v="Judy Pilar Camargo"/>
    <n v="0"/>
    <n v="1"/>
    <n v="0.86839999999999995"/>
    <n v="0.99999999999999989"/>
    <x v="7"/>
  </r>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8"/>
    <x v="8"/>
    <s v="Optimizar el tratamiento de las aguas residuales domésticas, principalmente en las cuencas críticas del territorio Nacional"/>
    <x v="4"/>
    <x v="1"/>
    <s v="Kaila González"/>
    <n v="1"/>
    <n v="0.75"/>
    <n v="1.6199999999999999E-2"/>
    <n v="0.66249999999999998"/>
    <x v="8"/>
  </r>
  <r>
    <s v="400101-MINISTERIO DE VIVIENDA, CIUDAD Y TERRITORIO - GESTIÓN GENERA"/>
    <x v="2"/>
    <s v="Fortalecimiento de la gestión y dirección del Sector Vivienda, Ciudad y Territorio"/>
    <s v="VIII. Pacto por la calidad y eficiencia de servicios públicos: agua y energía para promover la competitividad y el bienestar de todos"/>
    <s v="2. Agua limpia y saneamiento básico adecuado: hacia una gestión responsable, sostenible y equitativa"/>
    <x v="9"/>
    <x v="9"/>
    <s v="Fortalecer la gestión de la información misional, estratégica y de apoyo del Ministerio"/>
    <x v="0"/>
    <x v="5"/>
    <s v="Gabriel Leonardo Mendez"/>
    <n v="1"/>
    <n v="0.69899999999999995"/>
    <n v="0.37809999999999999"/>
    <n v="0.77500000000000002"/>
    <x v="9"/>
  </r>
  <r>
    <s v="_x0009_400101-MINISTERIO DE VIVIENDA, CIUDAD Y TERRITORIO - GESTIÓN GENERAL"/>
    <x v="0"/>
    <s v=" 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0"/>
    <x v="10"/>
    <s v="Optimizar el monitoreo y la asistencia técnica a los recursos del SGP, del sector agua potable y saneamiento básico a nivel Nacional"/>
    <x v="2"/>
    <x v="1"/>
    <s v="Nelson Florez"/>
    <n v="1"/>
    <n v="0.66500000000000004"/>
    <n v="0.64159999999999995"/>
    <n v="0.82"/>
    <x v="10"/>
  </r>
  <r>
    <s v="_x0009_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1"/>
    <x v="11"/>
    <s v="Incrementar la eficiencia en la gestión integral de residuos sólidos a nivel nacional_x0009_"/>
    <x v="2"/>
    <x v="0"/>
    <s v="Beatriz jurado"/>
    <n v="1"/>
    <n v="0.5"/>
    <n v="0.1037"/>
    <n v="0.85"/>
    <x v="11"/>
  </r>
  <r>
    <s v="_x0009_400101-MINISTERIO DE VIVIENDA, CIUDAD Y TERRITORIO - GESTIÓN GENERAL"/>
    <x v="2"/>
    <s v="Fortalecimiento de la gestión y dirección del Sector Vivienda, Ciudad y Territorio"/>
    <s v="VIII. Pacto por la calidad y eficiencia de servicios públicos: agua y energía para promover la competitividad y el bienestar de todos"/>
    <s v="2. Agua limpia y saneamiento básico adecuado: hacia una gestión responsable, sostenible y equitativa"/>
    <x v="12"/>
    <x v="12"/>
    <s v="Fortalecer la capacidad del ministerio y FONVIVIENDA para atender y dar cumplimiento a las acciones y procesos jurídicos"/>
    <x v="0"/>
    <x v="6"/>
    <s v="Luisa Carolina Beltrán"/>
    <n v="0.45"/>
    <n v="0.625"/>
    <n v="0.63190000000000002"/>
    <n v="0.90999999999999981"/>
    <x v="12"/>
  </r>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3"/>
    <x v="13"/>
    <s v="OPTIMIZAR E INCREMENTAR EL MANEJO Y DISPOSICIÓN DE LAS AGUAS RESIDUALES EN EL MUNICIPIO DE MOCOA"/>
    <x v="1"/>
    <x v="0"/>
    <s v="Andrés Tamayo"/>
    <n v="0"/>
    <n v="0.5"/>
    <n v="2.3800000000000002E-2"/>
    <n v="0.99999999999999989"/>
    <x v="13"/>
  </r>
  <r>
    <s v="_x0009_400101-MINISTERIO DE VIVIENDA, CIUDAD Y TERRITORIO - GESTIÓN GENERAL"/>
    <x v="0"/>
    <s v=" 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4"/>
    <x v="14"/>
    <s v="Fortalecer la Capacidad de EMCALI en la prestación de los servicios de Acueducto y Alcantarillado"/>
    <x v="5"/>
    <x v="0"/>
    <s v="Adriana Espitia"/>
    <n v="0"/>
    <n v="0.5"/>
    <n v="0"/>
    <n v="1"/>
    <x v="14"/>
  </r>
  <r>
    <s v="_x0009_400101-MINISTERIO DE VIVIENDA, CIUDAD Y TERRITORIO - GESTIÓN GENERAL"/>
    <x v="1"/>
    <s v="Acceso a soluciones de vivienda"/>
    <s v="III. Pacto por la equidad: política social moderna centrada en la familia, eficiente, de calidad y conectada a mercados"/>
    <s v="5. Vivienda y entornos dignos e incluyentes"/>
    <x v="15"/>
    <x v="15"/>
    <s v="Reducir el tiempo de la fase de construcción de los proyectos de vivienda social a nivel nacional"/>
    <x v="6"/>
    <x v="2"/>
    <s v="Diego Cruz Moya"/>
    <n v="0"/>
    <n v="0"/>
    <n v="0"/>
    <n v="1"/>
    <x v="15"/>
  </r>
  <r>
    <s v="400101-MINISTERIO DE VIVIENDA, CIUDAD Y TERRITORIO - GESTIÓN GENERAL"/>
    <x v="1"/>
    <s v="Acceso a soluciones de vivienda"/>
    <s v="III. Pacto por la equidad: política social moderna centrada en la familia, eficiente, de calidad y conectada a mercados"/>
    <s v="5. Vivienda y entornos dignos e incluyentes"/>
    <x v="16"/>
    <x v="16"/>
    <s v="Fortalecer la formulación y la implementación de la política de vivienda rural"/>
    <x v="7"/>
    <x v="7"/>
    <s v="Ciro Martínez"/>
    <n v="0.8"/>
    <n v="0.5"/>
    <n v="0.51500000000000001"/>
    <n v="0.85"/>
    <x v="16"/>
  </r>
  <r>
    <s v="400101-MINISTERIO DE VIVIENDA, CIUDAD Y TERRITORIO - GESTIÓN GENERAL"/>
    <x v="0"/>
    <s v="Acceso de la población a los servicios de agua potable y saneamiento básico"/>
    <s v="VIII. Pacto por la calidad y eficiencia de servicios públicos: agua y energía para promover la competitividad y el bienestar de todos"/>
    <s v="2. Agua limpia y saneamiento básico adecuado: hacia una gestión responsable, sostenible y equitativa"/>
    <x v="17"/>
    <x v="17"/>
    <s v="Reducir la brecha en materia de cobertura, calidad y continuidad de los servicios de agua potable y alcantarillado en zonas urbanas del departamento de la Guajira"/>
    <x v="8"/>
    <x v="0"/>
    <s v="Judy Pilar Camargo"/>
    <n v="0"/>
    <n v="0"/>
    <n v="1.2999999999999999E-2"/>
    <n v="0.7"/>
    <x v="17"/>
  </r>
  <r>
    <s v="400200-FONDO NACIONAL DE VIVIENDA - FONVIVIENDA"/>
    <x v="1"/>
    <s v="Acceso a soluciones de vivienda"/>
    <s v="III. Pacto por la equidad: política social moderna centrada en la familia, eficiente, de calidad y conectada a mercados"/>
    <s v="5. Vivienda y entornos dignos e incluyentes"/>
    <x v="18"/>
    <x v="18"/>
    <s v="Reducir el déficit habitacional en la población menos favorecida"/>
    <x v="9"/>
    <x v="8"/>
    <s v="Jackelin Díaz"/>
    <n v="1"/>
    <n v="1"/>
    <n v="0.60650000000000004"/>
    <n v="0.77500000000000002"/>
    <x v="18"/>
  </r>
  <r>
    <s v="400200-FONDO NACIONAL DE VIVIENDA - FONVIVIENDA"/>
    <x v="1"/>
    <s v="Acceso a soluciones de vivienda"/>
    <s v="III. Pacto por la equidad: política social moderna centrada en la familia, eficiente, de calidad y conectada a mercados"/>
    <s v="5. Vivienda y entornos dignos e incluyentes"/>
    <x v="19"/>
    <x v="19"/>
    <s v="Facilitar el acceso a los mecanismos de financiación de una solución de vivienda de interés social y prioritario"/>
    <x v="10"/>
    <x v="8"/>
    <s v="Jackelin Díaz"/>
    <n v="0.8"/>
    <n v="1"/>
    <n v="0.69899999999999995"/>
    <n v="0.87142857142857144"/>
    <x v="19"/>
  </r>
  <r>
    <s v="400200-FONDO NACIONAL DE VIVIENDA - FONVIVIENDA"/>
    <x v="1"/>
    <s v="Acceso a soluciones de vivienda"/>
    <s v="III. Pacto por la equidad: política social moderna centrada en la familia, eficiente, de calidad y conectada a mercados"/>
    <s v="5. Vivienda y entornos dignos e incluyentes"/>
    <x v="20"/>
    <x v="20"/>
    <s v="Fortalecer la produccion de equipamientos asociados a proyectos de vivienda de interes social"/>
    <x v="11"/>
    <x v="8"/>
    <s v="Jackelin Díaz"/>
    <n v="0"/>
    <n v="0"/>
    <n v="0"/>
    <n v="0.85"/>
    <x v="2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s v="VICEMINISTERIO DE AGUA Y SANEAMIENTO BÁSICO"/>
    <x v="0"/>
    <x v="0"/>
    <x v="0"/>
    <s v="1. Reforma Rural Integral - 1.5. Desarrollo social: VIVIENDA Y AGUA POTABLE"/>
    <x v="0"/>
    <x v="0"/>
    <s v="PGN"/>
    <n v="591863600"/>
    <n v="373448677"/>
    <n v="373448677"/>
    <n v="373448677"/>
  </r>
  <r>
    <s v="VICEMINISTERIO DE AGUA Y SANEAMIENTO BÁSICO"/>
    <x v="1"/>
    <x v="0"/>
    <x v="1"/>
    <s v="1. Reforma Rural Integral - 1.5. Desarrollo social: VIVIENDA Y AGUA POTABLE"/>
    <x v="1"/>
    <x v="1"/>
    <s v="PGN"/>
    <n v="32076168282"/>
    <n v="9982500000"/>
    <n v="2969805144"/>
    <n v="2969805144"/>
  </r>
  <r>
    <s v="VICEMINISTERIO DE AGUA Y SANEAMIENTO BÁSICO"/>
    <x v="1"/>
    <x v="0"/>
    <x v="2"/>
    <s v="1. Reforma Rural Integral - 1.8. Planes de acción para la transformación regional (PDET)"/>
    <x v="1"/>
    <x v="1"/>
    <s v="PGN"/>
    <n v="2225000000"/>
    <n v="0"/>
    <n v="0"/>
    <n v="0"/>
  </r>
  <r>
    <s v="VICEMINISTERIO DE VIVIENDA"/>
    <x v="2"/>
    <x v="0"/>
    <x v="3"/>
    <s v="1. Reforma Rural Integral - 1.5. Desarrollo social: VIVIENDA Y AGUA POTABLE"/>
    <x v="2"/>
    <x v="2"/>
    <s v="PGN"/>
    <n v="121416995007"/>
    <n v="121416995007"/>
    <n v="0"/>
    <n v="0"/>
  </r>
  <r>
    <s v="400200-FONDO NACIONAL DE VIVIENDA - FONVIVIENDA"/>
    <x v="2"/>
    <x v="1"/>
    <x v="4"/>
    <s v="E102- Los Ministerios de Agricultura y Vivienda, según sus competencias articularán las acciones pertinentes para garantizar la construcción de vivienda y suministro de agua potable a los pueblos Nukak y Jiw según sus usos y costumbres"/>
    <x v="2"/>
    <x v="2"/>
    <s v="m. Otros"/>
    <n v="6480000000"/>
    <n v="6480000000"/>
    <n v="0"/>
    <n v="0"/>
  </r>
  <r>
    <s v="VICEMINISTERIO DE VIVIENDA"/>
    <x v="2"/>
    <x v="2"/>
    <x v="5"/>
    <s v="CRIC013- Viviendas mejoradas"/>
    <x v="2"/>
    <x v="2"/>
    <s v="m. Otros"/>
    <n v="45952000000"/>
    <n v="45952000000"/>
    <n v="0"/>
    <n v="0"/>
  </r>
  <r>
    <s v="VICEMINISTERIO DE VIVIENDA"/>
    <x v="2"/>
    <x v="3"/>
    <x v="6"/>
    <s v="Asistencia - Vivienda (Solo víctimas desplazamiento)"/>
    <x v="2"/>
    <x v="2"/>
    <s v="PGN"/>
    <n v="749840000000"/>
    <n v="293645942401"/>
    <n v="7598118440"/>
    <n v="7598118440"/>
  </r>
  <r>
    <s v="VICEMINISTERIO DE AGUA Y SANEAMIENTO BÁSICO"/>
    <x v="0"/>
    <x v="4"/>
    <x v="7"/>
    <s v="K8- Asistencia técnica y articulación con entidades territoriales, autoridades ambientales y demás instituciones que realicen intervenciones para el acceso agua y saneamiento básico."/>
    <x v="0"/>
    <x v="0"/>
    <s v="m. Otros"/>
    <n v="70000000"/>
    <n v="60932735"/>
    <n v="60932735"/>
    <n v="60932735"/>
  </r>
  <r>
    <s v="VICEMINISTERIO DE VIVIENDA"/>
    <x v="2"/>
    <x v="4"/>
    <x v="8"/>
    <s v="16- Soluciones de vivienda para comunidades Negras, Afrocolombianas, Raizales Y Palenqueras"/>
    <x v="2"/>
    <x v="2"/>
    <s v="m. Otros"/>
    <n v="20000000000"/>
    <n v="20000000000"/>
    <n v="12451767649"/>
    <n v="3224680620"/>
  </r>
  <r>
    <s v="VICEMINISTERIO DE AGUA Y SANEAMIENTO BÁSICO"/>
    <x v="0"/>
    <x v="1"/>
    <x v="9"/>
    <s v="D8- promoverán que las diferentes fuentes de financiación para la estructuración y constitución del Fondo del Agua,en la Sierra Nevada de Santa Marta."/>
    <x v="0"/>
    <x v="0"/>
    <s v="m. Otros"/>
    <n v="445000000"/>
    <n v="375928671"/>
    <n v="375928671"/>
    <n v="375928671"/>
  </r>
  <r>
    <s v="VICEMINISTERIO DE VIVIENDA"/>
    <x v="3"/>
    <x v="1"/>
    <x v="10"/>
    <s v="H1- Diseñar de manera concertada las tipologías de vivienda de los pueblos indígenas para su construcción"/>
    <x v="3"/>
    <x v="3"/>
    <s v="m. Otros"/>
    <n v="90000000"/>
    <n v="90000000"/>
    <n v="90000000"/>
    <n v="90000000"/>
  </r>
  <r>
    <s v="TRASVERSALES"/>
    <x v="4"/>
    <x v="5"/>
    <x v="11"/>
    <s v="Aplicaciones / Infraestructura / Servicios"/>
    <x v="4"/>
    <x v="4"/>
    <s v="PGN"/>
    <n v="11784776357"/>
    <n v="8675596071"/>
    <n v="4455176236.6000004"/>
    <n v="4455176236.6000004"/>
  </r>
  <r>
    <s v="VICEMINISTERIO DE AGUA Y SANEAMIENTO BÁSICO"/>
    <x v="1"/>
    <x v="6"/>
    <x v="12"/>
    <s v="Asistencia - Vivienda"/>
    <x v="1"/>
    <x v="1"/>
    <s v="PGN"/>
    <n v="49213569349"/>
    <n v="38857824680"/>
    <n v="2969805144"/>
    <n v="2969805144"/>
  </r>
  <r>
    <s v="VICEMINISTERIO DE AGUA Y SANEAMIENTO BÁSICO"/>
    <x v="1"/>
    <x v="6"/>
    <x v="13"/>
    <s v="Atención - Transversal/Orientación y Comunicación"/>
    <x v="5"/>
    <x v="5"/>
    <s v="PGN"/>
    <n v="31723083300"/>
    <n v="31723083300"/>
    <n v="868517800"/>
    <n v="868517800"/>
  </r>
  <r>
    <s v="VICEMINISTERIO DE VIVIENDA"/>
    <x v="2"/>
    <x v="6"/>
    <x v="14"/>
    <s v="Asistencia - Vivienda (Solo víctimas desplazamiento)"/>
    <x v="2"/>
    <x v="2"/>
    <s v="PGN"/>
    <n v="749840000000"/>
    <n v="293645942401"/>
    <n v="41324178486"/>
    <n v="413241784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4" cacheId="0" applyNumberFormats="0" applyBorderFormats="0" applyFontFormats="0" applyPatternFormats="0" applyAlignmentFormats="0" applyWidthHeightFormats="1" dataCaption="Valores" updatedVersion="8" minRefreshableVersion="3" showDrill="0" useAutoFormatting="1" itemPrintTitles="1" createdVersion="8" indent="0" outline="1" outlineData="1" multipleFieldFilters="0">
  <location ref="R4:V9" firstHeaderRow="0" firstDataRow="1" firstDataCol="1" rowPageCount="2" colPageCount="1"/>
  <pivotFields count="16">
    <pivotField showAll="0"/>
    <pivotField axis="axisPage" showAll="0">
      <items count="5">
        <item x="2"/>
        <item x="0"/>
        <item x="1"/>
        <item m="1" x="3"/>
        <item t="default"/>
      </items>
    </pivotField>
    <pivotField showAll="0"/>
    <pivotField showAll="0"/>
    <pivotField showAll="0"/>
    <pivotField axis="axisRow" numFmtId="1" showAll="0">
      <items count="23">
        <item x="0"/>
        <item x="1"/>
        <item x="2"/>
        <item x="3"/>
        <item x="4"/>
        <item x="5"/>
        <item x="6"/>
        <item x="7"/>
        <item x="8"/>
        <item x="9"/>
        <item x="10"/>
        <item x="11"/>
        <item x="12"/>
        <item x="13"/>
        <item m="1" x="21"/>
        <item x="14"/>
        <item x="18"/>
        <item x="19"/>
        <item x="15"/>
        <item x="16"/>
        <item x="20"/>
        <item x="17"/>
        <item t="default"/>
      </items>
    </pivotField>
    <pivotField axis="axisPage" multipleItemSelectionAllowed="1" showAll="0">
      <items count="23">
        <item h="1" x="8"/>
        <item h="1" x="11"/>
        <item h="1" x="14"/>
        <item h="1" m="1" x="21"/>
        <item h="1" x="0"/>
        <item h="1" x="13"/>
        <item x="2"/>
        <item h="1" x="1"/>
        <item h="1" x="20"/>
        <item h="1" x="16"/>
        <item h="1" x="7"/>
        <item h="1" x="10"/>
        <item h="1" x="12"/>
        <item h="1" x="6"/>
        <item h="1" x="4"/>
        <item h="1" x="9"/>
        <item h="1" x="15"/>
        <item h="1" x="3"/>
        <item h="1" x="18"/>
        <item h="1" x="5"/>
        <item h="1" x="19"/>
        <item h="1" x="17"/>
        <item t="default"/>
      </items>
    </pivotField>
    <pivotField showAll="0"/>
    <pivotField axis="axisRow" showAll="0">
      <items count="13">
        <item x="3"/>
        <item x="1"/>
        <item x="0"/>
        <item x="2"/>
        <item x="4"/>
        <item x="6"/>
        <item x="5"/>
        <item x="9"/>
        <item x="10"/>
        <item x="8"/>
        <item x="7"/>
        <item x="11"/>
        <item t="default"/>
      </items>
    </pivotField>
    <pivotField axis="axisRow" showAll="0">
      <items count="13">
        <item x="3"/>
        <item x="0"/>
        <item x="1"/>
        <item x="2"/>
        <item x="7"/>
        <item m="1" x="9"/>
        <item m="1" x="10"/>
        <item m="1" x="11"/>
        <item x="5"/>
        <item x="4"/>
        <item x="6"/>
        <item x="8"/>
        <item t="default"/>
      </items>
    </pivotField>
    <pivotField showAll="0"/>
    <pivotField dataField="1" showAll="0"/>
    <pivotField dataField="1" showAll="0"/>
    <pivotField dataField="1" showAll="0"/>
    <pivotField dataField="1" numFmtId="9" showAll="0"/>
    <pivotField axis="axisRow" showAll="0">
      <items count="62">
        <item m="1" x="30"/>
        <item m="1" x="28"/>
        <item m="1" x="45"/>
        <item m="1" x="56"/>
        <item m="1" x="39"/>
        <item m="1" x="25"/>
        <item x="0"/>
        <item m="1" x="41"/>
        <item m="1" x="38"/>
        <item m="1" x="24"/>
        <item m="1" x="55"/>
        <item m="1" x="35"/>
        <item m="1" x="46"/>
        <item m="1" x="40"/>
        <item m="1" x="23"/>
        <item m="1" x="52"/>
        <item m="1" x="33"/>
        <item m="1" x="53"/>
        <item m="1" x="22"/>
        <item m="1" x="36"/>
        <item m="1" x="42"/>
        <item m="1" x="37"/>
        <item m="1" x="43"/>
        <item x="2"/>
        <item m="1" x="50"/>
        <item m="1" x="34"/>
        <item m="1" x="54"/>
        <item m="1" x="48"/>
        <item m="1" x="32"/>
        <item m="1" x="21"/>
        <item m="1" x="59"/>
        <item m="1" x="31"/>
        <item x="16"/>
        <item m="1" x="29"/>
        <item m="1" x="51"/>
        <item x="4"/>
        <item m="1" x="57"/>
        <item x="6"/>
        <item m="1" x="49"/>
        <item x="8"/>
        <item x="9"/>
        <item x="11"/>
        <item x="12"/>
        <item m="1" x="27"/>
        <item x="18"/>
        <item x="19"/>
        <item m="1" x="44"/>
        <item m="1" x="60"/>
        <item x="10"/>
        <item m="1" x="58"/>
        <item x="1"/>
        <item m="1" x="47"/>
        <item x="3"/>
        <item x="5"/>
        <item x="7"/>
        <item x="13"/>
        <item x="14"/>
        <item x="15"/>
        <item x="20"/>
        <item m="1" x="26"/>
        <item x="17"/>
        <item t="default"/>
      </items>
    </pivotField>
  </pivotFields>
  <rowFields count="4">
    <field x="5"/>
    <field x="9"/>
    <field x="15"/>
    <field x="8"/>
  </rowFields>
  <rowItems count="5">
    <i>
      <x v="2"/>
    </i>
    <i r="1">
      <x v="3"/>
    </i>
    <i r="2">
      <x v="23"/>
    </i>
    <i r="3">
      <x v="3"/>
    </i>
    <i t="grand">
      <x/>
    </i>
  </rowItems>
  <colFields count="1">
    <field x="-2"/>
  </colFields>
  <colItems count="4">
    <i>
      <x/>
    </i>
    <i i="1">
      <x v="1"/>
    </i>
    <i i="2">
      <x v="2"/>
    </i>
    <i i="3">
      <x v="3"/>
    </i>
  </colItems>
  <pageFields count="2">
    <pageField fld="1" item="2" hier="-1"/>
    <pageField fld="6" hier="-1"/>
  </pageFields>
  <dataFields count="4">
    <dataField name="Suma de Avance Fisico del Producto" fld="11" baseField="5" baseItem="8"/>
    <dataField name="Suma de Avance Gestion" fld="12" baseField="5" baseItem="8"/>
    <dataField name="Suma de Avance Financiero" fld="13" baseField="5" baseItem="8"/>
    <dataField name="Suma de Calificación Oportinidad y Calidad" fld="14" baseField="5" baseItem="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2" cacheId="1" applyNumberFormats="0" applyBorderFormats="0" applyFontFormats="0" applyPatternFormats="0" applyAlignmentFormats="0" applyWidthHeightFormats="1" dataCaption="Valores" updatedVersion="8" minRefreshableVersion="3" useAutoFormatting="1" itemPrintTitles="1" createdVersion="5" indent="0" outline="1" outlineData="1" multipleFieldFilters="0">
  <location ref="Q5:U9" firstHeaderRow="0" firstDataRow="1" firstDataCol="1" rowPageCount="2" colPageCount="1"/>
  <pivotFields count="12">
    <pivotField showAll="0"/>
    <pivotField axis="axisRow" showAll="0">
      <items count="6">
        <item x="1"/>
        <item x="2"/>
        <item x="0"/>
        <item x="3"/>
        <item x="4"/>
        <item t="default"/>
      </items>
    </pivotField>
    <pivotField axis="axisPage" showAll="0" defaultSubtotal="0">
      <items count="8">
        <item x="0"/>
        <item x="3"/>
        <item m="1" x="7"/>
        <item x="4"/>
        <item x="5"/>
        <item x="6"/>
        <item x="1"/>
        <item x="2"/>
      </items>
    </pivotField>
    <pivotField axis="axisRow" showAll="0">
      <items count="16">
        <item x="0"/>
        <item x="1"/>
        <item x="2"/>
        <item x="3"/>
        <item x="5"/>
        <item x="6"/>
        <item x="8"/>
        <item x="7"/>
        <item x="10"/>
        <item x="9"/>
        <item x="11"/>
        <item x="14"/>
        <item x="13"/>
        <item x="12"/>
        <item x="4"/>
        <item t="default"/>
      </items>
    </pivotField>
    <pivotField showAll="0"/>
    <pivotField axis="axisRow" numFmtId="1" showAll="0">
      <items count="7">
        <item x="1"/>
        <item x="0"/>
        <item x="4"/>
        <item x="5"/>
        <item x="2"/>
        <item x="3"/>
        <item t="default"/>
      </items>
    </pivotField>
    <pivotField axis="axisPage" showAll="0">
      <items count="7">
        <item x="1"/>
        <item x="5"/>
        <item x="0"/>
        <item x="3"/>
        <item x="4"/>
        <item x="2"/>
        <item t="default"/>
      </items>
    </pivotField>
    <pivotField showAll="0"/>
    <pivotField dataField="1" numFmtId="1" showAll="0"/>
    <pivotField dataField="1" numFmtId="1" showAll="0"/>
    <pivotField dataField="1" numFmtId="1" showAll="0"/>
    <pivotField dataField="1" numFmtId="1" showAll="0"/>
  </pivotFields>
  <rowFields count="3">
    <field x="1"/>
    <field x="5"/>
    <field x="3"/>
  </rowFields>
  <rowItems count="4">
    <i>
      <x v="1"/>
    </i>
    <i r="1">
      <x v="4"/>
    </i>
    <i r="2">
      <x v="6"/>
    </i>
    <i t="grand">
      <x/>
    </i>
  </rowItems>
  <colFields count="1">
    <field x="-2"/>
  </colFields>
  <colItems count="4">
    <i>
      <x/>
    </i>
    <i i="1">
      <x v="1"/>
    </i>
    <i i="2">
      <x v="2"/>
    </i>
    <i i="3">
      <x v="3"/>
    </i>
  </colItems>
  <pageFields count="2">
    <pageField fld="6" item="5" hier="-1"/>
    <pageField fld="2" item="3" hier="-1"/>
  </pageFields>
  <dataFields count="4">
    <dataField name="Máx. de APROPIACIÓN VIGENTE" fld="8" subtotal="max" baseField="3" baseItem="12"/>
    <dataField name="Máx. de VALOR COMPROMETIDO" fld="9" subtotal="max" baseField="3" baseItem="12"/>
    <dataField name="Máx. de VALOR OBLIGADO" fld="10" subtotal="max" baseField="3" baseItem="12"/>
    <dataField name="Máx. de VALOR PAGADO" fld="11" subtotal="max" baseField="3" baseItem="1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OMBRE_PROYECTO" xr10:uid="{00000000-0013-0000-FFFF-FFFF01000000}" sourceName="NOMBRE PROYECTO">
  <pivotTables>
    <pivotTable tabId="34" name="TablaDinámica4"/>
  </pivotTables>
  <data>
    <tabular pivotCacheId="1358575492">
      <items count="22">
        <i x="2" s="1"/>
        <i x="20"/>
        <i x="16"/>
        <i x="4"/>
        <i x="15"/>
        <i x="3"/>
        <i x="18"/>
        <i x="5"/>
        <i x="19"/>
        <i x="8" nd="1"/>
        <i x="11" nd="1"/>
        <i x="14" nd="1"/>
        <i x="21" nd="1"/>
        <i x="0" nd="1"/>
        <i x="13" nd="1"/>
        <i x="1" nd="1"/>
        <i x="7" nd="1"/>
        <i x="10" nd="1"/>
        <i x="12" nd="1"/>
        <i x="6" nd="1"/>
        <i x="9" nd="1"/>
        <i x="17"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ÁREA_RESPONSABLE" xr10:uid="{00000000-0013-0000-FFFF-FFFF02000000}" sourceName="ÁREA RESPONSABLE">
  <pivotTables>
    <pivotTable tabId="34" name="TablaDinámica4"/>
  </pivotTables>
  <data>
    <tabular pivotCacheId="1358575492">
      <items count="4">
        <i x="1" s="1"/>
        <i x="2" nd="1"/>
        <i x="0" nd="1"/>
        <i x="3"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OMBRE_PROYECTO1" xr10:uid="{00000000-0013-0000-FFFF-FFFF03000000}" sourceName="NOMBRE PROYECTO">
  <pivotTables>
    <pivotTable tabId="42" name="Tabla dinámica2"/>
  </pivotTables>
  <data>
    <tabular pivotCacheId="1358575493">
      <items count="6">
        <i x="0"/>
        <i x="2" s="1"/>
        <i x="1" nd="1"/>
        <i x="5" nd="1"/>
        <i x="3" nd="1"/>
        <i x="4"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RUPO" xr10:uid="{00000000-0013-0000-FFFF-FFFF04000000}" sourceName="GRUPO">
  <pivotTables>
    <pivotTable tabId="42" name="Tabla dinámica2"/>
  </pivotTables>
  <data>
    <tabular pivotCacheId="1358575493">
      <items count="8">
        <i x="0"/>
        <i x="3"/>
        <i x="2"/>
        <i x="1"/>
        <i x="4" s="1"/>
        <i x="6"/>
        <i x="7" nd="1"/>
        <i x="5"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OMBRE PROYECTO" xr10:uid="{00000000-0014-0000-FFFF-FFFF01000000}" cache="SegmentaciónDeDatos_NOMBRE_PROYECTO" caption="NOMBRE PROYECTO" rowHeight="241300"/>
  <slicer name="ÁREA RESPONSABLE" xr10:uid="{00000000-0014-0000-FFFF-FFFF02000000}" cache="SegmentaciónDeDatos_ÁREA_RESPONSABLE" caption="ÁREA RESPONSABL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OMBRE PROYECTO 1" xr10:uid="{00000000-0014-0000-FFFF-FFFF03000000}" cache="SegmentaciónDeDatos_NOMBRE_PROYECTO1" caption="NOMBRE PROYECTO" style="SlicerStyleLight5" rowHeight="241300"/>
  <slicer name="GRUPO" xr10:uid="{00000000-0014-0000-FFFF-FFFF04000000}" cache="SegmentaciónDeDatos_GRUPO" caption="GRUPO" columnCount="2" style="SlicerStyleLight5"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G1:V26"/>
  <sheetViews>
    <sheetView showGridLines="0" tabSelected="1" zoomScaleNormal="100" workbookViewId="0">
      <selection activeCell="F4" sqref="F4"/>
    </sheetView>
  </sheetViews>
  <sheetFormatPr baseColWidth="10" defaultRowHeight="15" x14ac:dyDescent="0.25"/>
  <cols>
    <col min="4" max="4" width="10.85546875" customWidth="1"/>
    <col min="5" max="5" width="9.85546875" customWidth="1"/>
    <col min="6" max="6" width="6.85546875" customWidth="1"/>
    <col min="9" max="9" width="16" customWidth="1"/>
    <col min="10" max="10" width="19.5703125" customWidth="1"/>
    <col min="12" max="12" width="15.7109375" customWidth="1"/>
    <col min="13" max="13" width="1.28515625" customWidth="1"/>
    <col min="14" max="14" width="14.140625" customWidth="1"/>
    <col min="15" max="15" width="11.42578125" customWidth="1"/>
    <col min="16" max="16" width="12.140625" customWidth="1"/>
    <col min="18" max="18" width="255.7109375" bestFit="1" customWidth="1"/>
    <col min="19" max="19" width="116.5703125" bestFit="1" customWidth="1"/>
    <col min="20" max="20" width="23.140625" bestFit="1" customWidth="1"/>
    <col min="21" max="21" width="25.42578125" bestFit="1" customWidth="1"/>
    <col min="22" max="22" width="39.42578125" bestFit="1" customWidth="1"/>
    <col min="23" max="23" width="34.5703125" bestFit="1" customWidth="1"/>
    <col min="24" max="24" width="27" bestFit="1" customWidth="1"/>
    <col min="25" max="25" width="34.5703125" bestFit="1" customWidth="1"/>
    <col min="26" max="26" width="27" bestFit="1" customWidth="1"/>
    <col min="27" max="27" width="34.5703125" bestFit="1" customWidth="1"/>
    <col min="28" max="28" width="27" bestFit="1" customWidth="1"/>
    <col min="29" max="29" width="34.5703125" bestFit="1" customWidth="1"/>
    <col min="30" max="30" width="27" bestFit="1" customWidth="1"/>
    <col min="31" max="31" width="34.5703125" bestFit="1" customWidth="1"/>
    <col min="32" max="32" width="27" bestFit="1" customWidth="1"/>
    <col min="33" max="33" width="34.5703125" bestFit="1" customWidth="1"/>
    <col min="34" max="34" width="27" bestFit="1" customWidth="1"/>
    <col min="35" max="35" width="34.5703125" bestFit="1" customWidth="1"/>
    <col min="36" max="36" width="27" bestFit="1" customWidth="1"/>
    <col min="37" max="37" width="34.5703125" bestFit="1" customWidth="1"/>
    <col min="38" max="38" width="27" bestFit="1" customWidth="1"/>
    <col min="39" max="39" width="34.5703125" bestFit="1" customWidth="1"/>
    <col min="40" max="40" width="27" bestFit="1" customWidth="1"/>
    <col min="41" max="41" width="34.5703125" bestFit="1" customWidth="1"/>
    <col min="42" max="42" width="27" bestFit="1" customWidth="1"/>
    <col min="43" max="43" width="39.5703125" bestFit="1" customWidth="1"/>
    <col min="44" max="44" width="32" bestFit="1" customWidth="1"/>
    <col min="46" max="46" width="8.85546875" bestFit="1" customWidth="1"/>
    <col min="48" max="48" width="8.85546875" bestFit="1" customWidth="1"/>
    <col min="50" max="50" width="8.85546875" bestFit="1" customWidth="1"/>
    <col min="52" max="52" width="8.85546875" bestFit="1" customWidth="1"/>
    <col min="54" max="54" width="8.85546875" bestFit="1" customWidth="1"/>
    <col min="56" max="56" width="6.42578125" bestFit="1" customWidth="1"/>
    <col min="57" max="57" width="9.42578125" bestFit="1" customWidth="1"/>
    <col min="58" max="58" width="12.5703125" bestFit="1" customWidth="1"/>
    <col min="60" max="60" width="8.85546875" bestFit="1" customWidth="1"/>
    <col min="62" max="62" width="6.85546875" bestFit="1" customWidth="1"/>
    <col min="63" max="63" width="8.85546875" bestFit="1" customWidth="1"/>
    <col min="65" max="65" width="9.42578125" bestFit="1" customWidth="1"/>
    <col min="66" max="66" width="6.42578125" bestFit="1" customWidth="1"/>
    <col min="67" max="68" width="9.42578125" bestFit="1" customWidth="1"/>
    <col min="69" max="69" width="12.5703125" bestFit="1" customWidth="1"/>
    <col min="70" max="70" width="27.85546875" bestFit="1" customWidth="1"/>
    <col min="71" max="71" width="21.85546875" bestFit="1" customWidth="1"/>
    <col min="72" max="72" width="23.7109375" bestFit="1" customWidth="1"/>
    <col min="73" max="73" width="28" bestFit="1" customWidth="1"/>
    <col min="74" max="74" width="29.85546875" bestFit="1" customWidth="1"/>
    <col min="75" max="75" width="25.85546875" bestFit="1" customWidth="1"/>
    <col min="76" max="76" width="27.85546875" bestFit="1" customWidth="1"/>
    <col min="77" max="77" width="21.85546875" bestFit="1" customWidth="1"/>
    <col min="78" max="78" width="23.7109375" bestFit="1" customWidth="1"/>
    <col min="79" max="79" width="28" bestFit="1" customWidth="1"/>
    <col min="80" max="80" width="29.85546875" bestFit="1" customWidth="1"/>
    <col min="81" max="81" width="21.85546875" bestFit="1" customWidth="1"/>
    <col min="82" max="82" width="23.7109375" bestFit="1" customWidth="1"/>
    <col min="83" max="83" width="28" bestFit="1" customWidth="1"/>
    <col min="84" max="84" width="29.85546875" bestFit="1" customWidth="1"/>
    <col min="85" max="85" width="21.85546875" bestFit="1" customWidth="1"/>
    <col min="86" max="86" width="23.7109375" bestFit="1" customWidth="1"/>
    <col min="87" max="87" width="27" bestFit="1" customWidth="1"/>
    <col min="88" max="88" width="28.85546875" bestFit="1" customWidth="1"/>
    <col min="89" max="89" width="21.85546875" bestFit="1" customWidth="1"/>
    <col min="90" max="90" width="23.7109375" bestFit="1" customWidth="1"/>
    <col min="91" max="91" width="28" bestFit="1" customWidth="1"/>
    <col min="92" max="92" width="29.85546875" bestFit="1" customWidth="1"/>
    <col min="93" max="93" width="21.85546875" bestFit="1" customWidth="1"/>
    <col min="94" max="94" width="23.7109375" bestFit="1" customWidth="1"/>
    <col min="95" max="95" width="28" bestFit="1" customWidth="1"/>
    <col min="96" max="96" width="29.85546875" bestFit="1" customWidth="1"/>
    <col min="97" max="97" width="21.85546875" bestFit="1" customWidth="1"/>
    <col min="98" max="98" width="23.7109375" bestFit="1" customWidth="1"/>
    <col min="99" max="99" width="28" bestFit="1" customWidth="1"/>
    <col min="100" max="100" width="29.85546875" bestFit="1" customWidth="1"/>
    <col min="101" max="101" width="21.85546875" bestFit="1" customWidth="1"/>
    <col min="102" max="102" width="23.7109375" bestFit="1" customWidth="1"/>
    <col min="103" max="103" width="28" bestFit="1" customWidth="1"/>
    <col min="104" max="104" width="29.85546875" bestFit="1" customWidth="1"/>
    <col min="105" max="105" width="23.28515625" bestFit="1" customWidth="1"/>
    <col min="106" max="106" width="25.140625" bestFit="1" customWidth="1"/>
    <col min="107" max="107" width="21.85546875" bestFit="1" customWidth="1"/>
    <col min="108" max="108" width="23.7109375" bestFit="1" customWidth="1"/>
    <col min="109" max="109" width="28" bestFit="1" customWidth="1"/>
    <col min="110" max="110" width="29.85546875" bestFit="1" customWidth="1"/>
    <col min="111" max="111" width="25.85546875" bestFit="1" customWidth="1"/>
    <col min="112" max="112" width="27.85546875" bestFit="1" customWidth="1"/>
    <col min="113" max="113" width="21.85546875" bestFit="1" customWidth="1"/>
    <col min="114" max="114" width="23.7109375" bestFit="1" customWidth="1"/>
    <col min="115" max="115" width="25.85546875" bestFit="1" customWidth="1"/>
    <col min="116" max="116" width="27.85546875" bestFit="1" customWidth="1"/>
    <col min="117" max="117" width="25.85546875" bestFit="1" customWidth="1"/>
    <col min="118" max="118" width="27.85546875" bestFit="1" customWidth="1"/>
    <col min="119" max="119" width="26.85546875" bestFit="1" customWidth="1"/>
    <col min="120" max="120" width="28.7109375" bestFit="1" customWidth="1"/>
  </cols>
  <sheetData>
    <row r="1" spans="7:22" x14ac:dyDescent="0.25">
      <c r="R1" s="83" t="s">
        <v>178</v>
      </c>
      <c r="S1" t="s">
        <v>205</v>
      </c>
    </row>
    <row r="2" spans="7:22" x14ac:dyDescent="0.25">
      <c r="R2" s="83" t="s">
        <v>183</v>
      </c>
      <c r="S2" t="s">
        <v>7</v>
      </c>
    </row>
    <row r="3" spans="7:22" ht="14.25" customHeight="1" x14ac:dyDescent="0.25"/>
    <row r="4" spans="7:22" ht="5.25" customHeight="1" thickBot="1" x14ac:dyDescent="0.3">
      <c r="R4" s="83" t="s">
        <v>264</v>
      </c>
      <c r="S4" t="s">
        <v>265</v>
      </c>
      <c r="T4" t="s">
        <v>266</v>
      </c>
      <c r="U4" t="s">
        <v>267</v>
      </c>
      <c r="V4" t="s">
        <v>268</v>
      </c>
    </row>
    <row r="5" spans="7:22" ht="15" customHeight="1" thickBot="1" x14ac:dyDescent="0.3">
      <c r="G5" s="166" t="s">
        <v>269</v>
      </c>
      <c r="H5" s="167"/>
      <c r="I5" s="167"/>
      <c r="J5" s="142">
        <f>+R5</f>
        <v>2017011000091</v>
      </c>
      <c r="K5" s="167" t="s">
        <v>418</v>
      </c>
      <c r="L5" s="167"/>
      <c r="M5" s="167"/>
      <c r="N5" s="167"/>
      <c r="O5" s="181" t="str">
        <f>+R8</f>
        <v>2018 - 2027</v>
      </c>
      <c r="P5" s="182"/>
      <c r="R5" s="74">
        <v>2017011000091</v>
      </c>
      <c r="S5">
        <v>1</v>
      </c>
      <c r="T5">
        <v>0.82</v>
      </c>
      <c r="U5">
        <v>0.6996</v>
      </c>
      <c r="V5">
        <v>0.85</v>
      </c>
    </row>
    <row r="6" spans="7:22" ht="4.5" customHeight="1" thickBot="1" x14ac:dyDescent="0.3">
      <c r="G6" s="102"/>
      <c r="H6" s="102"/>
      <c r="I6" s="103"/>
      <c r="J6" s="103"/>
      <c r="K6" s="103"/>
      <c r="L6" s="103"/>
      <c r="M6" s="103"/>
      <c r="N6" s="103"/>
      <c r="O6" s="103"/>
      <c r="R6" s="77" t="s">
        <v>211</v>
      </c>
      <c r="S6">
        <v>1</v>
      </c>
      <c r="T6">
        <v>0.82</v>
      </c>
      <c r="U6">
        <v>0.6996</v>
      </c>
      <c r="V6">
        <v>0.85</v>
      </c>
    </row>
    <row r="7" spans="7:22" ht="15.75" thickBot="1" x14ac:dyDescent="0.3">
      <c r="G7" s="168" t="s">
        <v>270</v>
      </c>
      <c r="H7" s="169"/>
      <c r="I7" s="170"/>
      <c r="J7" s="171" t="str">
        <f>+R6</f>
        <v>DSH (Dirección del Sistema Habitacional)</v>
      </c>
      <c r="K7" s="172"/>
      <c r="L7" s="172"/>
      <c r="M7" s="172"/>
      <c r="N7" s="172"/>
      <c r="O7" s="172"/>
      <c r="P7" s="173"/>
      <c r="R7" s="78" t="s">
        <v>287</v>
      </c>
      <c r="S7">
        <v>1</v>
      </c>
      <c r="T7">
        <v>0.82</v>
      </c>
      <c r="U7">
        <v>0.6996</v>
      </c>
      <c r="V7">
        <v>0.85</v>
      </c>
    </row>
    <row r="8" spans="7:22" ht="4.5" customHeight="1" thickBot="1" x14ac:dyDescent="0.3">
      <c r="G8" s="102"/>
      <c r="H8" s="102"/>
      <c r="I8" s="103"/>
      <c r="J8" s="103"/>
      <c r="K8" s="103"/>
      <c r="L8" s="103"/>
      <c r="M8" s="103"/>
      <c r="N8" s="103"/>
      <c r="O8" s="103"/>
      <c r="R8" s="104" t="s">
        <v>210</v>
      </c>
      <c r="S8">
        <v>1</v>
      </c>
      <c r="T8">
        <v>0.82</v>
      </c>
      <c r="U8">
        <v>0.6996</v>
      </c>
      <c r="V8">
        <v>0.85</v>
      </c>
    </row>
    <row r="9" spans="7:22" ht="27" customHeight="1" thickBot="1" x14ac:dyDescent="0.3">
      <c r="G9" s="168" t="s">
        <v>53</v>
      </c>
      <c r="H9" s="169"/>
      <c r="I9" s="170"/>
      <c r="J9" s="178" t="str">
        <f>+S2</f>
        <v>ASESORIA EN LOS PROCESOS DE CESIÓN A TÍTULO GRATUITO DE LOS BIENES INMUEBLES FISCALES URBANOS A NIVEL NACIONAL</v>
      </c>
      <c r="K9" s="179"/>
      <c r="L9" s="179"/>
      <c r="M9" s="179"/>
      <c r="N9" s="179"/>
      <c r="O9" s="179"/>
      <c r="P9" s="180"/>
      <c r="R9" s="74" t="s">
        <v>271</v>
      </c>
      <c r="S9">
        <v>1</v>
      </c>
      <c r="T9">
        <v>0.82</v>
      </c>
      <c r="U9">
        <v>0.6996</v>
      </c>
      <c r="V9">
        <v>0.85</v>
      </c>
    </row>
    <row r="10" spans="7:22" ht="4.5" customHeight="1" thickBot="1" x14ac:dyDescent="0.3">
      <c r="G10" s="75"/>
      <c r="H10" s="75"/>
      <c r="I10" s="76"/>
      <c r="J10" s="76"/>
      <c r="K10" s="76"/>
      <c r="L10" s="76"/>
      <c r="M10" s="76"/>
      <c r="N10" s="76"/>
      <c r="O10" s="76"/>
      <c r="R10" s="74"/>
    </row>
    <row r="11" spans="7:22" x14ac:dyDescent="0.25">
      <c r="G11" s="174" t="s">
        <v>272</v>
      </c>
      <c r="H11" s="175"/>
      <c r="I11" s="175"/>
      <c r="J11" s="176"/>
      <c r="K11" s="176"/>
      <c r="L11" s="176"/>
      <c r="M11" s="175"/>
      <c r="N11" s="175"/>
      <c r="O11" s="175"/>
      <c r="P11" s="177"/>
    </row>
    <row r="12" spans="7:22" x14ac:dyDescent="0.25">
      <c r="G12" s="161" t="s">
        <v>190</v>
      </c>
      <c r="H12" s="162"/>
      <c r="I12" s="163"/>
      <c r="J12" s="164" t="s">
        <v>273</v>
      </c>
      <c r="K12" s="162"/>
      <c r="L12" s="163"/>
      <c r="M12" s="164" t="s">
        <v>274</v>
      </c>
      <c r="N12" s="162"/>
      <c r="O12" s="162"/>
      <c r="P12" s="165"/>
    </row>
    <row r="13" spans="7:22" ht="9" customHeight="1" x14ac:dyDescent="0.25">
      <c r="G13" s="183">
        <f>+GETPIVOTDATA("Suma de Avance Financiero",$R$4)</f>
        <v>0.6996</v>
      </c>
      <c r="H13" s="184"/>
      <c r="I13" s="185"/>
      <c r="J13" s="189">
        <f>+GETPIVOTDATA("Suma de Avance Fisico del Producto",$R$4)</f>
        <v>1</v>
      </c>
      <c r="K13" s="184"/>
      <c r="L13" s="185"/>
      <c r="M13" s="189">
        <f>+GETPIVOTDATA("Suma de Avance Gestion",$R$4)</f>
        <v>0.82</v>
      </c>
      <c r="N13" s="184"/>
      <c r="O13" s="184"/>
      <c r="P13" s="191"/>
    </row>
    <row r="14" spans="7:22" ht="11.25" customHeight="1" thickBot="1" x14ac:dyDescent="0.3">
      <c r="G14" s="186"/>
      <c r="H14" s="187"/>
      <c r="I14" s="188"/>
      <c r="J14" s="190"/>
      <c r="K14" s="187"/>
      <c r="L14" s="188"/>
      <c r="M14" s="190"/>
      <c r="N14" s="187"/>
      <c r="O14" s="187"/>
      <c r="P14" s="192"/>
    </row>
    <row r="15" spans="7:22" ht="5.25" customHeight="1" thickBot="1" x14ac:dyDescent="0.3">
      <c r="G15" s="79"/>
      <c r="H15" s="79"/>
      <c r="I15" s="79"/>
      <c r="J15" s="79"/>
      <c r="K15" s="79"/>
      <c r="L15" s="79"/>
      <c r="M15" s="79"/>
      <c r="N15" s="79"/>
      <c r="O15" s="79"/>
    </row>
    <row r="16" spans="7:22" x14ac:dyDescent="0.25">
      <c r="G16" s="174" t="s">
        <v>275</v>
      </c>
      <c r="H16" s="175"/>
      <c r="I16" s="175"/>
      <c r="J16" s="175"/>
      <c r="K16" s="175"/>
      <c r="L16" s="175"/>
      <c r="M16" s="175"/>
      <c r="N16" s="175"/>
      <c r="O16" s="175"/>
      <c r="P16" s="177"/>
    </row>
    <row r="17" spans="7:16" ht="15" customHeight="1" x14ac:dyDescent="0.25">
      <c r="G17" s="193" t="s">
        <v>276</v>
      </c>
      <c r="H17" s="194"/>
      <c r="I17" s="195"/>
      <c r="J17" s="199">
        <f>+GETPIVOTDATA("Suma de Calificación Oportinidad y Calidad",$R$4)</f>
        <v>0.85</v>
      </c>
      <c r="K17" s="201">
        <f>+GETPIVOTDATA("Suma de Calificación Oportinidad y Calidad",$R$4)</f>
        <v>0.85</v>
      </c>
      <c r="L17" s="201"/>
      <c r="M17" s="201"/>
      <c r="N17" s="201"/>
      <c r="O17" s="201"/>
      <c r="P17" s="202"/>
    </row>
    <row r="18" spans="7:16" ht="15" customHeight="1" thickBot="1" x14ac:dyDescent="0.3">
      <c r="G18" s="196"/>
      <c r="H18" s="197"/>
      <c r="I18" s="198"/>
      <c r="J18" s="200"/>
      <c r="K18" s="203"/>
      <c r="L18" s="203"/>
      <c r="M18" s="203"/>
      <c r="N18" s="203"/>
      <c r="O18" s="203"/>
      <c r="P18" s="204"/>
    </row>
    <row r="19" spans="7:16" ht="4.5" customHeight="1" thickBot="1" x14ac:dyDescent="0.3">
      <c r="G19" s="79"/>
      <c r="H19" s="79"/>
      <c r="I19" s="79"/>
      <c r="J19" s="79"/>
      <c r="K19" s="79"/>
      <c r="L19" s="79"/>
      <c r="M19" s="79"/>
      <c r="N19" s="79"/>
      <c r="O19" s="79"/>
    </row>
    <row r="20" spans="7:16" ht="15.75" customHeight="1" thickBot="1" x14ac:dyDescent="0.3">
      <c r="G20" s="205" t="s">
        <v>277</v>
      </c>
      <c r="H20" s="206"/>
      <c r="I20" s="206"/>
      <c r="J20" s="206"/>
      <c r="K20" s="206"/>
      <c r="L20" s="207"/>
      <c r="M20" s="80"/>
    </row>
    <row r="21" spans="7:16" ht="18" x14ac:dyDescent="0.25">
      <c r="G21" s="208" t="str">
        <f>+R7</f>
        <v xml:space="preserve">El reporte de ejecución del proyecto fue oportuno.
Observaciones: La meta producto " Mejorar la capacidad de respuesta de los entes territoriales y del orden nacional para el desarrollo de procesos cesión a título gratuito de bienes fiscales urbanos" se presenta como cumplida sin ejecutar la totalidad de los recursos. </v>
      </c>
      <c r="H21" s="209"/>
      <c r="I21" s="209"/>
      <c r="J21" s="209"/>
      <c r="K21" s="209"/>
      <c r="L21" s="210"/>
      <c r="M21" s="81"/>
      <c r="N21" s="214" t="s">
        <v>278</v>
      </c>
      <c r="O21" s="215"/>
      <c r="P21" s="216"/>
    </row>
    <row r="22" spans="7:16" x14ac:dyDescent="0.25">
      <c r="G22" s="208"/>
      <c r="H22" s="209"/>
      <c r="I22" s="209"/>
      <c r="J22" s="209"/>
      <c r="K22" s="209"/>
      <c r="L22" s="210"/>
      <c r="M22" s="81"/>
      <c r="N22" s="140" t="s">
        <v>26</v>
      </c>
      <c r="O22" s="217" t="s">
        <v>33</v>
      </c>
      <c r="P22" s="218"/>
    </row>
    <row r="23" spans="7:16" x14ac:dyDescent="0.25">
      <c r="G23" s="208"/>
      <c r="H23" s="209"/>
      <c r="I23" s="209"/>
      <c r="J23" s="209"/>
      <c r="K23" s="209"/>
      <c r="L23" s="210"/>
      <c r="M23" s="81"/>
      <c r="N23" s="140" t="s">
        <v>27</v>
      </c>
      <c r="O23" s="219" t="s">
        <v>28</v>
      </c>
      <c r="P23" s="220"/>
    </row>
    <row r="24" spans="7:16" ht="15.75" thickBot="1" x14ac:dyDescent="0.3">
      <c r="G24" s="208"/>
      <c r="H24" s="209"/>
      <c r="I24" s="209"/>
      <c r="J24" s="209"/>
      <c r="K24" s="209"/>
      <c r="L24" s="210"/>
      <c r="M24" s="81"/>
      <c r="N24" s="141" t="s">
        <v>29</v>
      </c>
      <c r="O24" s="221" t="s">
        <v>34</v>
      </c>
      <c r="P24" s="222"/>
    </row>
    <row r="25" spans="7:16" x14ac:dyDescent="0.25">
      <c r="G25" s="208"/>
      <c r="H25" s="209"/>
      <c r="I25" s="209"/>
      <c r="J25" s="209"/>
      <c r="K25" s="209"/>
      <c r="L25" s="210"/>
      <c r="M25" s="81"/>
      <c r="N25" s="82"/>
      <c r="O25" s="82"/>
    </row>
    <row r="26" spans="7:16" ht="15.75" customHeight="1" thickBot="1" x14ac:dyDescent="0.3">
      <c r="G26" s="211"/>
      <c r="H26" s="212"/>
      <c r="I26" s="212"/>
      <c r="J26" s="212"/>
      <c r="K26" s="212"/>
      <c r="L26" s="213"/>
      <c r="M26" s="81"/>
    </row>
  </sheetData>
  <mergeCells count="24">
    <mergeCell ref="G20:L20"/>
    <mergeCell ref="G21:L26"/>
    <mergeCell ref="N21:P21"/>
    <mergeCell ref="O22:P22"/>
    <mergeCell ref="O23:P23"/>
    <mergeCell ref="O24:P24"/>
    <mergeCell ref="G13:I14"/>
    <mergeCell ref="J13:L14"/>
    <mergeCell ref="M13:P14"/>
    <mergeCell ref="G16:P16"/>
    <mergeCell ref="G17:I18"/>
    <mergeCell ref="J17:J18"/>
    <mergeCell ref="K17:P18"/>
    <mergeCell ref="G12:I12"/>
    <mergeCell ref="J12:L12"/>
    <mergeCell ref="M12:P12"/>
    <mergeCell ref="G5:I5"/>
    <mergeCell ref="G7:I7"/>
    <mergeCell ref="J7:P7"/>
    <mergeCell ref="G11:P11"/>
    <mergeCell ref="G9:I9"/>
    <mergeCell ref="J9:P9"/>
    <mergeCell ref="K5:N5"/>
    <mergeCell ref="O5:P5"/>
  </mergeCells>
  <conditionalFormatting sqref="J17:J18">
    <cfRule type="iconSet" priority="1">
      <iconSet iconSet="3Symbols" showValue="0">
        <cfvo type="percent" val="0"/>
        <cfvo type="num" val="0.8"/>
        <cfvo type="num" val="0.95"/>
      </iconSet>
    </cfRule>
    <cfRule type="iconSet" priority="2">
      <iconSet iconSet="3Symbols">
        <cfvo type="percent" val="0"/>
        <cfvo type="num" val="0.8"/>
        <cfvo type="num" val="0.95"/>
      </iconSet>
    </cfRule>
  </conditionalFormatting>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37"/>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3" sqref="G13:I13"/>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17</v>
      </c>
      <c r="D8" s="285"/>
      <c r="E8" s="285"/>
      <c r="F8"/>
      <c r="G8" s="14" t="s">
        <v>41</v>
      </c>
      <c r="H8" s="14" t="s">
        <v>42</v>
      </c>
      <c r="I8" s="30" t="s">
        <v>51</v>
      </c>
    </row>
    <row r="9" spans="2:9" ht="52.5" customHeight="1" thickTop="1" thickBot="1" x14ac:dyDescent="0.3">
      <c r="B9" s="12" t="s">
        <v>0</v>
      </c>
      <c r="C9" s="284">
        <v>2017011000092</v>
      </c>
      <c r="D9" s="284"/>
      <c r="E9" s="284"/>
      <c r="F9"/>
      <c r="G9" s="16">
        <f>+E19</f>
        <v>0.1</v>
      </c>
      <c r="H9" s="16">
        <f>+H34</f>
        <v>0.57857142857142863</v>
      </c>
      <c r="I9" s="286"/>
    </row>
    <row r="10" spans="2:9" ht="50.25" customHeight="1" thickTop="1" thickBot="1" x14ac:dyDescent="0.3">
      <c r="B10" s="287" t="s">
        <v>49</v>
      </c>
      <c r="C10" s="287"/>
      <c r="D10" s="287"/>
      <c r="E10" s="13">
        <f>+H34+E19</f>
        <v>0.6785714285714286</v>
      </c>
      <c r="F10"/>
      <c r="G10" s="288">
        <f>+G9+H9</f>
        <v>0.6785714285714286</v>
      </c>
      <c r="H10" s="288"/>
      <c r="I10" s="286"/>
    </row>
    <row r="11" spans="2:9" ht="38.25" customHeight="1" thickTop="1" x14ac:dyDescent="0.25">
      <c r="B11" s="29" t="s">
        <v>40</v>
      </c>
      <c r="C11" s="10">
        <v>7</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289" t="s">
        <v>385</v>
      </c>
      <c r="H14" s="290"/>
      <c r="I14" s="291"/>
    </row>
    <row r="15" spans="2:9" ht="27" customHeight="1" thickTop="1" thickBot="1" x14ac:dyDescent="0.4">
      <c r="B15" s="21" t="s">
        <v>21</v>
      </c>
      <c r="C15" s="22" t="s">
        <v>62</v>
      </c>
      <c r="D15" s="22"/>
      <c r="E15" s="23">
        <f t="shared" si="0"/>
        <v>0.02</v>
      </c>
      <c r="F15"/>
      <c r="G15" s="292"/>
      <c r="H15" s="293"/>
      <c r="I15" s="294"/>
    </row>
    <row r="16" spans="2:9" ht="27" customHeight="1" thickTop="1" thickBot="1" x14ac:dyDescent="0.4">
      <c r="B16" s="21" t="s">
        <v>23</v>
      </c>
      <c r="C16" s="22" t="s">
        <v>62</v>
      </c>
      <c r="D16" s="22"/>
      <c r="E16" s="23">
        <f t="shared" si="0"/>
        <v>0.02</v>
      </c>
      <c r="F16"/>
      <c r="G16" s="292"/>
      <c r="H16" s="293"/>
      <c r="I16" s="294"/>
    </row>
    <row r="17" spans="1:9" ht="27" customHeight="1" thickTop="1" thickBot="1" x14ac:dyDescent="0.4">
      <c r="B17" s="21" t="s">
        <v>22</v>
      </c>
      <c r="C17" s="22" t="s">
        <v>62</v>
      </c>
      <c r="D17" s="22"/>
      <c r="E17" s="23">
        <f t="shared" si="0"/>
        <v>0.02</v>
      </c>
      <c r="F17"/>
      <c r="G17" s="292"/>
      <c r="H17" s="293"/>
      <c r="I17" s="294"/>
    </row>
    <row r="18" spans="1:9" ht="27" customHeight="1" thickTop="1" thickBot="1" x14ac:dyDescent="0.4">
      <c r="B18" s="21" t="s">
        <v>64</v>
      </c>
      <c r="C18" s="22" t="s">
        <v>62</v>
      </c>
      <c r="D18" s="22"/>
      <c r="E18" s="23">
        <f t="shared" si="0"/>
        <v>0.02</v>
      </c>
      <c r="F18"/>
      <c r="G18" s="292"/>
      <c r="H18" s="293"/>
      <c r="I18" s="294"/>
    </row>
    <row r="19" spans="1:9" ht="37.5" customHeight="1" thickTop="1" x14ac:dyDescent="0.25">
      <c r="E19" s="17">
        <f>SUM(E14:E18)</f>
        <v>0.1</v>
      </c>
      <c r="F19"/>
      <c r="G19" s="295"/>
      <c r="H19" s="296"/>
      <c r="I19" s="297"/>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79</v>
      </c>
      <c r="C23" s="36" t="s">
        <v>62</v>
      </c>
      <c r="D23" s="36"/>
      <c r="E23" s="36" t="s">
        <v>62</v>
      </c>
      <c r="F23" s="301"/>
      <c r="G23" s="301"/>
      <c r="H23" s="27">
        <f t="shared" ref="H23" si="1">IF(C23="X",((45%)/$C$11),"0%")+IF(E23="X",((45%)/$C$11),"0%")</f>
        <v>0.12857142857142859</v>
      </c>
      <c r="I23" s="25" t="s">
        <v>97</v>
      </c>
    </row>
    <row r="24" spans="1:9" ht="25.5" customHeight="1" thickTop="1" thickBot="1" x14ac:dyDescent="0.4">
      <c r="A24" s="1">
        <v>2</v>
      </c>
      <c r="B24" s="25" t="s">
        <v>80</v>
      </c>
      <c r="C24" s="36" t="s">
        <v>62</v>
      </c>
      <c r="D24" s="36"/>
      <c r="E24" s="36" t="s">
        <v>62</v>
      </c>
      <c r="F24" s="305"/>
      <c r="G24" s="306"/>
      <c r="H24" s="27">
        <f>IF(C24="X",((45%)/$C$11),"0%")+IF(E24="X",((45%)/$C$11),"0%")</f>
        <v>0.12857142857142859</v>
      </c>
      <c r="I24" s="25" t="s">
        <v>97</v>
      </c>
    </row>
    <row r="25" spans="1:9" ht="38.25" customHeight="1" thickTop="1" thickBot="1" x14ac:dyDescent="0.4">
      <c r="A25" s="1">
        <v>3</v>
      </c>
      <c r="B25" s="28" t="s">
        <v>110</v>
      </c>
      <c r="C25" s="36" t="s">
        <v>62</v>
      </c>
      <c r="D25" s="36"/>
      <c r="E25" s="36"/>
      <c r="F25" s="301" t="s">
        <v>62</v>
      </c>
      <c r="G25" s="301"/>
      <c r="H25" s="27">
        <f t="shared" ref="H25:H27" si="2">IF(C25="X",((45%)/$C$11),"0%")+IF(E25="X",((45%)/$C$11),"0%")</f>
        <v>6.4285714285714293E-2</v>
      </c>
      <c r="I25" s="25" t="s">
        <v>116</v>
      </c>
    </row>
    <row r="26" spans="1:9" ht="25.5" customHeight="1" thickTop="1" thickBot="1" x14ac:dyDescent="0.4">
      <c r="A26" s="1">
        <v>4</v>
      </c>
      <c r="B26" s="28" t="s">
        <v>111</v>
      </c>
      <c r="C26" s="36" t="s">
        <v>62</v>
      </c>
      <c r="D26" s="36"/>
      <c r="E26" s="36"/>
      <c r="F26" s="301" t="s">
        <v>62</v>
      </c>
      <c r="G26" s="301"/>
      <c r="H26" s="27">
        <f t="shared" si="2"/>
        <v>6.4285714285714293E-2</v>
      </c>
      <c r="I26" s="25" t="s">
        <v>290</v>
      </c>
    </row>
    <row r="27" spans="1:9" ht="25.5" customHeight="1" thickTop="1" thickBot="1" x14ac:dyDescent="0.4">
      <c r="A27" s="1">
        <v>5</v>
      </c>
      <c r="B27" s="28" t="s">
        <v>112</v>
      </c>
      <c r="C27" s="36" t="s">
        <v>62</v>
      </c>
      <c r="D27" s="36"/>
      <c r="E27" s="36"/>
      <c r="F27" s="301" t="s">
        <v>62</v>
      </c>
      <c r="G27" s="301"/>
      <c r="H27" s="27">
        <f t="shared" si="2"/>
        <v>6.4285714285714293E-2</v>
      </c>
      <c r="I27" s="25" t="s">
        <v>289</v>
      </c>
    </row>
    <row r="28" spans="1:9" ht="25.5" customHeight="1" thickTop="1" thickBot="1" x14ac:dyDescent="0.4">
      <c r="A28" s="1">
        <v>6</v>
      </c>
      <c r="B28" s="28" t="s">
        <v>113</v>
      </c>
      <c r="C28" s="36" t="s">
        <v>62</v>
      </c>
      <c r="D28" s="36"/>
      <c r="E28" s="36"/>
      <c r="F28" s="301" t="s">
        <v>62</v>
      </c>
      <c r="G28" s="301"/>
      <c r="H28" s="27">
        <f t="shared" ref="H28:H33" si="3">IF(C28="X",((45%)/$C$11),"0%")+IF(E28="X",((45%)/$C$11),"0%")</f>
        <v>6.4285714285714293E-2</v>
      </c>
      <c r="I28" s="25" t="s">
        <v>290</v>
      </c>
    </row>
    <row r="29" spans="1:9" ht="36" customHeight="1" thickTop="1" thickBot="1" x14ac:dyDescent="0.4">
      <c r="A29" s="1">
        <v>7</v>
      </c>
      <c r="B29" s="28" t="s">
        <v>114</v>
      </c>
      <c r="C29" s="36" t="s">
        <v>62</v>
      </c>
      <c r="D29" s="36"/>
      <c r="E29" s="36"/>
      <c r="F29" s="301" t="s">
        <v>62</v>
      </c>
      <c r="G29" s="301"/>
      <c r="H29" s="27">
        <f t="shared" si="3"/>
        <v>6.4285714285714293E-2</v>
      </c>
      <c r="I29" s="25" t="s">
        <v>291</v>
      </c>
    </row>
    <row r="30" spans="1:9" ht="41.25" customHeight="1" thickTop="1" thickBot="1" x14ac:dyDescent="0.4">
      <c r="A30" s="1">
        <v>8</v>
      </c>
      <c r="B30" s="62" t="s">
        <v>115</v>
      </c>
      <c r="C30" s="52"/>
      <c r="D30" s="52"/>
      <c r="E30" s="52"/>
      <c r="F30" s="302"/>
      <c r="G30" s="302"/>
      <c r="H30" s="54">
        <f t="shared" si="3"/>
        <v>0</v>
      </c>
      <c r="I30" s="51" t="s">
        <v>364</v>
      </c>
    </row>
    <row r="31" spans="1:9" ht="25.5" customHeight="1" thickTop="1" thickBot="1" x14ac:dyDescent="0.4">
      <c r="B31" s="25"/>
      <c r="C31" s="36"/>
      <c r="D31" s="37"/>
      <c r="E31" s="36"/>
      <c r="F31" s="301"/>
      <c r="G31" s="301"/>
      <c r="H31" s="27">
        <f t="shared" si="3"/>
        <v>0</v>
      </c>
      <c r="I31" s="25"/>
    </row>
    <row r="32" spans="1:9" ht="25.5" customHeight="1" thickTop="1" thickBot="1" x14ac:dyDescent="0.4">
      <c r="B32" s="25"/>
      <c r="C32" s="36"/>
      <c r="D32" s="37"/>
      <c r="E32" s="36"/>
      <c r="F32" s="301"/>
      <c r="G32" s="301"/>
      <c r="H32" s="27">
        <f t="shared" si="3"/>
        <v>0</v>
      </c>
      <c r="I32" s="25"/>
    </row>
    <row r="33" spans="2:9" ht="25.5" customHeight="1" thickTop="1" thickBot="1" x14ac:dyDescent="0.4">
      <c r="B33" s="25"/>
      <c r="C33" s="26"/>
      <c r="D33" s="25"/>
      <c r="E33" s="26"/>
      <c r="F33" s="304"/>
      <c r="G33" s="304"/>
      <c r="H33" s="27">
        <f t="shared" si="3"/>
        <v>0</v>
      </c>
      <c r="I33" s="25"/>
    </row>
    <row r="34" spans="2:9" ht="45" customHeight="1" thickTop="1" x14ac:dyDescent="0.25">
      <c r="H34" s="17">
        <f>SUM(H23:H33)</f>
        <v>0.57857142857142863</v>
      </c>
    </row>
    <row r="35" spans="2:9" ht="36.75" customHeight="1" x14ac:dyDescent="0.25">
      <c r="B35" s="5" t="s">
        <v>26</v>
      </c>
      <c r="C35" s="9" t="s">
        <v>33</v>
      </c>
      <c r="D35" s="6" t="s">
        <v>30</v>
      </c>
    </row>
    <row r="36" spans="2:9" ht="36.75" customHeight="1" x14ac:dyDescent="0.25">
      <c r="B36" s="5" t="s">
        <v>27</v>
      </c>
      <c r="C36" s="9" t="s">
        <v>28</v>
      </c>
      <c r="D36" s="7" t="s">
        <v>31</v>
      </c>
    </row>
    <row r="37" spans="2:9" ht="36.75" customHeight="1" x14ac:dyDescent="0.25">
      <c r="B37" s="5" t="s">
        <v>29</v>
      </c>
      <c r="C37" s="9" t="s">
        <v>34</v>
      </c>
      <c r="D37" s="8" t="s">
        <v>32</v>
      </c>
    </row>
  </sheetData>
  <mergeCells count="24">
    <mergeCell ref="F23:G23"/>
    <mergeCell ref="F25:G25"/>
    <mergeCell ref="F26:G26"/>
    <mergeCell ref="F27:G27"/>
    <mergeCell ref="F33:G33"/>
    <mergeCell ref="F28:G28"/>
    <mergeCell ref="F29:G29"/>
    <mergeCell ref="F30:G30"/>
    <mergeCell ref="F31:G31"/>
    <mergeCell ref="F32:G32"/>
    <mergeCell ref="F24:G24"/>
    <mergeCell ref="G14:I19"/>
    <mergeCell ref="B21:B22"/>
    <mergeCell ref="C21:D21"/>
    <mergeCell ref="E21:G21"/>
    <mergeCell ref="H21:H22"/>
    <mergeCell ref="I21:I22"/>
    <mergeCell ref="F22:G22"/>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4760367-0F25-413D-9332-AC6D310E1268}">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I37"/>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15</v>
      </c>
      <c r="D8" s="285"/>
      <c r="E8" s="285"/>
      <c r="F8"/>
      <c r="G8" s="14" t="s">
        <v>41</v>
      </c>
      <c r="H8" s="14" t="s">
        <v>42</v>
      </c>
      <c r="I8" s="30" t="s">
        <v>51</v>
      </c>
    </row>
    <row r="9" spans="2:9" ht="52.5" customHeight="1" thickTop="1" thickBot="1" x14ac:dyDescent="0.3">
      <c r="B9" s="12" t="s">
        <v>0</v>
      </c>
      <c r="C9" s="284">
        <v>2017011000096</v>
      </c>
      <c r="D9" s="284"/>
      <c r="E9" s="284"/>
      <c r="F9"/>
      <c r="G9" s="16">
        <f>+E19</f>
        <v>0.1</v>
      </c>
      <c r="H9" s="16">
        <f>+H34</f>
        <v>0.56250000000000011</v>
      </c>
      <c r="I9" s="286"/>
    </row>
    <row r="10" spans="2:9" ht="50.25" customHeight="1" thickTop="1" thickBot="1" x14ac:dyDescent="0.3">
      <c r="B10" s="287" t="s">
        <v>49</v>
      </c>
      <c r="C10" s="287"/>
      <c r="D10" s="287"/>
      <c r="E10" s="13">
        <f>+H34+E19</f>
        <v>0.66250000000000009</v>
      </c>
      <c r="F10"/>
      <c r="G10" s="288">
        <f>+G9+H9</f>
        <v>0.66250000000000009</v>
      </c>
      <c r="H10" s="288"/>
      <c r="I10" s="286"/>
    </row>
    <row r="11" spans="2:9" ht="38.25" customHeight="1" thickTop="1" x14ac:dyDescent="0.25">
      <c r="B11" s="29" t="s">
        <v>40</v>
      </c>
      <c r="C11" s="10">
        <v>8</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289" t="s">
        <v>352</v>
      </c>
      <c r="H14" s="290"/>
      <c r="I14" s="291"/>
    </row>
    <row r="15" spans="2:9" ht="27" customHeight="1" thickTop="1" thickBot="1" x14ac:dyDescent="0.4">
      <c r="B15" s="21" t="s">
        <v>21</v>
      </c>
      <c r="C15" s="22" t="s">
        <v>62</v>
      </c>
      <c r="D15" s="22"/>
      <c r="E15" s="23">
        <f t="shared" si="0"/>
        <v>0.02</v>
      </c>
      <c r="F15"/>
      <c r="G15" s="292"/>
      <c r="H15" s="293"/>
      <c r="I15" s="294"/>
    </row>
    <row r="16" spans="2:9" ht="27" customHeight="1" thickTop="1" thickBot="1" x14ac:dyDescent="0.4">
      <c r="B16" s="21" t="s">
        <v>23</v>
      </c>
      <c r="C16" s="22" t="s">
        <v>62</v>
      </c>
      <c r="D16" s="22"/>
      <c r="E16" s="23">
        <f t="shared" si="0"/>
        <v>0.02</v>
      </c>
      <c r="F16"/>
      <c r="G16" s="292"/>
      <c r="H16" s="293"/>
      <c r="I16" s="294"/>
    </row>
    <row r="17" spans="1:9" ht="27" customHeight="1" thickTop="1" thickBot="1" x14ac:dyDescent="0.4">
      <c r="B17" s="21" t="s">
        <v>22</v>
      </c>
      <c r="C17" s="22" t="s">
        <v>62</v>
      </c>
      <c r="D17" s="22"/>
      <c r="E17" s="23">
        <f t="shared" si="0"/>
        <v>0.02</v>
      </c>
      <c r="F17"/>
      <c r="G17" s="292"/>
      <c r="H17" s="293"/>
      <c r="I17" s="294"/>
    </row>
    <row r="18" spans="1:9" ht="27" customHeight="1" thickTop="1" thickBot="1" x14ac:dyDescent="0.4">
      <c r="B18" s="21" t="s">
        <v>64</v>
      </c>
      <c r="C18" s="22" t="s">
        <v>62</v>
      </c>
      <c r="D18" s="22"/>
      <c r="E18" s="23">
        <f t="shared" si="0"/>
        <v>0.02</v>
      </c>
      <c r="F18"/>
      <c r="G18" s="292"/>
      <c r="H18" s="293"/>
      <c r="I18" s="294"/>
    </row>
    <row r="19" spans="1:9" ht="37.5" customHeight="1" thickTop="1" x14ac:dyDescent="0.25">
      <c r="E19" s="17">
        <f>SUM(E14:E18)</f>
        <v>0.1</v>
      </c>
      <c r="F19"/>
      <c r="G19" s="295"/>
      <c r="H19" s="296"/>
      <c r="I19" s="297"/>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117</v>
      </c>
      <c r="C23" s="36" t="s">
        <v>62</v>
      </c>
      <c r="D23" s="37"/>
      <c r="E23" s="36" t="s">
        <v>62</v>
      </c>
      <c r="F23" s="301"/>
      <c r="G23" s="301"/>
      <c r="H23" s="27">
        <f t="shared" ref="H23" si="1">IF(C23="X",((45%)/$C$11),"0%")+IF(E23="X",((45%)/$C$11),"0%")</f>
        <v>0.1125</v>
      </c>
      <c r="I23" s="25" t="s">
        <v>118</v>
      </c>
    </row>
    <row r="24" spans="1:9" ht="35.25" customHeight="1" thickTop="1" thickBot="1" x14ac:dyDescent="0.4">
      <c r="A24" s="1">
        <v>2</v>
      </c>
      <c r="B24" s="86" t="s">
        <v>298</v>
      </c>
      <c r="C24" s="36" t="s">
        <v>62</v>
      </c>
      <c r="D24" s="37"/>
      <c r="E24" s="36" t="s">
        <v>62</v>
      </c>
      <c r="F24" s="301"/>
      <c r="G24" s="301"/>
      <c r="H24" s="27">
        <f t="shared" ref="H24:H29" si="2">IF(C24="X",((45%)/$C$11),"0%")+IF(E24="X",((45%)/$C$11),"0%")</f>
        <v>0.1125</v>
      </c>
      <c r="I24" s="25" t="s">
        <v>118</v>
      </c>
    </row>
    <row r="25" spans="1:9" ht="38.25" customHeight="1" thickTop="1" thickBot="1" x14ac:dyDescent="0.4">
      <c r="A25" s="1">
        <v>3</v>
      </c>
      <c r="B25" s="28" t="s">
        <v>124</v>
      </c>
      <c r="C25" s="36" t="s">
        <v>62</v>
      </c>
      <c r="D25" s="37"/>
      <c r="E25" s="36"/>
      <c r="F25" s="307" t="s">
        <v>62</v>
      </c>
      <c r="G25" s="308"/>
      <c r="H25" s="27">
        <f t="shared" si="2"/>
        <v>5.6250000000000001E-2</v>
      </c>
      <c r="I25" s="25" t="s">
        <v>294</v>
      </c>
    </row>
    <row r="26" spans="1:9" ht="33" customHeight="1" thickTop="1" thickBot="1" x14ac:dyDescent="0.4">
      <c r="A26" s="1">
        <v>4</v>
      </c>
      <c r="B26" s="28" t="s">
        <v>120</v>
      </c>
      <c r="C26" s="36" t="s">
        <v>62</v>
      </c>
      <c r="D26" s="37"/>
      <c r="E26" s="36"/>
      <c r="F26" s="307" t="s">
        <v>62</v>
      </c>
      <c r="G26" s="308"/>
      <c r="H26" s="27">
        <f t="shared" si="2"/>
        <v>5.6250000000000001E-2</v>
      </c>
      <c r="I26" s="25" t="s">
        <v>293</v>
      </c>
    </row>
    <row r="27" spans="1:9" ht="25.5" customHeight="1" thickTop="1" thickBot="1" x14ac:dyDescent="0.4">
      <c r="A27" s="1">
        <v>5</v>
      </c>
      <c r="B27" s="28" t="s">
        <v>122</v>
      </c>
      <c r="C27" s="36" t="s">
        <v>62</v>
      </c>
      <c r="D27" s="37"/>
      <c r="E27" s="36"/>
      <c r="F27" s="307" t="s">
        <v>62</v>
      </c>
      <c r="G27" s="308"/>
      <c r="H27" s="27">
        <f t="shared" si="2"/>
        <v>5.6250000000000001E-2</v>
      </c>
      <c r="I27" s="25" t="s">
        <v>295</v>
      </c>
    </row>
    <row r="28" spans="1:9" ht="33.75" customHeight="1" thickTop="1" thickBot="1" x14ac:dyDescent="0.4">
      <c r="A28" s="1">
        <v>6</v>
      </c>
      <c r="B28" s="86" t="s">
        <v>292</v>
      </c>
      <c r="C28" s="36" t="s">
        <v>62</v>
      </c>
      <c r="D28" s="37"/>
      <c r="E28" s="36"/>
      <c r="F28" s="301" t="s">
        <v>62</v>
      </c>
      <c r="G28" s="301"/>
      <c r="H28" s="27">
        <f t="shared" si="2"/>
        <v>5.6250000000000001E-2</v>
      </c>
      <c r="I28" s="25" t="s">
        <v>295</v>
      </c>
    </row>
    <row r="29" spans="1:9" ht="25.5" customHeight="1" thickTop="1" thickBot="1" x14ac:dyDescent="0.4">
      <c r="A29" s="1">
        <v>7</v>
      </c>
      <c r="B29" s="28" t="s">
        <v>123</v>
      </c>
      <c r="C29" s="36" t="s">
        <v>62</v>
      </c>
      <c r="D29" s="37"/>
      <c r="E29" s="36"/>
      <c r="F29" s="307" t="s">
        <v>62</v>
      </c>
      <c r="G29" s="308"/>
      <c r="H29" s="27">
        <f t="shared" si="2"/>
        <v>5.6250000000000001E-2</v>
      </c>
      <c r="I29" s="25" t="s">
        <v>297</v>
      </c>
    </row>
    <row r="30" spans="1:9" ht="37.5" customHeight="1" thickTop="1" thickBot="1" x14ac:dyDescent="0.4">
      <c r="A30" s="1">
        <v>8</v>
      </c>
      <c r="B30" s="62" t="s">
        <v>119</v>
      </c>
      <c r="C30" s="52"/>
      <c r="D30" s="53"/>
      <c r="E30" s="52"/>
      <c r="F30" s="309"/>
      <c r="G30" s="310"/>
      <c r="H30" s="54">
        <f t="shared" ref="H30:H31" si="3">IF(C30="X",((45%)/$C$11),"0%")+IF(E30="X",((45%)/$C$11),"0%")</f>
        <v>0</v>
      </c>
      <c r="I30" s="51" t="s">
        <v>364</v>
      </c>
    </row>
    <row r="31" spans="1:9" ht="55.5" customHeight="1" thickTop="1" thickBot="1" x14ac:dyDescent="0.4">
      <c r="A31" s="1">
        <v>9</v>
      </c>
      <c r="B31" s="62" t="s">
        <v>121</v>
      </c>
      <c r="C31" s="52"/>
      <c r="D31" s="53"/>
      <c r="E31" s="52"/>
      <c r="F31" s="309"/>
      <c r="G31" s="310"/>
      <c r="H31" s="54">
        <f t="shared" si="3"/>
        <v>0</v>
      </c>
      <c r="I31" s="51" t="s">
        <v>364</v>
      </c>
    </row>
    <row r="32" spans="1:9" ht="28.5" customHeight="1" thickTop="1" thickBot="1" x14ac:dyDescent="0.4">
      <c r="A32" s="1">
        <v>10</v>
      </c>
      <c r="B32" s="28" t="s">
        <v>109</v>
      </c>
      <c r="C32" s="36" t="s">
        <v>62</v>
      </c>
      <c r="D32" s="37"/>
      <c r="E32" s="36"/>
      <c r="F32" s="307" t="s">
        <v>62</v>
      </c>
      <c r="G32" s="308"/>
      <c r="H32" s="27">
        <f>IF(C32="X",((45%)/$C$11),"0%")+IF(E32="X",((45%)/$C$11),"0%")</f>
        <v>5.6250000000000001E-2</v>
      </c>
      <c r="I32" s="25" t="s">
        <v>296</v>
      </c>
    </row>
    <row r="33" spans="2:9" ht="25.5" customHeight="1" thickTop="1" thickBot="1" x14ac:dyDescent="0.4">
      <c r="B33" s="25"/>
      <c r="C33" s="36"/>
      <c r="D33" s="37"/>
      <c r="E33" s="36"/>
      <c r="F33" s="301"/>
      <c r="G33" s="301"/>
      <c r="H33" s="27">
        <f t="shared" ref="H33" si="4">IF(C33="X",((45%)/$C$11),"0%")+IF(E33="X",((45%)/$C$11),"0%")</f>
        <v>0</v>
      </c>
      <c r="I33" s="25"/>
    </row>
    <row r="34" spans="2:9" ht="45" customHeight="1" thickTop="1" x14ac:dyDescent="0.25">
      <c r="H34" s="17">
        <f>SUM(H23:H33)</f>
        <v>0.56250000000000011</v>
      </c>
    </row>
    <row r="35" spans="2:9" ht="36.75" customHeight="1" x14ac:dyDescent="0.25">
      <c r="B35" s="5" t="s">
        <v>26</v>
      </c>
      <c r="C35" s="9" t="s">
        <v>33</v>
      </c>
      <c r="D35" s="6" t="s">
        <v>30</v>
      </c>
    </row>
    <row r="36" spans="2:9" ht="36.75" customHeight="1" x14ac:dyDescent="0.25">
      <c r="B36" s="5" t="s">
        <v>27</v>
      </c>
      <c r="C36" s="9" t="s">
        <v>28</v>
      </c>
      <c r="D36" s="7" t="s">
        <v>31</v>
      </c>
    </row>
    <row r="37" spans="2:9" ht="36.75" customHeight="1" x14ac:dyDescent="0.25">
      <c r="B37" s="5" t="s">
        <v>29</v>
      </c>
      <c r="C37" s="9" t="s">
        <v>34</v>
      </c>
      <c r="D37" s="8" t="s">
        <v>32</v>
      </c>
    </row>
  </sheetData>
  <mergeCells count="24">
    <mergeCell ref="F33:G33"/>
    <mergeCell ref="F26:G26"/>
    <mergeCell ref="B21:B22"/>
    <mergeCell ref="C21:D21"/>
    <mergeCell ref="E21:G21"/>
    <mergeCell ref="F32:G32"/>
    <mergeCell ref="F30:G30"/>
    <mergeCell ref="F31:G31"/>
    <mergeCell ref="F27:G27"/>
    <mergeCell ref="F29:G29"/>
    <mergeCell ref="I21:I22"/>
    <mergeCell ref="F22:G22"/>
    <mergeCell ref="F23:G23"/>
    <mergeCell ref="F24:G24"/>
    <mergeCell ref="F28:G28"/>
    <mergeCell ref="H21:H22"/>
    <mergeCell ref="F25:G25"/>
    <mergeCell ref="G14:I19"/>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F8DA3426-5688-44A2-9437-5DBCE32928AE}">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I37"/>
  <sheetViews>
    <sheetView showGridLines="0" zoomScale="70" zoomScaleNormal="70" workbookViewId="0">
      <pane xSplit="5" ySplit="7" topLeftCell="F9"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18</v>
      </c>
      <c r="D8" s="285"/>
      <c r="E8" s="285"/>
      <c r="F8"/>
      <c r="G8" s="14" t="s">
        <v>41</v>
      </c>
      <c r="H8" s="14" t="s">
        <v>42</v>
      </c>
      <c r="I8" s="30" t="s">
        <v>51</v>
      </c>
    </row>
    <row r="9" spans="2:9" ht="52.5" customHeight="1" thickTop="1" thickBot="1" x14ac:dyDescent="0.3">
      <c r="B9" s="12" t="s">
        <v>0</v>
      </c>
      <c r="C9" s="284">
        <v>2017011000106</v>
      </c>
      <c r="D9" s="284"/>
      <c r="E9" s="284"/>
      <c r="F9"/>
      <c r="G9" s="16">
        <f>+E19</f>
        <v>0.1</v>
      </c>
      <c r="H9" s="16">
        <f>+H34</f>
        <v>0.67500000000000004</v>
      </c>
      <c r="I9" s="286"/>
    </row>
    <row r="10" spans="2:9" ht="50.25" customHeight="1" thickTop="1" thickBot="1" x14ac:dyDescent="0.3">
      <c r="B10" s="287" t="s">
        <v>49</v>
      </c>
      <c r="C10" s="287"/>
      <c r="D10" s="287"/>
      <c r="E10" s="13">
        <f>+H34+E19</f>
        <v>0.77500000000000002</v>
      </c>
      <c r="F10"/>
      <c r="G10" s="288">
        <f>+G9+H9</f>
        <v>0.77500000000000002</v>
      </c>
      <c r="H10" s="288"/>
      <c r="I10" s="286"/>
    </row>
    <row r="11" spans="2:9" ht="38.25" customHeight="1" thickTop="1" x14ac:dyDescent="0.25">
      <c r="B11" s="29" t="s">
        <v>40</v>
      </c>
      <c r="C11" s="10">
        <v>2</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379</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62" t="s">
        <v>79</v>
      </c>
      <c r="C23" s="52"/>
      <c r="D23" s="53"/>
      <c r="E23" s="52"/>
      <c r="F23" s="302"/>
      <c r="G23" s="302"/>
      <c r="H23" s="54">
        <f t="shared" ref="H23" si="1">IF(C23="X",((45%)/$C$11),"0%")+IF(E23="X",((45%)/$C$11),"0%")</f>
        <v>0</v>
      </c>
      <c r="I23" s="51" t="s">
        <v>85</v>
      </c>
    </row>
    <row r="24" spans="1:9" ht="27.75" customHeight="1" thickTop="1" thickBot="1" x14ac:dyDescent="0.4">
      <c r="A24" s="1">
        <v>2</v>
      </c>
      <c r="B24" s="25" t="s">
        <v>80</v>
      </c>
      <c r="C24" s="36" t="s">
        <v>62</v>
      </c>
      <c r="D24" s="37"/>
      <c r="E24" s="36"/>
      <c r="F24" s="301" t="s">
        <v>62</v>
      </c>
      <c r="G24" s="301"/>
      <c r="H24" s="27">
        <f>IF(C24="X",((45%)/$C$11),"0%")+IF(E24="X",((45%)/$C$11),"0%")</f>
        <v>0.22500000000000001</v>
      </c>
      <c r="I24" s="25" t="s">
        <v>371</v>
      </c>
    </row>
    <row r="25" spans="1:9" ht="25.5" customHeight="1" thickTop="1" thickBot="1" x14ac:dyDescent="0.4">
      <c r="A25" s="1">
        <v>3</v>
      </c>
      <c r="B25" s="51" t="s">
        <v>83</v>
      </c>
      <c r="C25" s="52"/>
      <c r="D25" s="53"/>
      <c r="E25" s="52"/>
      <c r="F25" s="302"/>
      <c r="G25" s="302"/>
      <c r="H25" s="54">
        <f>IF(C25="X",((45%)/$C$11),"0%")+IF(E25="X",((45%)/$C$11),"0%")</f>
        <v>0</v>
      </c>
      <c r="I25" s="51" t="s">
        <v>364</v>
      </c>
    </row>
    <row r="26" spans="1:9" ht="25.5" customHeight="1" thickTop="1" thickBot="1" x14ac:dyDescent="0.4">
      <c r="A26" s="1">
        <v>4</v>
      </c>
      <c r="B26" s="25" t="s">
        <v>84</v>
      </c>
      <c r="C26" s="36" t="s">
        <v>62</v>
      </c>
      <c r="D26" s="37"/>
      <c r="E26" s="36" t="s">
        <v>62</v>
      </c>
      <c r="F26" s="301"/>
      <c r="G26" s="301"/>
      <c r="H26" s="27">
        <f>IF(C26="X",((45%)/$C$11),"0%")+IF(E26="X",((45%)/$C$11),"0%")</f>
        <v>0.45</v>
      </c>
      <c r="I26" s="25" t="s">
        <v>299</v>
      </c>
    </row>
    <row r="27" spans="1:9" ht="25.5" customHeight="1" thickTop="1" thickBot="1" x14ac:dyDescent="0.4">
      <c r="A27" s="1">
        <v>5</v>
      </c>
      <c r="B27" s="51" t="s">
        <v>81</v>
      </c>
      <c r="C27" s="52"/>
      <c r="D27" s="53"/>
      <c r="E27" s="52"/>
      <c r="F27" s="302"/>
      <c r="G27" s="302"/>
      <c r="H27" s="54">
        <f t="shared" ref="H27:H33" si="2">IF(C27="X",((45%)/$C$11),"0%")+IF(E27="X",((45%)/$C$11),"0%")</f>
        <v>0</v>
      </c>
      <c r="I27" s="51" t="s">
        <v>364</v>
      </c>
    </row>
    <row r="28" spans="1:9" ht="25.5" customHeight="1" thickTop="1" thickBot="1" x14ac:dyDescent="0.4">
      <c r="A28" s="1">
        <v>6</v>
      </c>
      <c r="B28" s="51" t="s">
        <v>82</v>
      </c>
      <c r="C28" s="52"/>
      <c r="D28" s="53"/>
      <c r="E28" s="52"/>
      <c r="F28" s="302"/>
      <c r="G28" s="302"/>
      <c r="H28" s="54">
        <f t="shared" si="2"/>
        <v>0</v>
      </c>
      <c r="I28" s="51" t="s">
        <v>364</v>
      </c>
    </row>
    <row r="29" spans="1:9" ht="25.5" customHeight="1" thickTop="1" thickBot="1" x14ac:dyDescent="0.4">
      <c r="A29" s="1">
        <v>7</v>
      </c>
      <c r="B29" s="25"/>
      <c r="C29" s="36"/>
      <c r="D29" s="37"/>
      <c r="E29" s="36"/>
      <c r="F29" s="301"/>
      <c r="G29" s="301"/>
      <c r="H29" s="27">
        <f t="shared" si="2"/>
        <v>0</v>
      </c>
      <c r="I29" s="25"/>
    </row>
    <row r="30" spans="1:9" ht="25.5" customHeight="1" thickTop="1" thickBot="1" x14ac:dyDescent="0.4">
      <c r="A30" s="1">
        <v>8</v>
      </c>
      <c r="B30" s="25"/>
      <c r="C30" s="36"/>
      <c r="D30" s="37"/>
      <c r="E30" s="36"/>
      <c r="F30" s="301"/>
      <c r="G30" s="301"/>
      <c r="H30" s="27">
        <f t="shared" si="2"/>
        <v>0</v>
      </c>
      <c r="I30" s="25"/>
    </row>
    <row r="31" spans="1:9" ht="25.5" customHeight="1" thickTop="1" thickBot="1" x14ac:dyDescent="0.4">
      <c r="A31" s="1">
        <v>9</v>
      </c>
      <c r="B31" s="25"/>
      <c r="C31" s="36"/>
      <c r="D31" s="37"/>
      <c r="E31" s="36"/>
      <c r="F31" s="301"/>
      <c r="G31" s="301"/>
      <c r="H31" s="27">
        <f t="shared" si="2"/>
        <v>0</v>
      </c>
      <c r="I31" s="25"/>
    </row>
    <row r="32" spans="1:9" ht="25.5" customHeight="1" thickTop="1" thickBot="1" x14ac:dyDescent="0.4">
      <c r="B32" s="25"/>
      <c r="C32" s="36"/>
      <c r="D32" s="37"/>
      <c r="E32" s="36"/>
      <c r="F32" s="301"/>
      <c r="G32" s="301"/>
      <c r="H32" s="27">
        <f t="shared" si="2"/>
        <v>0</v>
      </c>
      <c r="I32" s="25"/>
    </row>
    <row r="33" spans="2:9" ht="25.5" customHeight="1" thickTop="1" thickBot="1" x14ac:dyDescent="0.4">
      <c r="B33" s="25"/>
      <c r="C33" s="26"/>
      <c r="D33" s="25"/>
      <c r="E33" s="26"/>
      <c r="F33" s="304"/>
      <c r="G33" s="304"/>
      <c r="H33" s="27">
        <f t="shared" si="2"/>
        <v>0</v>
      </c>
      <c r="I33" s="25"/>
    </row>
    <row r="34" spans="2:9" ht="45" customHeight="1" thickTop="1" x14ac:dyDescent="0.25">
      <c r="H34" s="17">
        <f>SUM(H23:H33)</f>
        <v>0.67500000000000004</v>
      </c>
    </row>
    <row r="35" spans="2:9" ht="36.75" customHeight="1" x14ac:dyDescent="0.25">
      <c r="B35" s="5" t="s">
        <v>26</v>
      </c>
      <c r="C35" s="9" t="s">
        <v>33</v>
      </c>
      <c r="D35" s="6" t="s">
        <v>30</v>
      </c>
    </row>
    <row r="36" spans="2:9" ht="36.75" customHeight="1" x14ac:dyDescent="0.25">
      <c r="B36" s="5" t="s">
        <v>27</v>
      </c>
      <c r="C36" s="9" t="s">
        <v>28</v>
      </c>
      <c r="D36" s="7" t="s">
        <v>31</v>
      </c>
    </row>
    <row r="37" spans="2:9" ht="36.75" customHeight="1" x14ac:dyDescent="0.25">
      <c r="B37" s="5" t="s">
        <v>29</v>
      </c>
      <c r="C37" s="9" t="s">
        <v>34</v>
      </c>
      <c r="D37" s="8" t="s">
        <v>32</v>
      </c>
    </row>
  </sheetData>
  <mergeCells count="24">
    <mergeCell ref="F31:G31"/>
    <mergeCell ref="F32:G32"/>
    <mergeCell ref="F33:G33"/>
    <mergeCell ref="F22:G22"/>
    <mergeCell ref="F23:G23"/>
    <mergeCell ref="F24:G24"/>
    <mergeCell ref="F29:G29"/>
    <mergeCell ref="F30:G30"/>
    <mergeCell ref="F27:G27"/>
    <mergeCell ref="F28:G28"/>
    <mergeCell ref="F25:G25"/>
    <mergeCell ref="F26:G26"/>
    <mergeCell ref="G13:I13"/>
    <mergeCell ref="C8:E8"/>
    <mergeCell ref="C9:E9"/>
    <mergeCell ref="I9:I10"/>
    <mergeCell ref="B10:D10"/>
    <mergeCell ref="G10:H10"/>
    <mergeCell ref="G14:I19"/>
    <mergeCell ref="B21:B22"/>
    <mergeCell ref="C21:D21"/>
    <mergeCell ref="E21:G21"/>
    <mergeCell ref="H21:H22"/>
    <mergeCell ref="I21:I22"/>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B82D005-C403-48A7-8CC4-B2ED1BE0688F}">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I39"/>
  <sheetViews>
    <sheetView showGridLines="0" zoomScale="70" zoomScaleNormal="70" workbookViewId="0">
      <pane xSplit="5" ySplit="7" topLeftCell="F9"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14</v>
      </c>
      <c r="D8" s="285"/>
      <c r="E8" s="285"/>
      <c r="F8"/>
      <c r="G8" s="14" t="s">
        <v>41</v>
      </c>
      <c r="H8" s="14" t="s">
        <v>42</v>
      </c>
      <c r="I8" s="30" t="s">
        <v>51</v>
      </c>
    </row>
    <row r="9" spans="2:9" ht="52.5" customHeight="1" thickTop="1" thickBot="1" x14ac:dyDescent="0.3">
      <c r="B9" s="12" t="s">
        <v>0</v>
      </c>
      <c r="C9" s="284">
        <v>2017011000134</v>
      </c>
      <c r="D9" s="284"/>
      <c r="E9" s="284"/>
      <c r="F9"/>
      <c r="G9" s="16">
        <f>+E19</f>
        <v>0.1</v>
      </c>
      <c r="H9" s="16">
        <f>+H36</f>
        <v>0.7124999999999998</v>
      </c>
      <c r="I9" s="286"/>
    </row>
    <row r="10" spans="2:9" ht="50.25" customHeight="1" thickTop="1" thickBot="1" x14ac:dyDescent="0.3">
      <c r="B10" s="287" t="s">
        <v>49</v>
      </c>
      <c r="C10" s="287"/>
      <c r="D10" s="287"/>
      <c r="E10" s="13">
        <f>+H36+E19</f>
        <v>0.81249999999999978</v>
      </c>
      <c r="F10"/>
      <c r="G10" s="288">
        <f>+G9+H9</f>
        <v>0.81249999999999978</v>
      </c>
      <c r="H10" s="288"/>
      <c r="I10" s="286"/>
    </row>
    <row r="11" spans="2:9" ht="38.25" customHeight="1" thickTop="1" x14ac:dyDescent="0.25">
      <c r="B11" s="29" t="s">
        <v>40</v>
      </c>
      <c r="C11" s="10">
        <v>12</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289" t="s">
        <v>353</v>
      </c>
      <c r="H14" s="290"/>
      <c r="I14" s="291"/>
    </row>
    <row r="15" spans="2:9" ht="27" customHeight="1" thickTop="1" thickBot="1" x14ac:dyDescent="0.4">
      <c r="B15" s="21" t="s">
        <v>21</v>
      </c>
      <c r="C15" s="22" t="s">
        <v>62</v>
      </c>
      <c r="D15" s="22"/>
      <c r="E15" s="23">
        <f t="shared" si="0"/>
        <v>0.02</v>
      </c>
      <c r="F15"/>
      <c r="G15" s="292"/>
      <c r="H15" s="293"/>
      <c r="I15" s="294"/>
    </row>
    <row r="16" spans="2:9" ht="27" customHeight="1" thickTop="1" thickBot="1" x14ac:dyDescent="0.4">
      <c r="B16" s="21" t="s">
        <v>23</v>
      </c>
      <c r="C16" s="22" t="s">
        <v>62</v>
      </c>
      <c r="D16" s="22"/>
      <c r="E16" s="23">
        <f t="shared" si="0"/>
        <v>0.02</v>
      </c>
      <c r="F16"/>
      <c r="G16" s="292"/>
      <c r="H16" s="293"/>
      <c r="I16" s="294"/>
    </row>
    <row r="17" spans="1:9" ht="27" customHeight="1" thickTop="1" thickBot="1" x14ac:dyDescent="0.4">
      <c r="B17" s="21" t="s">
        <v>22</v>
      </c>
      <c r="C17" s="22" t="s">
        <v>62</v>
      </c>
      <c r="D17" s="22"/>
      <c r="E17" s="23">
        <f t="shared" si="0"/>
        <v>0.02</v>
      </c>
      <c r="F17"/>
      <c r="G17" s="292"/>
      <c r="H17" s="293"/>
      <c r="I17" s="294"/>
    </row>
    <row r="18" spans="1:9" ht="27" customHeight="1" thickTop="1" thickBot="1" x14ac:dyDescent="0.4">
      <c r="B18" s="21" t="s">
        <v>64</v>
      </c>
      <c r="C18" s="22" t="s">
        <v>62</v>
      </c>
      <c r="D18" s="22"/>
      <c r="E18" s="23">
        <f t="shared" si="0"/>
        <v>0.02</v>
      </c>
      <c r="F18"/>
      <c r="G18" s="292"/>
      <c r="H18" s="293"/>
      <c r="I18" s="294"/>
    </row>
    <row r="19" spans="1:9" ht="37.5" customHeight="1" thickTop="1" x14ac:dyDescent="0.25">
      <c r="E19" s="17">
        <f>SUM(E14:E18)</f>
        <v>0.1</v>
      </c>
      <c r="F19"/>
      <c r="G19" s="295"/>
      <c r="H19" s="296"/>
      <c r="I19" s="297"/>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79</v>
      </c>
      <c r="C23" s="36" t="s">
        <v>62</v>
      </c>
      <c r="D23" s="37"/>
      <c r="E23" s="36" t="s">
        <v>62</v>
      </c>
      <c r="F23" s="301"/>
      <c r="G23" s="301"/>
      <c r="H23" s="27">
        <f t="shared" ref="H23" si="1">IF(C23="X",((45%)/$C$11),"0%")+IF(E23="X",((45%)/$C$11),"0%")</f>
        <v>7.4999999999999997E-2</v>
      </c>
      <c r="I23" s="25" t="s">
        <v>100</v>
      </c>
    </row>
    <row r="24" spans="1:9" ht="25.5" customHeight="1" thickTop="1" thickBot="1" x14ac:dyDescent="0.4">
      <c r="A24" s="1">
        <v>2</v>
      </c>
      <c r="B24" s="25" t="s">
        <v>86</v>
      </c>
      <c r="C24" s="36" t="s">
        <v>62</v>
      </c>
      <c r="D24" s="37"/>
      <c r="E24" s="36"/>
      <c r="F24" s="301" t="s">
        <v>62</v>
      </c>
      <c r="G24" s="301"/>
      <c r="H24" s="27">
        <f t="shared" ref="H24:H28" si="2">IF(C24="X",((45%)/$C$11),"0%")+IF(E24="X",((45%)/$C$11),"0%")</f>
        <v>3.7499999999999999E-2</v>
      </c>
      <c r="I24" s="25" t="s">
        <v>98</v>
      </c>
    </row>
    <row r="25" spans="1:9" ht="25.5" customHeight="1" thickTop="1" thickBot="1" x14ac:dyDescent="0.4">
      <c r="A25" s="1">
        <v>3</v>
      </c>
      <c r="B25" s="25" t="s">
        <v>95</v>
      </c>
      <c r="C25" s="36" t="s">
        <v>62</v>
      </c>
      <c r="D25" s="37"/>
      <c r="E25" s="36" t="s">
        <v>62</v>
      </c>
      <c r="F25" s="301"/>
      <c r="G25" s="301"/>
      <c r="H25" s="27">
        <f t="shared" si="2"/>
        <v>7.4999999999999997E-2</v>
      </c>
      <c r="I25" s="25" t="s">
        <v>300</v>
      </c>
    </row>
    <row r="26" spans="1:9" ht="25.5" customHeight="1" thickTop="1" thickBot="1" x14ac:dyDescent="0.4">
      <c r="A26" s="1">
        <v>4</v>
      </c>
      <c r="B26" s="25" t="s">
        <v>89</v>
      </c>
      <c r="C26" s="36" t="s">
        <v>62</v>
      </c>
      <c r="D26" s="37"/>
      <c r="E26" s="36" t="s">
        <v>62</v>
      </c>
      <c r="F26" s="301"/>
      <c r="G26" s="301"/>
      <c r="H26" s="27">
        <f t="shared" si="2"/>
        <v>7.4999999999999997E-2</v>
      </c>
      <c r="I26" s="25" t="s">
        <v>301</v>
      </c>
    </row>
    <row r="27" spans="1:9" ht="25.5" customHeight="1" thickTop="1" thickBot="1" x14ac:dyDescent="0.4">
      <c r="A27" s="1">
        <v>5</v>
      </c>
      <c r="B27" s="25" t="s">
        <v>94</v>
      </c>
      <c r="C27" s="36" t="s">
        <v>62</v>
      </c>
      <c r="D27" s="37"/>
      <c r="E27" s="36"/>
      <c r="F27" s="301" t="s">
        <v>62</v>
      </c>
      <c r="G27" s="301"/>
      <c r="H27" s="27">
        <f t="shared" si="2"/>
        <v>3.7499999999999999E-2</v>
      </c>
      <c r="I27" s="25" t="s">
        <v>302</v>
      </c>
    </row>
    <row r="28" spans="1:9" ht="25.5" customHeight="1" thickTop="1" thickBot="1" x14ac:dyDescent="0.4">
      <c r="A28" s="1">
        <v>6</v>
      </c>
      <c r="B28" s="25" t="s">
        <v>90</v>
      </c>
      <c r="C28" s="36" t="s">
        <v>62</v>
      </c>
      <c r="D28" s="37"/>
      <c r="E28" s="36"/>
      <c r="F28" s="307" t="s">
        <v>62</v>
      </c>
      <c r="G28" s="308"/>
      <c r="H28" s="27">
        <f t="shared" si="2"/>
        <v>3.7499999999999999E-2</v>
      </c>
      <c r="I28" s="25" t="s">
        <v>303</v>
      </c>
    </row>
    <row r="29" spans="1:9" ht="25.5" customHeight="1" thickTop="1" thickBot="1" x14ac:dyDescent="0.4">
      <c r="A29" s="1">
        <v>7</v>
      </c>
      <c r="B29" s="25" t="s">
        <v>91</v>
      </c>
      <c r="C29" s="36" t="s">
        <v>62</v>
      </c>
      <c r="D29" s="37"/>
      <c r="E29" s="36"/>
      <c r="F29" s="307" t="s">
        <v>62</v>
      </c>
      <c r="G29" s="308"/>
      <c r="H29" s="27">
        <f t="shared" ref="H29:H34" si="3">IF(C29="X",((45%)/$C$11),"0%")+IF(E29="X",((45%)/$C$11),"0%")</f>
        <v>3.7499999999999999E-2</v>
      </c>
      <c r="I29" s="25" t="s">
        <v>305</v>
      </c>
    </row>
    <row r="30" spans="1:9" ht="25.5" customHeight="1" thickTop="1" thickBot="1" x14ac:dyDescent="0.4">
      <c r="A30" s="1">
        <v>8</v>
      </c>
      <c r="B30" s="25" t="s">
        <v>87</v>
      </c>
      <c r="C30" s="36" t="s">
        <v>62</v>
      </c>
      <c r="D30" s="37"/>
      <c r="E30" s="36" t="s">
        <v>62</v>
      </c>
      <c r="F30" s="301"/>
      <c r="G30" s="301"/>
      <c r="H30" s="27">
        <f t="shared" si="3"/>
        <v>7.4999999999999997E-2</v>
      </c>
      <c r="I30" s="25" t="s">
        <v>304</v>
      </c>
    </row>
    <row r="31" spans="1:9" ht="25.5" customHeight="1" thickTop="1" thickBot="1" x14ac:dyDescent="0.4">
      <c r="A31" s="1">
        <v>9</v>
      </c>
      <c r="B31" s="25" t="s">
        <v>92</v>
      </c>
      <c r="C31" s="36" t="s">
        <v>62</v>
      </c>
      <c r="D31" s="37"/>
      <c r="E31" s="36" t="s">
        <v>62</v>
      </c>
      <c r="F31" s="301"/>
      <c r="G31" s="301"/>
      <c r="H31" s="27">
        <f t="shared" si="3"/>
        <v>7.4999999999999997E-2</v>
      </c>
      <c r="I31" s="25" t="s">
        <v>306</v>
      </c>
    </row>
    <row r="32" spans="1:9" ht="25.5" customHeight="1" thickTop="1" thickBot="1" x14ac:dyDescent="0.4">
      <c r="A32" s="1">
        <v>10</v>
      </c>
      <c r="B32" s="25" t="s">
        <v>96</v>
      </c>
      <c r="C32" s="36" t="s">
        <v>62</v>
      </c>
      <c r="D32" s="37"/>
      <c r="E32" s="36" t="s">
        <v>62</v>
      </c>
      <c r="F32" s="301"/>
      <c r="G32" s="301"/>
      <c r="H32" s="27">
        <f t="shared" si="3"/>
        <v>7.4999999999999997E-2</v>
      </c>
      <c r="I32" s="25" t="s">
        <v>99</v>
      </c>
    </row>
    <row r="33" spans="1:9" ht="25.5" customHeight="1" thickTop="1" thickBot="1" x14ac:dyDescent="0.4">
      <c r="A33" s="1">
        <v>11</v>
      </c>
      <c r="B33" s="25" t="s">
        <v>88</v>
      </c>
      <c r="C33" s="36" t="s">
        <v>62</v>
      </c>
      <c r="D33" s="37"/>
      <c r="E33" s="36" t="s">
        <v>62</v>
      </c>
      <c r="F33" s="301"/>
      <c r="G33" s="301"/>
      <c r="H33" s="27">
        <f t="shared" si="3"/>
        <v>7.4999999999999997E-2</v>
      </c>
      <c r="I33" s="25" t="s">
        <v>308</v>
      </c>
    </row>
    <row r="34" spans="1:9" ht="25.5" customHeight="1" thickTop="1" thickBot="1" x14ac:dyDescent="0.4">
      <c r="A34" s="1">
        <v>12</v>
      </c>
      <c r="B34" s="25" t="s">
        <v>93</v>
      </c>
      <c r="C34" s="36" t="s">
        <v>62</v>
      </c>
      <c r="D34" s="37"/>
      <c r="E34" s="36"/>
      <c r="F34" s="301" t="s">
        <v>62</v>
      </c>
      <c r="G34" s="301"/>
      <c r="H34" s="27">
        <f t="shared" si="3"/>
        <v>3.7499999999999999E-2</v>
      </c>
      <c r="I34" s="25" t="s">
        <v>307</v>
      </c>
    </row>
    <row r="35" spans="1:9" ht="25.5" customHeight="1" thickTop="1" thickBot="1" x14ac:dyDescent="0.4">
      <c r="B35" s="25"/>
      <c r="C35" s="36"/>
      <c r="D35" s="37"/>
      <c r="E35" s="36"/>
      <c r="F35" s="301"/>
      <c r="G35" s="301"/>
      <c r="H35" s="27">
        <f t="shared" ref="H35" si="4">IF(C35="X",((45%)/$C$11),"0%")+IF(E35="X",((45%)/$C$11),"0%")</f>
        <v>0</v>
      </c>
      <c r="I35" s="25"/>
    </row>
    <row r="36" spans="1:9" ht="45" customHeight="1" thickTop="1" x14ac:dyDescent="0.25">
      <c r="H36" s="17">
        <f>SUM(H23:H35)</f>
        <v>0.7124999999999998</v>
      </c>
    </row>
    <row r="37" spans="1:9" ht="36.75" customHeight="1" x14ac:dyDescent="0.25">
      <c r="B37" s="5" t="s">
        <v>26</v>
      </c>
      <c r="C37" s="9" t="s">
        <v>33</v>
      </c>
      <c r="D37" s="6" t="s">
        <v>30</v>
      </c>
    </row>
    <row r="38" spans="1:9" ht="36.75" customHeight="1" x14ac:dyDescent="0.25">
      <c r="B38" s="5" t="s">
        <v>27</v>
      </c>
      <c r="C38" s="9" t="s">
        <v>28</v>
      </c>
      <c r="D38" s="7" t="s">
        <v>31</v>
      </c>
    </row>
    <row r="39" spans="1:9" ht="36.75" customHeight="1" x14ac:dyDescent="0.25">
      <c r="B39" s="5" t="s">
        <v>29</v>
      </c>
      <c r="C39" s="9" t="s">
        <v>34</v>
      </c>
      <c r="D39" s="8" t="s">
        <v>32</v>
      </c>
    </row>
  </sheetData>
  <mergeCells count="26">
    <mergeCell ref="F34:G34"/>
    <mergeCell ref="F32:G32"/>
    <mergeCell ref="F35:G35"/>
    <mergeCell ref="F27:G27"/>
    <mergeCell ref="F25:G25"/>
    <mergeCell ref="B21:B22"/>
    <mergeCell ref="C21:D21"/>
    <mergeCell ref="E21:G21"/>
    <mergeCell ref="H21:H22"/>
    <mergeCell ref="F33:G33"/>
    <mergeCell ref="F26:G26"/>
    <mergeCell ref="F29:G29"/>
    <mergeCell ref="F31:G31"/>
    <mergeCell ref="I21:I22"/>
    <mergeCell ref="F22:G22"/>
    <mergeCell ref="F23:G23"/>
    <mergeCell ref="F24:G24"/>
    <mergeCell ref="F30:G30"/>
    <mergeCell ref="F28:G28"/>
    <mergeCell ref="G14:I19"/>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9EB3B6C5-5A56-4DD3-A1CA-3A5931811D91}">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I31"/>
  <sheetViews>
    <sheetView showGridLines="0" zoomScale="70" zoomScaleNormal="70" workbookViewId="0">
      <pane xSplit="5" ySplit="7" topLeftCell="F9"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9</v>
      </c>
      <c r="D8" s="285"/>
      <c r="E8" s="285"/>
      <c r="F8"/>
      <c r="G8" s="14" t="s">
        <v>41</v>
      </c>
      <c r="H8" s="14" t="s">
        <v>42</v>
      </c>
      <c r="I8" s="30" t="s">
        <v>51</v>
      </c>
    </row>
    <row r="9" spans="2:9" ht="52.5" customHeight="1" thickTop="1" thickBot="1" x14ac:dyDescent="0.3">
      <c r="B9" s="12" t="s">
        <v>0</v>
      </c>
      <c r="C9" s="284">
        <v>2017011000140</v>
      </c>
      <c r="D9" s="284"/>
      <c r="E9" s="284"/>
      <c r="F9"/>
      <c r="G9" s="16">
        <f>+E19</f>
        <v>0.1</v>
      </c>
      <c r="H9" s="16">
        <f>+H28</f>
        <v>0.89999999999999991</v>
      </c>
      <c r="I9" s="286"/>
    </row>
    <row r="10" spans="2:9" ht="50.25" customHeight="1" thickTop="1" thickBot="1" x14ac:dyDescent="0.3">
      <c r="B10" s="287" t="s">
        <v>49</v>
      </c>
      <c r="C10" s="287"/>
      <c r="D10" s="287"/>
      <c r="E10" s="13">
        <f>+H28+E19</f>
        <v>0.99999999999999989</v>
      </c>
      <c r="F10"/>
      <c r="G10" s="288">
        <f>+G9+H9</f>
        <v>0.99999999999999989</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384</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50</v>
      </c>
      <c r="C23" s="36" t="s">
        <v>62</v>
      </c>
      <c r="D23" s="37"/>
      <c r="E23" s="36" t="s">
        <v>62</v>
      </c>
      <c r="F23" s="301"/>
      <c r="G23" s="301"/>
      <c r="H23" s="27">
        <f t="shared" ref="H23" si="1">IF(C23="X",((45%)/$C$11),"0%")+IF(E23="X",((45%)/$C$11),"0%")</f>
        <v>0.3</v>
      </c>
      <c r="I23" s="25" t="s">
        <v>97</v>
      </c>
    </row>
    <row r="24" spans="1:9" ht="25.5" customHeight="1" thickTop="1" thickBot="1" x14ac:dyDescent="0.4">
      <c r="A24" s="1">
        <v>2</v>
      </c>
      <c r="B24" s="51" t="s">
        <v>6</v>
      </c>
      <c r="C24" s="52"/>
      <c r="D24" s="53"/>
      <c r="E24" s="52"/>
      <c r="F24" s="302"/>
      <c r="G24" s="302"/>
      <c r="H24" s="54">
        <f t="shared" ref="H24:H27" si="2">IF(C24="X",((45%)/$C$11),"0%")+IF(E24="X",((45%)/$C$11),"0%")</f>
        <v>0</v>
      </c>
      <c r="I24" s="51" t="s">
        <v>372</v>
      </c>
    </row>
    <row r="25" spans="1:9" ht="25.5" customHeight="1" thickTop="1" thickBot="1" x14ac:dyDescent="0.4">
      <c r="A25" s="1">
        <v>3</v>
      </c>
      <c r="B25" s="25" t="s">
        <v>10</v>
      </c>
      <c r="C25" s="36" t="s">
        <v>62</v>
      </c>
      <c r="D25" s="37"/>
      <c r="E25" s="36" t="s">
        <v>62</v>
      </c>
      <c r="F25" s="301"/>
      <c r="G25" s="301"/>
      <c r="H25" s="27">
        <f>IF(C25="X",((45%)/$C$11),"0%")+IF(E25="X",((45%)/$C$11),"0%")</f>
        <v>0.3</v>
      </c>
      <c r="I25" s="25" t="s">
        <v>309</v>
      </c>
    </row>
    <row r="26" spans="1:9" s="50" customFormat="1" ht="25.5" customHeight="1" thickTop="1" thickBot="1" x14ac:dyDescent="0.4">
      <c r="A26" s="50">
        <v>4</v>
      </c>
      <c r="B26" s="96" t="s">
        <v>11</v>
      </c>
      <c r="C26" s="94" t="s">
        <v>62</v>
      </c>
      <c r="D26" s="97"/>
      <c r="E26" s="94" t="s">
        <v>62</v>
      </c>
      <c r="F26" s="311"/>
      <c r="G26" s="311"/>
      <c r="H26" s="95">
        <f t="shared" si="2"/>
        <v>0.3</v>
      </c>
      <c r="I26" s="96" t="s">
        <v>125</v>
      </c>
    </row>
    <row r="27" spans="1:9" ht="25.5" customHeight="1" thickTop="1" thickBot="1" x14ac:dyDescent="0.4">
      <c r="B27" s="25"/>
      <c r="C27" s="36"/>
      <c r="D27" s="37"/>
      <c r="E27" s="36"/>
      <c r="F27" s="301"/>
      <c r="G27" s="301"/>
      <c r="H27" s="27">
        <f t="shared" si="2"/>
        <v>0</v>
      </c>
      <c r="I27" s="25"/>
    </row>
    <row r="28" spans="1:9" ht="45" customHeight="1" thickTop="1" x14ac:dyDescent="0.25">
      <c r="H28" s="17">
        <f>SUM(H23:H27)</f>
        <v>0.89999999999999991</v>
      </c>
    </row>
    <row r="29" spans="1:9" ht="36.75" customHeight="1" x14ac:dyDescent="0.25">
      <c r="B29" s="5" t="s">
        <v>26</v>
      </c>
      <c r="C29" s="9" t="s">
        <v>33</v>
      </c>
      <c r="D29" s="6" t="s">
        <v>30</v>
      </c>
    </row>
    <row r="30" spans="1:9" ht="36.75" customHeight="1" x14ac:dyDescent="0.25">
      <c r="B30" s="5" t="s">
        <v>27</v>
      </c>
      <c r="C30" s="9" t="s">
        <v>28</v>
      </c>
      <c r="D30" s="7" t="s">
        <v>31</v>
      </c>
    </row>
    <row r="31" spans="1:9" ht="36.75" customHeight="1" x14ac:dyDescent="0.25">
      <c r="B31" s="5" t="s">
        <v>29</v>
      </c>
      <c r="C31" s="9" t="s">
        <v>34</v>
      </c>
      <c r="D31" s="8" t="s">
        <v>32</v>
      </c>
    </row>
  </sheetData>
  <mergeCells count="18">
    <mergeCell ref="F27:G27"/>
    <mergeCell ref="G14:I19"/>
    <mergeCell ref="B21:B22"/>
    <mergeCell ref="C21:D21"/>
    <mergeCell ref="E21:G21"/>
    <mergeCell ref="H21:H22"/>
    <mergeCell ref="I21:I22"/>
    <mergeCell ref="F22:G22"/>
    <mergeCell ref="F23:G23"/>
    <mergeCell ref="F25:G25"/>
    <mergeCell ref="F24:G24"/>
    <mergeCell ref="F26:G26"/>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2674D945-F729-4034-89B3-97965528F2D5}">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33"/>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60</v>
      </c>
      <c r="D8" s="285"/>
      <c r="E8" s="285"/>
      <c r="F8"/>
      <c r="G8" s="14" t="s">
        <v>41</v>
      </c>
      <c r="H8" s="14" t="s">
        <v>42</v>
      </c>
      <c r="I8" s="30" t="s">
        <v>51</v>
      </c>
    </row>
    <row r="9" spans="2:9" ht="52.5" customHeight="1" thickTop="1" thickBot="1" x14ac:dyDescent="0.3">
      <c r="B9" s="12" t="s">
        <v>0</v>
      </c>
      <c r="C9" s="284">
        <v>2017011000170</v>
      </c>
      <c r="D9" s="284"/>
      <c r="E9" s="284"/>
      <c r="F9"/>
      <c r="G9" s="16">
        <f>+E19</f>
        <v>0.1</v>
      </c>
      <c r="H9" s="16">
        <f>+H30</f>
        <v>0.5625</v>
      </c>
      <c r="I9" s="286"/>
    </row>
    <row r="10" spans="2:9" ht="50.25" customHeight="1" thickTop="1" thickBot="1" x14ac:dyDescent="0.3">
      <c r="B10" s="287" t="s">
        <v>49</v>
      </c>
      <c r="C10" s="287"/>
      <c r="D10" s="287"/>
      <c r="E10" s="13">
        <f>+H30+E19</f>
        <v>0.66249999999999998</v>
      </c>
      <c r="F10"/>
      <c r="G10" s="288">
        <f>+G9+H9</f>
        <v>0.66249999999999998</v>
      </c>
      <c r="H10" s="288"/>
      <c r="I10" s="286"/>
    </row>
    <row r="11" spans="2:9" ht="38.25" customHeight="1" thickTop="1" x14ac:dyDescent="0.25">
      <c r="B11" s="29" t="s">
        <v>40</v>
      </c>
      <c r="C11" s="10">
        <v>4</v>
      </c>
      <c r="D11"/>
      <c r="E11"/>
      <c r="F11"/>
      <c r="G11"/>
      <c r="H11"/>
    </row>
    <row r="12" spans="2:9" ht="15.75" customHeight="1" thickBot="1" x14ac:dyDescent="0.3"/>
    <row r="13" spans="2:9" ht="32.25" customHeight="1" thickTop="1" thickBot="1" x14ac:dyDescent="0.3">
      <c r="B13" s="18" t="s">
        <v>35</v>
      </c>
      <c r="C13" s="19" t="s">
        <v>1</v>
      </c>
      <c r="D13" s="19" t="s">
        <v>25</v>
      </c>
      <c r="E13" s="20" t="s">
        <v>39</v>
      </c>
      <c r="F13"/>
      <c r="G13" s="283" t="s">
        <v>46</v>
      </c>
      <c r="H13" s="283"/>
      <c r="I13" s="283"/>
    </row>
    <row r="14" spans="2:9" ht="27" customHeight="1" thickTop="1" thickBot="1" x14ac:dyDescent="0.4">
      <c r="B14" s="21" t="s">
        <v>20</v>
      </c>
      <c r="C14" s="22" t="s">
        <v>62</v>
      </c>
      <c r="D14" s="22"/>
      <c r="E14" s="23">
        <f t="shared" ref="E14:E18" si="0">IF(C14="X",2%,"0%")</f>
        <v>0.02</v>
      </c>
      <c r="F14"/>
      <c r="G14" s="303" t="s">
        <v>354</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24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3</v>
      </c>
      <c r="B23" s="96" t="s">
        <v>134</v>
      </c>
      <c r="C23" s="94" t="s">
        <v>62</v>
      </c>
      <c r="D23" s="94"/>
      <c r="E23" s="94" t="s">
        <v>62</v>
      </c>
      <c r="F23" s="312"/>
      <c r="G23" s="313"/>
      <c r="H23" s="98">
        <f>IF(C23="X",((45%)/$C$11),"0%")+IF(E23="X",((45%)/$C$11),"0%")</f>
        <v>0.22500000000000001</v>
      </c>
      <c r="I23" s="25" t="s">
        <v>118</v>
      </c>
    </row>
    <row r="24" spans="1:9" ht="25.5" customHeight="1" thickTop="1" thickBot="1" x14ac:dyDescent="0.4">
      <c r="A24" s="1">
        <v>1</v>
      </c>
      <c r="B24" s="25" t="s">
        <v>132</v>
      </c>
      <c r="C24" s="36" t="s">
        <v>62</v>
      </c>
      <c r="D24" s="36"/>
      <c r="E24" s="36" t="s">
        <v>62</v>
      </c>
      <c r="F24" s="301"/>
      <c r="G24" s="301"/>
      <c r="H24" s="27">
        <f>IF(C24="X",((45%)/$C$11),"0%")+IF(E24="X",((45%)/$C$11),"0%")</f>
        <v>0.22500000000000001</v>
      </c>
      <c r="I24" s="25" t="s">
        <v>118</v>
      </c>
    </row>
    <row r="25" spans="1:9" ht="25.5" customHeight="1" thickTop="1" thickBot="1" x14ac:dyDescent="0.4">
      <c r="A25" s="1">
        <v>4</v>
      </c>
      <c r="B25" s="51" t="s">
        <v>135</v>
      </c>
      <c r="C25" s="52"/>
      <c r="D25" s="52"/>
      <c r="E25" s="52"/>
      <c r="F25" s="309"/>
      <c r="G25" s="310"/>
      <c r="H25" s="54">
        <f>IF(C25="X",((45%)/$C$11),"0%")+IF(E25="X",((45%)/$C$11),"0%")</f>
        <v>0</v>
      </c>
      <c r="I25" s="51" t="s">
        <v>373</v>
      </c>
    </row>
    <row r="26" spans="1:9" ht="25.5" customHeight="1" thickTop="1" thickBot="1" x14ac:dyDescent="0.4">
      <c r="A26" s="1">
        <v>2</v>
      </c>
      <c r="B26" s="51" t="s">
        <v>133</v>
      </c>
      <c r="C26" s="52"/>
      <c r="D26" s="52"/>
      <c r="E26" s="52"/>
      <c r="F26" s="302"/>
      <c r="G26" s="302"/>
      <c r="H26" s="54">
        <f t="shared" ref="H26" si="1">IF(C26="X",((45%)/$C$11),"0%")+IF(E26="X",((45%)/$C$11),"0%")</f>
        <v>0</v>
      </c>
      <c r="I26" s="51" t="s">
        <v>85</v>
      </c>
    </row>
    <row r="27" spans="1:9" ht="25.5" customHeight="1" thickTop="1" thickBot="1" x14ac:dyDescent="0.4">
      <c r="A27" s="1">
        <v>5</v>
      </c>
      <c r="B27" s="87" t="s">
        <v>137</v>
      </c>
      <c r="C27" s="36" t="s">
        <v>62</v>
      </c>
      <c r="D27" s="36"/>
      <c r="E27" s="36" t="s">
        <v>62</v>
      </c>
      <c r="F27" s="301"/>
      <c r="G27" s="301"/>
      <c r="H27" s="27">
        <f>IF(C27="X",((45%)/$C$11),"0%")+IF(E27="X",((45%)/$C$11),"0%")</f>
        <v>0.22500000000000001</v>
      </c>
      <c r="I27" s="25" t="s">
        <v>138</v>
      </c>
    </row>
    <row r="28" spans="1:9" ht="25.5" customHeight="1" thickTop="1" thickBot="1" x14ac:dyDescent="0.4">
      <c r="A28" s="1">
        <v>6</v>
      </c>
      <c r="B28" s="25" t="s">
        <v>136</v>
      </c>
      <c r="C28" s="36" t="s">
        <v>62</v>
      </c>
      <c r="D28" s="36"/>
      <c r="E28" s="36"/>
      <c r="F28" s="301" t="s">
        <v>62</v>
      </c>
      <c r="G28" s="301"/>
      <c r="H28" s="27">
        <f>IF(C28="X",((45%)/$C$11),"0%")+IF(E28="X",((45%)/$C$11),"0%")</f>
        <v>0.1125</v>
      </c>
      <c r="I28" s="25" t="s">
        <v>310</v>
      </c>
    </row>
    <row r="29" spans="1:9" ht="25.5" customHeight="1" thickTop="1" thickBot="1" x14ac:dyDescent="0.4">
      <c r="B29" s="25"/>
      <c r="C29" s="59" t="s">
        <v>62</v>
      </c>
      <c r="D29" s="59"/>
      <c r="E29" s="59" t="s">
        <v>62</v>
      </c>
      <c r="F29" s="301"/>
      <c r="G29" s="301"/>
      <c r="H29" s="60"/>
      <c r="I29" s="25"/>
    </row>
    <row r="30" spans="1:9" ht="45" customHeight="1" thickTop="1" x14ac:dyDescent="0.25">
      <c r="H30" s="17">
        <f>SUM(H24:H29)</f>
        <v>0.5625</v>
      </c>
    </row>
    <row r="31" spans="1:9" ht="36.75" customHeight="1" x14ac:dyDescent="0.25">
      <c r="B31" s="5" t="s">
        <v>26</v>
      </c>
      <c r="C31" s="9" t="s">
        <v>33</v>
      </c>
      <c r="D31" s="6" t="s">
        <v>30</v>
      </c>
    </row>
    <row r="32" spans="1:9" ht="36.75" customHeight="1" x14ac:dyDescent="0.25">
      <c r="B32" s="5" t="s">
        <v>27</v>
      </c>
      <c r="C32" s="9" t="s">
        <v>28</v>
      </c>
      <c r="D32" s="7" t="s">
        <v>31</v>
      </c>
    </row>
    <row r="33" spans="2:4" ht="36.75" customHeight="1" x14ac:dyDescent="0.25">
      <c r="B33" s="5" t="s">
        <v>29</v>
      </c>
      <c r="C33" s="9" t="s">
        <v>34</v>
      </c>
      <c r="D33" s="8" t="s">
        <v>32</v>
      </c>
    </row>
  </sheetData>
  <mergeCells count="20">
    <mergeCell ref="F29:G29"/>
    <mergeCell ref="F27:G27"/>
    <mergeCell ref="F28:G28"/>
    <mergeCell ref="G14:I19"/>
    <mergeCell ref="B21:B22"/>
    <mergeCell ref="C21:D21"/>
    <mergeCell ref="E21:G21"/>
    <mergeCell ref="H21:H22"/>
    <mergeCell ref="I21:I22"/>
    <mergeCell ref="F22:G22"/>
    <mergeCell ref="F24:G24"/>
    <mergeCell ref="F26:G26"/>
    <mergeCell ref="F23:G23"/>
    <mergeCell ref="F25:G25"/>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DCEC8185-92B9-4FB8-8ABC-B23B004533D8}">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I35"/>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8"/>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16</v>
      </c>
      <c r="D8" s="285"/>
      <c r="E8" s="285"/>
      <c r="F8"/>
      <c r="G8" s="14" t="s">
        <v>41</v>
      </c>
      <c r="H8" s="14" t="s">
        <v>42</v>
      </c>
      <c r="I8" s="30" t="s">
        <v>51</v>
      </c>
    </row>
    <row r="9" spans="2:9" ht="52.5" customHeight="1" thickTop="1" thickBot="1" x14ac:dyDescent="0.3">
      <c r="B9" s="12" t="s">
        <v>0</v>
      </c>
      <c r="C9" s="284">
        <v>2017011000171</v>
      </c>
      <c r="D9" s="284"/>
      <c r="E9" s="284"/>
      <c r="F9"/>
      <c r="G9" s="16">
        <f>+E19</f>
        <v>0.1</v>
      </c>
      <c r="H9" s="16">
        <f>+H32</f>
        <v>0.67500000000000004</v>
      </c>
      <c r="I9" s="286"/>
    </row>
    <row r="10" spans="2:9" ht="50.25" customHeight="1" thickTop="1" thickBot="1" x14ac:dyDescent="0.3">
      <c r="B10" s="287" t="s">
        <v>49</v>
      </c>
      <c r="C10" s="287"/>
      <c r="D10" s="287"/>
      <c r="E10" s="13">
        <f>+H32+E19</f>
        <v>0.77500000000000002</v>
      </c>
      <c r="F10"/>
      <c r="G10" s="288">
        <f>+G9+H9</f>
        <v>0.77500000000000002</v>
      </c>
      <c r="H10" s="288"/>
      <c r="I10" s="286"/>
    </row>
    <row r="11" spans="2:9" ht="38.25" customHeight="1" thickTop="1" x14ac:dyDescent="0.25">
      <c r="B11" s="29" t="s">
        <v>40</v>
      </c>
      <c r="C11" s="10">
        <v>8</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355</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66"/>
      <c r="H19" s="66"/>
      <c r="I19" s="66"/>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92" t="s">
        <v>139</v>
      </c>
      <c r="C23" s="36" t="s">
        <v>62</v>
      </c>
      <c r="D23" s="37"/>
      <c r="E23" s="36" t="s">
        <v>62</v>
      </c>
      <c r="F23" s="301"/>
      <c r="G23" s="301"/>
      <c r="H23" s="27">
        <f t="shared" ref="H23" si="1">IF(C23="X",((45%)/$C$11),"0%")+IF(E23="X",((45%)/$C$11),"0%")</f>
        <v>0.1125</v>
      </c>
      <c r="I23" s="25" t="s">
        <v>314</v>
      </c>
    </row>
    <row r="24" spans="1:9" ht="25.5" customHeight="1" thickTop="1" thickBot="1" x14ac:dyDescent="0.4">
      <c r="A24" s="1">
        <v>2</v>
      </c>
      <c r="B24" s="87" t="s">
        <v>140</v>
      </c>
      <c r="C24" s="36" t="s">
        <v>62</v>
      </c>
      <c r="D24" s="37"/>
      <c r="E24" s="36" t="s">
        <v>62</v>
      </c>
      <c r="F24" s="301"/>
      <c r="G24" s="301"/>
      <c r="H24" s="27">
        <f>IF(C24="X",((45%)/$C$11),"0%")+IF(E24="X",((45%)/$C$11),"0%")</f>
        <v>0.1125</v>
      </c>
      <c r="I24" s="25" t="s">
        <v>315</v>
      </c>
    </row>
    <row r="25" spans="1:9" ht="25.5" customHeight="1" thickTop="1" thickBot="1" x14ac:dyDescent="0.4">
      <c r="A25" s="1">
        <v>3</v>
      </c>
      <c r="B25" s="87" t="s">
        <v>141</v>
      </c>
      <c r="C25" s="36" t="s">
        <v>62</v>
      </c>
      <c r="D25" s="37"/>
      <c r="E25" s="36"/>
      <c r="F25" s="301" t="s">
        <v>62</v>
      </c>
      <c r="G25" s="301"/>
      <c r="H25" s="27">
        <f t="shared" ref="H25:H31" si="2">IF(C25="X",((45%)/$C$11),"0%")+IF(E25="X",((45%)/$C$11),"0%")</f>
        <v>5.6250000000000001E-2</v>
      </c>
      <c r="I25" s="25" t="s">
        <v>143</v>
      </c>
    </row>
    <row r="26" spans="1:9" ht="25.5" customHeight="1" thickTop="1" thickBot="1" x14ac:dyDescent="0.4">
      <c r="A26" s="1">
        <v>4</v>
      </c>
      <c r="B26" s="87" t="s">
        <v>142</v>
      </c>
      <c r="C26" s="36" t="s">
        <v>62</v>
      </c>
      <c r="D26" s="37"/>
      <c r="E26" s="36" t="s">
        <v>62</v>
      </c>
      <c r="F26" s="301"/>
      <c r="G26" s="301"/>
      <c r="H26" s="27">
        <f t="shared" si="2"/>
        <v>0.1125</v>
      </c>
      <c r="I26" s="25" t="s">
        <v>316</v>
      </c>
    </row>
    <row r="27" spans="1:9" ht="25.5" customHeight="1" thickTop="1" thickBot="1" x14ac:dyDescent="0.4">
      <c r="A27" s="1">
        <v>5</v>
      </c>
      <c r="B27" s="25" t="s">
        <v>145</v>
      </c>
      <c r="C27" s="36" t="s">
        <v>62</v>
      </c>
      <c r="D27" s="37"/>
      <c r="E27" s="36"/>
      <c r="F27" s="307" t="s">
        <v>62</v>
      </c>
      <c r="G27" s="308"/>
      <c r="H27" s="27">
        <f>IF(C27="X",((45%)/$C$11),"0%")+IF(E27="X",((45%)/$C$11),"0%")</f>
        <v>5.6250000000000001E-2</v>
      </c>
      <c r="I27" s="25" t="s">
        <v>311</v>
      </c>
    </row>
    <row r="28" spans="1:9" ht="25.5" customHeight="1" thickTop="1" thickBot="1" x14ac:dyDescent="0.4">
      <c r="A28" s="1">
        <v>6</v>
      </c>
      <c r="B28" s="25" t="s">
        <v>146</v>
      </c>
      <c r="C28" s="36" t="s">
        <v>62</v>
      </c>
      <c r="D28" s="37"/>
      <c r="E28" s="36"/>
      <c r="F28" s="307" t="s">
        <v>62</v>
      </c>
      <c r="G28" s="308"/>
      <c r="H28" s="27">
        <f>IF(C28="X",((45%)/$C$11),"0%")+IF(E28="X",((45%)/$C$11),"0%")</f>
        <v>5.6250000000000001E-2</v>
      </c>
      <c r="I28" s="25" t="s">
        <v>311</v>
      </c>
    </row>
    <row r="29" spans="1:9" ht="25.5" customHeight="1" thickTop="1" thickBot="1" x14ac:dyDescent="0.4">
      <c r="A29" s="1">
        <v>7</v>
      </c>
      <c r="B29" s="25" t="s">
        <v>144</v>
      </c>
      <c r="C29" s="36" t="s">
        <v>62</v>
      </c>
      <c r="D29" s="37"/>
      <c r="E29" s="36" t="s">
        <v>62</v>
      </c>
      <c r="F29" s="301"/>
      <c r="G29" s="301"/>
      <c r="H29" s="27">
        <f t="shared" si="2"/>
        <v>0.1125</v>
      </c>
      <c r="I29" s="25" t="s">
        <v>312</v>
      </c>
    </row>
    <row r="30" spans="1:9" ht="25.5" customHeight="1" thickTop="1" thickBot="1" x14ac:dyDescent="0.4">
      <c r="A30" s="1">
        <v>8</v>
      </c>
      <c r="B30" s="25" t="s">
        <v>147</v>
      </c>
      <c r="C30" s="36" t="s">
        <v>62</v>
      </c>
      <c r="D30" s="37"/>
      <c r="E30" s="36"/>
      <c r="F30" s="307" t="s">
        <v>62</v>
      </c>
      <c r="G30" s="308"/>
      <c r="H30" s="27">
        <f t="shared" si="2"/>
        <v>5.6250000000000001E-2</v>
      </c>
      <c r="I30" s="25" t="s">
        <v>313</v>
      </c>
    </row>
    <row r="31" spans="1:9" ht="25.5" customHeight="1" thickTop="1" thickBot="1" x14ac:dyDescent="0.4">
      <c r="B31" s="25"/>
      <c r="C31" s="36"/>
      <c r="D31" s="37"/>
      <c r="E31" s="36"/>
      <c r="F31" s="301"/>
      <c r="G31" s="301"/>
      <c r="H31" s="27">
        <f t="shared" si="2"/>
        <v>0</v>
      </c>
      <c r="I31" s="25"/>
    </row>
    <row r="32" spans="1:9" ht="45" customHeight="1" thickTop="1" x14ac:dyDescent="0.25">
      <c r="H32" s="17">
        <f>SUM(H23:H31)</f>
        <v>0.67500000000000004</v>
      </c>
    </row>
    <row r="33" spans="2:4" ht="36.75" customHeight="1" x14ac:dyDescent="0.25">
      <c r="B33" s="5" t="s">
        <v>26</v>
      </c>
      <c r="C33" s="9" t="s">
        <v>33</v>
      </c>
      <c r="D33" s="6" t="s">
        <v>30</v>
      </c>
    </row>
    <row r="34" spans="2:4" ht="36.75" customHeight="1" x14ac:dyDescent="0.25">
      <c r="B34" s="5" t="s">
        <v>27</v>
      </c>
      <c r="C34" s="9" t="s">
        <v>28</v>
      </c>
      <c r="D34" s="7" t="s">
        <v>31</v>
      </c>
    </row>
    <row r="35" spans="2:4" ht="36.75" customHeight="1" x14ac:dyDescent="0.25">
      <c r="B35" s="5" t="s">
        <v>29</v>
      </c>
      <c r="C35" s="9" t="s">
        <v>34</v>
      </c>
      <c r="D35" s="8" t="s">
        <v>32</v>
      </c>
    </row>
  </sheetData>
  <mergeCells count="22">
    <mergeCell ref="G14:I18"/>
    <mergeCell ref="F31:G31"/>
    <mergeCell ref="F28:G28"/>
    <mergeCell ref="F30:G30"/>
    <mergeCell ref="F27:G27"/>
    <mergeCell ref="F23:G23"/>
    <mergeCell ref="F24:G24"/>
    <mergeCell ref="F25:G25"/>
    <mergeCell ref="F26:G26"/>
    <mergeCell ref="F29:G29"/>
    <mergeCell ref="B21:B22"/>
    <mergeCell ref="C21:D21"/>
    <mergeCell ref="E21:G21"/>
    <mergeCell ref="H21:H22"/>
    <mergeCell ref="I21:I22"/>
    <mergeCell ref="F22:G22"/>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21BE8707-D21B-4D2A-A3BE-C1D62A9175C7}">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I32"/>
  <sheetViews>
    <sheetView showGridLines="0" zoomScale="70" zoomScaleNormal="70" workbookViewId="0">
      <pane xSplit="5" ySplit="7" topLeftCell="F9"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12</v>
      </c>
      <c r="D8" s="285"/>
      <c r="E8" s="285"/>
      <c r="F8"/>
      <c r="G8" s="14" t="s">
        <v>41</v>
      </c>
      <c r="H8" s="14" t="s">
        <v>42</v>
      </c>
      <c r="I8" s="30" t="s">
        <v>51</v>
      </c>
    </row>
    <row r="9" spans="2:9" ht="52.5" customHeight="1" thickTop="1" thickBot="1" x14ac:dyDescent="0.3">
      <c r="B9" s="12" t="s">
        <v>0</v>
      </c>
      <c r="C9" s="284">
        <v>2017011000172</v>
      </c>
      <c r="D9" s="284"/>
      <c r="E9" s="284"/>
      <c r="F9"/>
      <c r="G9" s="16">
        <f>+E19</f>
        <v>0.1</v>
      </c>
      <c r="H9" s="16">
        <f>+H29</f>
        <v>0.72</v>
      </c>
      <c r="I9" s="286"/>
    </row>
    <row r="10" spans="2:9" ht="50.25" customHeight="1" thickTop="1" thickBot="1" x14ac:dyDescent="0.3">
      <c r="B10" s="287" t="s">
        <v>49</v>
      </c>
      <c r="C10" s="287"/>
      <c r="D10" s="287"/>
      <c r="E10" s="13">
        <f>+H29+E19</f>
        <v>0.82</v>
      </c>
      <c r="F10"/>
      <c r="G10" s="288">
        <f>+G9+H9</f>
        <v>0.82</v>
      </c>
      <c r="H10" s="288"/>
      <c r="I10" s="286"/>
    </row>
    <row r="11" spans="2:9" ht="38.25" customHeight="1" thickTop="1" x14ac:dyDescent="0.25">
      <c r="B11" s="29" t="s">
        <v>40</v>
      </c>
      <c r="C11" s="10">
        <v>5</v>
      </c>
      <c r="D11"/>
      <c r="E11"/>
      <c r="F11"/>
      <c r="G11"/>
      <c r="H11"/>
    </row>
    <row r="12" spans="2:9" ht="15.75" customHeight="1" thickBot="1" x14ac:dyDescent="0.3"/>
    <row r="13" spans="2:9" ht="32.25" customHeight="1" thickTop="1" thickBot="1" x14ac:dyDescent="0.3">
      <c r="B13" s="18" t="s">
        <v>35</v>
      </c>
      <c r="C13" s="19" t="s">
        <v>1</v>
      </c>
      <c r="D13" s="19" t="s">
        <v>25</v>
      </c>
      <c r="E13" s="20" t="s">
        <v>39</v>
      </c>
      <c r="F13"/>
      <c r="G13" s="283" t="s">
        <v>46</v>
      </c>
      <c r="H13" s="283"/>
      <c r="I13" s="283"/>
    </row>
    <row r="14" spans="2:9" ht="27" customHeight="1" thickTop="1" thickBot="1" x14ac:dyDescent="0.4">
      <c r="B14" s="21" t="s">
        <v>20</v>
      </c>
      <c r="C14" s="22" t="s">
        <v>62</v>
      </c>
      <c r="D14" s="22"/>
      <c r="E14" s="23">
        <f t="shared" ref="E14:E18" si="0">IF(C14="X",2%,"0%")</f>
        <v>0.02</v>
      </c>
      <c r="F14"/>
      <c r="G14" s="303" t="s">
        <v>375</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24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148</v>
      </c>
      <c r="C23" s="36" t="s">
        <v>62</v>
      </c>
      <c r="D23" s="37"/>
      <c r="E23" s="36" t="s">
        <v>62</v>
      </c>
      <c r="F23" s="301"/>
      <c r="G23" s="301"/>
      <c r="H23" s="27">
        <f t="shared" ref="H23" si="1">IF(C23="X",((45%)/$C$11),"0%")+IF(E23="X",((45%)/$C$11),"0%")</f>
        <v>0.18</v>
      </c>
      <c r="I23" s="25" t="s">
        <v>319</v>
      </c>
    </row>
    <row r="24" spans="1:9" ht="25.5" customHeight="1" thickTop="1" thickBot="1" x14ac:dyDescent="0.4">
      <c r="A24" s="1">
        <v>2</v>
      </c>
      <c r="B24" s="25" t="s">
        <v>149</v>
      </c>
      <c r="C24" s="36" t="s">
        <v>62</v>
      </c>
      <c r="D24" s="37"/>
      <c r="E24" s="36"/>
      <c r="F24" s="301" t="s">
        <v>62</v>
      </c>
      <c r="G24" s="301"/>
      <c r="H24" s="27">
        <f>IF(C24="X",((45%)/$C$11),"0%")+IF(E24="X",((45%)/$C$11),"0%")</f>
        <v>0.09</v>
      </c>
      <c r="I24" s="25" t="s">
        <v>153</v>
      </c>
    </row>
    <row r="25" spans="1:9" ht="25.5" customHeight="1" thickTop="1" thickBot="1" x14ac:dyDescent="0.4">
      <c r="A25" s="1">
        <v>3</v>
      </c>
      <c r="B25" s="25" t="s">
        <v>152</v>
      </c>
      <c r="C25" s="36" t="s">
        <v>62</v>
      </c>
      <c r="D25" s="37"/>
      <c r="E25" s="36"/>
      <c r="F25" s="301" t="s">
        <v>62</v>
      </c>
      <c r="G25" s="301"/>
      <c r="H25" s="27">
        <f>IF(C25="X",((45%)/$C$11),"0%")+IF(E25="X",((45%)/$C$11),"0%")</f>
        <v>0.09</v>
      </c>
      <c r="I25" s="25" t="s">
        <v>374</v>
      </c>
    </row>
    <row r="26" spans="1:9" ht="25.5" customHeight="1" thickTop="1" thickBot="1" x14ac:dyDescent="0.4">
      <c r="A26" s="1">
        <v>4</v>
      </c>
      <c r="B26" s="25" t="s">
        <v>151</v>
      </c>
      <c r="C26" s="36" t="s">
        <v>62</v>
      </c>
      <c r="D26" s="37"/>
      <c r="E26" s="36" t="s">
        <v>62</v>
      </c>
      <c r="F26" s="301"/>
      <c r="G26" s="301"/>
      <c r="H26" s="27">
        <f>IF(C26="X",((45%)/$C$11),"0%")+IF(E26="X",((45%)/$C$11),"0%")</f>
        <v>0.18</v>
      </c>
      <c r="I26" s="25" t="s">
        <v>317</v>
      </c>
    </row>
    <row r="27" spans="1:9" ht="25.5" customHeight="1" thickTop="1" thickBot="1" x14ac:dyDescent="0.4">
      <c r="A27" s="1">
        <v>5</v>
      </c>
      <c r="B27" s="25" t="s">
        <v>150</v>
      </c>
      <c r="C27" s="36" t="s">
        <v>62</v>
      </c>
      <c r="D27" s="37"/>
      <c r="E27" s="36" t="s">
        <v>62</v>
      </c>
      <c r="F27" s="301"/>
      <c r="G27" s="301"/>
      <c r="H27" s="27">
        <f t="shared" ref="H27:H28" si="2">IF(C27="X",((45%)/$C$11),"0%")+IF(E27="X",((45%)/$C$11),"0%")</f>
        <v>0.18</v>
      </c>
      <c r="I27" s="25" t="s">
        <v>318</v>
      </c>
    </row>
    <row r="28" spans="1:9" ht="25.5" customHeight="1" thickTop="1" thickBot="1" x14ac:dyDescent="0.4">
      <c r="B28" s="25"/>
      <c r="C28" s="36"/>
      <c r="D28" s="37"/>
      <c r="E28" s="36"/>
      <c r="F28" s="301"/>
      <c r="G28" s="301"/>
      <c r="H28" s="27">
        <f t="shared" si="2"/>
        <v>0</v>
      </c>
      <c r="I28" s="25"/>
    </row>
    <row r="29" spans="1:9" ht="45" customHeight="1" thickTop="1" x14ac:dyDescent="0.25">
      <c r="H29" s="17">
        <f>SUM(H23:H28)</f>
        <v>0.72</v>
      </c>
    </row>
    <row r="30" spans="1:9" ht="36.75" customHeight="1" x14ac:dyDescent="0.25">
      <c r="B30" s="5" t="s">
        <v>26</v>
      </c>
      <c r="C30" s="9" t="s">
        <v>33</v>
      </c>
      <c r="D30" s="6" t="s">
        <v>30</v>
      </c>
    </row>
    <row r="31" spans="1:9" ht="36.75" customHeight="1" x14ac:dyDescent="0.25">
      <c r="B31" s="5" t="s">
        <v>27</v>
      </c>
      <c r="C31" s="9" t="s">
        <v>28</v>
      </c>
      <c r="D31" s="7" t="s">
        <v>31</v>
      </c>
    </row>
    <row r="32" spans="1:9" ht="36.75" customHeight="1" x14ac:dyDescent="0.25">
      <c r="B32" s="5" t="s">
        <v>29</v>
      </c>
      <c r="C32" s="9" t="s">
        <v>34</v>
      </c>
      <c r="D32" s="8" t="s">
        <v>32</v>
      </c>
    </row>
  </sheetData>
  <mergeCells count="19">
    <mergeCell ref="F28:G28"/>
    <mergeCell ref="G14:I19"/>
    <mergeCell ref="B21:B22"/>
    <mergeCell ref="C21:D21"/>
    <mergeCell ref="E21:G21"/>
    <mergeCell ref="H21:H22"/>
    <mergeCell ref="I21:I22"/>
    <mergeCell ref="F22:G22"/>
    <mergeCell ref="F23:G23"/>
    <mergeCell ref="F24:G24"/>
    <mergeCell ref="F27:G27"/>
    <mergeCell ref="F26:G26"/>
    <mergeCell ref="F25:G25"/>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AB9580A7-24DC-409F-9219-E33E1634865B}">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I30"/>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3</v>
      </c>
      <c r="D8" s="285"/>
      <c r="E8" s="285"/>
      <c r="F8"/>
      <c r="G8" s="14" t="s">
        <v>41</v>
      </c>
      <c r="H8" s="14" t="s">
        <v>42</v>
      </c>
      <c r="I8" s="30" t="s">
        <v>51</v>
      </c>
    </row>
    <row r="9" spans="2:9" ht="52.5" customHeight="1" thickTop="1" thickBot="1" x14ac:dyDescent="0.3">
      <c r="B9" s="12" t="s">
        <v>0</v>
      </c>
      <c r="C9" s="284">
        <v>2017011000173</v>
      </c>
      <c r="D9" s="284"/>
      <c r="E9" s="284"/>
      <c r="F9"/>
      <c r="G9" s="16">
        <f>+E19</f>
        <v>0.1</v>
      </c>
      <c r="H9" s="16">
        <f>+H27</f>
        <v>0.75</v>
      </c>
      <c r="I9" s="286"/>
    </row>
    <row r="10" spans="2:9" ht="50.25" customHeight="1" thickTop="1" thickBot="1" x14ac:dyDescent="0.3">
      <c r="B10" s="287" t="s">
        <v>49</v>
      </c>
      <c r="C10" s="287"/>
      <c r="D10" s="287"/>
      <c r="E10" s="13">
        <f>+H27+E19</f>
        <v>0.85</v>
      </c>
      <c r="F10"/>
      <c r="G10" s="288">
        <f>+G9+H9</f>
        <v>0.85</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356</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101</v>
      </c>
      <c r="C23" s="36" t="s">
        <v>62</v>
      </c>
      <c r="D23" s="37"/>
      <c r="E23" s="36" t="s">
        <v>62</v>
      </c>
      <c r="F23" s="301"/>
      <c r="G23" s="301"/>
      <c r="H23" s="27">
        <f t="shared" ref="H23" si="1">IF(C23="X",((45%)/$C$11),"0%")+IF(E23="X",((45%)/$C$11),"0%")</f>
        <v>0.3</v>
      </c>
      <c r="I23" s="25" t="s">
        <v>118</v>
      </c>
    </row>
    <row r="24" spans="1:9" ht="25.5" customHeight="1" thickTop="1" thickBot="1" x14ac:dyDescent="0.4">
      <c r="A24" s="1">
        <v>2</v>
      </c>
      <c r="B24" s="25" t="s">
        <v>154</v>
      </c>
      <c r="C24" s="36" t="s">
        <v>62</v>
      </c>
      <c r="D24" s="37"/>
      <c r="E24" s="36" t="s">
        <v>62</v>
      </c>
      <c r="F24" s="301"/>
      <c r="G24" s="301"/>
      <c r="H24" s="27">
        <f>IF(C24="X",((45%)/$C$11),"0%")+IF(E24="X",((45%)/$C$11),"0%")</f>
        <v>0.3</v>
      </c>
      <c r="I24" s="25" t="s">
        <v>320</v>
      </c>
    </row>
    <row r="25" spans="1:9" ht="25.5" customHeight="1" thickTop="1" thickBot="1" x14ac:dyDescent="0.4">
      <c r="A25" s="1">
        <v>3</v>
      </c>
      <c r="B25" s="25" t="s">
        <v>136</v>
      </c>
      <c r="C25" s="36" t="s">
        <v>62</v>
      </c>
      <c r="D25" s="37"/>
      <c r="E25" s="36"/>
      <c r="F25" s="301" t="s">
        <v>62</v>
      </c>
      <c r="G25" s="301"/>
      <c r="H25" s="27">
        <f t="shared" ref="H25:H26" si="2">IF(C25="X",((45%)/$C$11),"0%")+IF(E25="X",((45%)/$C$11),"0%")</f>
        <v>0.15</v>
      </c>
      <c r="I25" s="25" t="s">
        <v>321</v>
      </c>
    </row>
    <row r="26" spans="1:9" ht="25.5" customHeight="1" thickTop="1" thickBot="1" x14ac:dyDescent="0.4">
      <c r="B26" s="25"/>
      <c r="C26" s="36"/>
      <c r="D26" s="37"/>
      <c r="E26" s="36"/>
      <c r="F26" s="301"/>
      <c r="G26" s="301"/>
      <c r="H26" s="27">
        <f t="shared" si="2"/>
        <v>0</v>
      </c>
      <c r="I26" s="25"/>
    </row>
    <row r="27" spans="1:9" ht="45" customHeight="1" thickTop="1" x14ac:dyDescent="0.25">
      <c r="H27" s="17">
        <f>SUM(H23:H26)</f>
        <v>0.75</v>
      </c>
    </row>
    <row r="28" spans="1:9" ht="36.75" customHeight="1" x14ac:dyDescent="0.25">
      <c r="B28" s="5" t="s">
        <v>26</v>
      </c>
      <c r="C28" s="9" t="s">
        <v>33</v>
      </c>
      <c r="D28" s="6" t="s">
        <v>30</v>
      </c>
    </row>
    <row r="29" spans="1:9" ht="36.75" customHeight="1" x14ac:dyDescent="0.25">
      <c r="B29" s="5" t="s">
        <v>27</v>
      </c>
      <c r="C29" s="9" t="s">
        <v>28</v>
      </c>
      <c r="D29" s="7" t="s">
        <v>31</v>
      </c>
    </row>
    <row r="30" spans="1:9" ht="36.75" customHeight="1" x14ac:dyDescent="0.25">
      <c r="B30" s="5" t="s">
        <v>29</v>
      </c>
      <c r="C30" s="9" t="s">
        <v>34</v>
      </c>
      <c r="D30" s="8" t="s">
        <v>32</v>
      </c>
    </row>
  </sheetData>
  <mergeCells count="17">
    <mergeCell ref="F26:G26"/>
    <mergeCell ref="G14:I19"/>
    <mergeCell ref="B21:B22"/>
    <mergeCell ref="C21:D21"/>
    <mergeCell ref="E21:G21"/>
    <mergeCell ref="H21:H22"/>
    <mergeCell ref="I21:I22"/>
    <mergeCell ref="F22:G22"/>
    <mergeCell ref="F23:G23"/>
    <mergeCell ref="F24:G24"/>
    <mergeCell ref="F25:G25"/>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1D13452F-3E3E-46D1-BB2A-DE6AE0BB412E}">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I32"/>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13</v>
      </c>
      <c r="D8" s="285"/>
      <c r="E8" s="285"/>
      <c r="F8"/>
      <c r="G8" s="14" t="s">
        <v>41</v>
      </c>
      <c r="H8" s="14" t="s">
        <v>42</v>
      </c>
      <c r="I8" s="30" t="s">
        <v>51</v>
      </c>
    </row>
    <row r="9" spans="2:9" ht="52.5" customHeight="1" thickTop="1" thickBot="1" x14ac:dyDescent="0.3">
      <c r="B9" s="12" t="s">
        <v>0</v>
      </c>
      <c r="C9" s="284">
        <v>2017011000196</v>
      </c>
      <c r="D9" s="284"/>
      <c r="E9" s="284"/>
      <c r="F9"/>
      <c r="G9" s="16">
        <f>+E19</f>
        <v>0.1</v>
      </c>
      <c r="H9" s="16">
        <f>+H29</f>
        <v>0.80999999999999983</v>
      </c>
      <c r="I9" s="286"/>
    </row>
    <row r="10" spans="2:9" ht="50.25" customHeight="1" thickTop="1" thickBot="1" x14ac:dyDescent="0.3">
      <c r="B10" s="287" t="s">
        <v>49</v>
      </c>
      <c r="C10" s="287"/>
      <c r="D10" s="287"/>
      <c r="E10" s="13">
        <f>+H29+E19</f>
        <v>0.90999999999999981</v>
      </c>
      <c r="F10"/>
      <c r="G10" s="288">
        <f>+G9+H9</f>
        <v>0.90999999999999981</v>
      </c>
      <c r="H10" s="288"/>
      <c r="I10" s="286"/>
    </row>
    <row r="11" spans="2:9" ht="38.25" customHeight="1" thickTop="1" x14ac:dyDescent="0.25">
      <c r="B11" s="29" t="s">
        <v>40</v>
      </c>
      <c r="C11" s="10">
        <v>5</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357</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158</v>
      </c>
      <c r="C23" s="36" t="s">
        <v>62</v>
      </c>
      <c r="D23" s="37"/>
      <c r="E23" s="36" t="s">
        <v>62</v>
      </c>
      <c r="F23" s="301"/>
      <c r="G23" s="301"/>
      <c r="H23" s="27">
        <f t="shared" ref="H23" si="1">IF(C23="X",((45%)/$C$11),"0%")+IF(E23="X",((45%)/$C$11),"0%")</f>
        <v>0.18</v>
      </c>
      <c r="I23" s="25" t="s">
        <v>118</v>
      </c>
    </row>
    <row r="24" spans="1:9" ht="25.5" customHeight="1" thickTop="1" thickBot="1" x14ac:dyDescent="0.4">
      <c r="A24" s="1">
        <v>2</v>
      </c>
      <c r="B24" s="25" t="s">
        <v>80</v>
      </c>
      <c r="C24" s="36" t="s">
        <v>62</v>
      </c>
      <c r="D24" s="37"/>
      <c r="E24" s="36" t="s">
        <v>62</v>
      </c>
      <c r="F24" s="301"/>
      <c r="G24" s="301"/>
      <c r="H24" s="27">
        <f>IF(C24="X",((45%)/$C$11),"0%")+IF(E24="X",((45%)/$C$11),"0%")</f>
        <v>0.18</v>
      </c>
      <c r="I24" s="25" t="s">
        <v>118</v>
      </c>
    </row>
    <row r="25" spans="1:9" ht="25.5" customHeight="1" thickTop="1" thickBot="1" x14ac:dyDescent="0.4">
      <c r="A25" s="1">
        <v>3</v>
      </c>
      <c r="B25" s="25" t="s">
        <v>155</v>
      </c>
      <c r="C25" s="36" t="s">
        <v>62</v>
      </c>
      <c r="D25" s="37"/>
      <c r="E25" s="36"/>
      <c r="F25" s="301" t="s">
        <v>62</v>
      </c>
      <c r="G25" s="301"/>
      <c r="H25" s="27">
        <f t="shared" ref="H25:H28" si="2">IF(C25="X",((45%)/$C$11),"0%")+IF(E25="X",((45%)/$C$11),"0%")</f>
        <v>0.09</v>
      </c>
      <c r="I25" s="25" t="s">
        <v>322</v>
      </c>
    </row>
    <row r="26" spans="1:9" ht="25.5" customHeight="1" thickTop="1" thickBot="1" x14ac:dyDescent="0.4">
      <c r="A26" s="1">
        <v>4</v>
      </c>
      <c r="B26" s="25" t="s">
        <v>156</v>
      </c>
      <c r="C26" s="36" t="s">
        <v>62</v>
      </c>
      <c r="D26" s="37"/>
      <c r="E26" s="36" t="s">
        <v>62</v>
      </c>
      <c r="F26" s="301"/>
      <c r="G26" s="301"/>
      <c r="H26" s="27">
        <f t="shared" si="2"/>
        <v>0.18</v>
      </c>
      <c r="I26" s="25" t="s">
        <v>323</v>
      </c>
    </row>
    <row r="27" spans="1:9" ht="25.5" customHeight="1" thickTop="1" thickBot="1" x14ac:dyDescent="0.4">
      <c r="A27" s="1">
        <v>5</v>
      </c>
      <c r="B27" s="25" t="s">
        <v>157</v>
      </c>
      <c r="C27" s="36" t="s">
        <v>62</v>
      </c>
      <c r="D27" s="37"/>
      <c r="E27" s="36" t="s">
        <v>62</v>
      </c>
      <c r="F27" s="301"/>
      <c r="G27" s="301"/>
      <c r="H27" s="27">
        <f t="shared" si="2"/>
        <v>0.18</v>
      </c>
      <c r="I27" s="25" t="s">
        <v>324</v>
      </c>
    </row>
    <row r="28" spans="1:9" ht="25.5" customHeight="1" thickTop="1" thickBot="1" x14ac:dyDescent="0.4">
      <c r="B28" s="25"/>
      <c r="C28" s="36"/>
      <c r="D28" s="37"/>
      <c r="E28" s="36"/>
      <c r="F28" s="301"/>
      <c r="G28" s="301"/>
      <c r="H28" s="27">
        <f t="shared" si="2"/>
        <v>0</v>
      </c>
      <c r="I28" s="25"/>
    </row>
    <row r="29" spans="1:9" ht="45" customHeight="1" thickTop="1" x14ac:dyDescent="0.25">
      <c r="H29" s="17">
        <f>SUM(H23:H28)</f>
        <v>0.80999999999999983</v>
      </c>
    </row>
    <row r="30" spans="1:9" ht="36.75" customHeight="1" x14ac:dyDescent="0.25">
      <c r="B30" s="5" t="s">
        <v>26</v>
      </c>
      <c r="C30" s="9" t="s">
        <v>33</v>
      </c>
      <c r="D30" s="6" t="s">
        <v>30</v>
      </c>
    </row>
    <row r="31" spans="1:9" ht="36.75" customHeight="1" x14ac:dyDescent="0.25">
      <c r="B31" s="5" t="s">
        <v>27</v>
      </c>
      <c r="C31" s="9" t="s">
        <v>28</v>
      </c>
      <c r="D31" s="7" t="s">
        <v>31</v>
      </c>
    </row>
    <row r="32" spans="1:9" ht="36.75" customHeight="1" x14ac:dyDescent="0.25">
      <c r="B32" s="5" t="s">
        <v>29</v>
      </c>
      <c r="C32" s="9" t="s">
        <v>34</v>
      </c>
      <c r="D32" s="8" t="s">
        <v>32</v>
      </c>
    </row>
  </sheetData>
  <mergeCells count="19">
    <mergeCell ref="F28:G28"/>
    <mergeCell ref="G14:I19"/>
    <mergeCell ref="B21:B22"/>
    <mergeCell ref="C21:D21"/>
    <mergeCell ref="E21:G21"/>
    <mergeCell ref="H21:H22"/>
    <mergeCell ref="I21:I22"/>
    <mergeCell ref="F22:G22"/>
    <mergeCell ref="F23:G23"/>
    <mergeCell ref="F24:G24"/>
    <mergeCell ref="F25:G25"/>
    <mergeCell ref="F26:G26"/>
    <mergeCell ref="F27:G27"/>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FD043E21-3B6F-4734-AB1D-1D972AD01991}">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U26"/>
  <sheetViews>
    <sheetView showGridLines="0" zoomScaleNormal="100" workbookViewId="0">
      <selection activeCell="A11" sqref="A11"/>
    </sheetView>
  </sheetViews>
  <sheetFormatPr baseColWidth="10" defaultRowHeight="15" x14ac:dyDescent="0.25"/>
  <cols>
    <col min="1" max="1" width="19.42578125" customWidth="1"/>
    <col min="2" max="2" width="19.140625" customWidth="1"/>
    <col min="3" max="3" width="30.7109375" customWidth="1"/>
    <col min="4" max="4" width="10.140625" customWidth="1"/>
    <col min="5" max="5" width="9.5703125" customWidth="1"/>
    <col min="6" max="8" width="9.28515625" customWidth="1"/>
    <col min="9" max="9" width="9.42578125" customWidth="1"/>
    <col min="10" max="10" width="10.140625" customWidth="1"/>
    <col min="11" max="11" width="10.42578125" customWidth="1"/>
    <col min="12" max="12" width="10" customWidth="1"/>
    <col min="13" max="13" width="10.140625" customWidth="1"/>
    <col min="14" max="14" width="9.42578125" customWidth="1"/>
    <col min="15" max="15" width="10.42578125" customWidth="1"/>
    <col min="17" max="17" width="71.5703125" bestFit="1" customWidth="1"/>
    <col min="18" max="18" width="38.140625" bestFit="1" customWidth="1"/>
    <col min="19" max="19" width="30.7109375" bestFit="1" customWidth="1"/>
    <col min="20" max="20" width="24.7109375" bestFit="1" customWidth="1"/>
    <col min="21" max="21" width="23.140625" bestFit="1" customWidth="1"/>
  </cols>
  <sheetData>
    <row r="2" spans="4:21" x14ac:dyDescent="0.25">
      <c r="Q2" s="83" t="s">
        <v>183</v>
      </c>
      <c r="R2" t="s">
        <v>410</v>
      </c>
    </row>
    <row r="3" spans="4:21" x14ac:dyDescent="0.25">
      <c r="Q3" s="83" t="s">
        <v>391</v>
      </c>
      <c r="R3" t="s">
        <v>412</v>
      </c>
    </row>
    <row r="5" spans="4:21" x14ac:dyDescent="0.25">
      <c r="D5" s="102"/>
      <c r="E5" s="102"/>
      <c r="F5" s="103"/>
      <c r="G5" s="103"/>
      <c r="H5" s="103"/>
      <c r="I5" s="103"/>
      <c r="J5" s="103"/>
      <c r="K5" s="103"/>
      <c r="L5" s="103"/>
      <c r="Q5" s="83" t="s">
        <v>264</v>
      </c>
      <c r="R5" t="s">
        <v>459</v>
      </c>
      <c r="S5" t="s">
        <v>460</v>
      </c>
      <c r="T5" t="s">
        <v>461</v>
      </c>
      <c r="U5" t="s">
        <v>462</v>
      </c>
    </row>
    <row r="6" spans="4:21" ht="6.75" customHeight="1" thickBot="1" x14ac:dyDescent="0.3">
      <c r="Q6" s="117" t="s">
        <v>389</v>
      </c>
      <c r="R6" s="314">
        <v>20000000000</v>
      </c>
      <c r="S6" s="314">
        <v>20000000000</v>
      </c>
      <c r="T6" s="314">
        <v>12451767649</v>
      </c>
      <c r="U6" s="314">
        <v>3224680620</v>
      </c>
    </row>
    <row r="7" spans="4:21" ht="15.75" thickBot="1" x14ac:dyDescent="0.3">
      <c r="D7" s="277" t="s">
        <v>269</v>
      </c>
      <c r="E7" s="277"/>
      <c r="F7" s="277"/>
      <c r="G7" s="252">
        <f>+Q7</f>
        <v>2018011001151</v>
      </c>
      <c r="H7" s="252"/>
      <c r="I7" s="252"/>
      <c r="J7" s="252"/>
      <c r="K7" s="252"/>
      <c r="L7" s="252"/>
      <c r="M7" s="252"/>
      <c r="N7" s="252"/>
      <c r="O7" s="252"/>
      <c r="Q7" s="125">
        <v>2018011001151</v>
      </c>
      <c r="R7" s="314">
        <v>20000000000</v>
      </c>
      <c r="S7" s="314">
        <v>20000000000</v>
      </c>
      <c r="T7" s="314">
        <v>12451767649</v>
      </c>
      <c r="U7" s="314">
        <v>3224680620</v>
      </c>
    </row>
    <row r="8" spans="4:21" ht="12.75" customHeight="1" thickBot="1" x14ac:dyDescent="0.3">
      <c r="Q8" s="78" t="s">
        <v>447</v>
      </c>
      <c r="R8" s="314">
        <v>20000000000</v>
      </c>
      <c r="S8" s="314">
        <v>20000000000</v>
      </c>
      <c r="T8" s="314">
        <v>12451767649</v>
      </c>
      <c r="U8" s="314">
        <v>3224680620</v>
      </c>
    </row>
    <row r="9" spans="4:21" ht="16.5" customHeight="1" thickBot="1" x14ac:dyDescent="0.3">
      <c r="D9" s="278" t="s">
        <v>270</v>
      </c>
      <c r="E9" s="279"/>
      <c r="F9" s="280"/>
      <c r="G9" s="253" t="str">
        <f>+Q6</f>
        <v>DIVIS (Dirección de Inversiones en  Vivienda de Interes Social) - Fonvivienda</v>
      </c>
      <c r="H9" s="254"/>
      <c r="I9" s="254"/>
      <c r="J9" s="254"/>
      <c r="K9" s="254"/>
      <c r="L9" s="254"/>
      <c r="M9" s="254"/>
      <c r="N9" s="254"/>
      <c r="O9" s="255"/>
      <c r="Q9" s="117" t="s">
        <v>271</v>
      </c>
      <c r="R9" s="314">
        <v>20000000000</v>
      </c>
      <c r="S9" s="314">
        <v>20000000000</v>
      </c>
      <c r="T9" s="314">
        <v>12451767649</v>
      </c>
      <c r="U9" s="314">
        <v>3224680620</v>
      </c>
    </row>
    <row r="10" spans="4:21" ht="11.25" customHeight="1" thickBot="1" x14ac:dyDescent="0.3"/>
    <row r="11" spans="4:21" x14ac:dyDescent="0.25">
      <c r="D11" s="259" t="s">
        <v>53</v>
      </c>
      <c r="E11" s="260"/>
      <c r="F11" s="261"/>
      <c r="G11" s="268" t="str">
        <f>+R2</f>
        <v>Subsidio Familiar de Vivienda Nacional</v>
      </c>
      <c r="H11" s="269"/>
      <c r="I11" s="269"/>
      <c r="J11" s="269"/>
      <c r="K11" s="269"/>
      <c r="L11" s="269"/>
      <c r="M11" s="269"/>
      <c r="N11" s="269"/>
      <c r="O11" s="270"/>
    </row>
    <row r="12" spans="4:21" x14ac:dyDescent="0.25">
      <c r="D12" s="262"/>
      <c r="E12" s="263"/>
      <c r="F12" s="264"/>
      <c r="G12" s="271"/>
      <c r="H12" s="272"/>
      <c r="I12" s="272"/>
      <c r="J12" s="272"/>
      <c r="K12" s="272"/>
      <c r="L12" s="272"/>
      <c r="M12" s="272"/>
      <c r="N12" s="272"/>
      <c r="O12" s="273"/>
    </row>
    <row r="13" spans="4:21" ht="15.75" thickBot="1" x14ac:dyDescent="0.3">
      <c r="D13" s="265"/>
      <c r="E13" s="266"/>
      <c r="F13" s="267"/>
      <c r="G13" s="274"/>
      <c r="H13" s="275"/>
      <c r="I13" s="275"/>
      <c r="J13" s="275"/>
      <c r="K13" s="275"/>
      <c r="L13" s="275"/>
      <c r="M13" s="275"/>
      <c r="N13" s="275"/>
      <c r="O13" s="276"/>
    </row>
    <row r="14" spans="4:21" ht="11.25" customHeight="1" thickBot="1" x14ac:dyDescent="0.3">
      <c r="D14" s="75"/>
      <c r="E14" s="75"/>
      <c r="F14" s="76"/>
      <c r="G14" s="76"/>
      <c r="H14" s="76"/>
      <c r="I14" s="76"/>
      <c r="J14" s="76"/>
      <c r="K14" s="76"/>
      <c r="L14" s="76"/>
    </row>
    <row r="15" spans="4:21" ht="22.5" customHeight="1" thickBot="1" x14ac:dyDescent="0.3">
      <c r="D15" s="256" t="s">
        <v>457</v>
      </c>
      <c r="E15" s="257"/>
      <c r="F15" s="257"/>
      <c r="G15" s="257"/>
      <c r="H15" s="257"/>
      <c r="I15" s="257"/>
      <c r="J15" s="257"/>
      <c r="K15" s="257"/>
      <c r="L15" s="257"/>
      <c r="M15" s="257"/>
      <c r="N15" s="257"/>
      <c r="O15" s="258"/>
    </row>
    <row r="16" spans="4:21" ht="15.75" thickBot="1" x14ac:dyDescent="0.3">
      <c r="D16" s="137"/>
      <c r="E16" s="138"/>
      <c r="F16" s="139"/>
      <c r="G16" s="137"/>
      <c r="H16" s="138"/>
      <c r="I16" s="138"/>
      <c r="J16" s="138"/>
      <c r="K16" s="138"/>
      <c r="L16" s="138"/>
      <c r="M16" s="138"/>
      <c r="N16" s="138"/>
      <c r="O16" s="139"/>
    </row>
    <row r="17" spans="4:15" ht="15" customHeight="1" x14ac:dyDescent="0.25">
      <c r="D17" s="223" t="s">
        <v>458</v>
      </c>
      <c r="E17" s="224"/>
      <c r="F17" s="225"/>
      <c r="G17" s="232" t="str">
        <f>+R3</f>
        <v>Narp</v>
      </c>
      <c r="H17" s="233"/>
      <c r="I17" s="233"/>
      <c r="J17" s="233"/>
      <c r="K17" s="233"/>
      <c r="L17" s="233"/>
      <c r="M17" s="233"/>
      <c r="N17" s="233"/>
      <c r="O17" s="234"/>
    </row>
    <row r="18" spans="4:15" ht="15" customHeight="1" x14ac:dyDescent="0.25">
      <c r="D18" s="226"/>
      <c r="E18" s="227"/>
      <c r="F18" s="228"/>
      <c r="G18" s="235"/>
      <c r="H18" s="236"/>
      <c r="I18" s="236"/>
      <c r="J18" s="236"/>
      <c r="K18" s="236"/>
      <c r="L18" s="236"/>
      <c r="M18" s="236"/>
      <c r="N18" s="236"/>
      <c r="O18" s="237"/>
    </row>
    <row r="19" spans="4:15" ht="15" customHeight="1" x14ac:dyDescent="0.25">
      <c r="D19" s="229"/>
      <c r="E19" s="230"/>
      <c r="F19" s="231"/>
      <c r="G19" s="238"/>
      <c r="H19" s="239"/>
      <c r="I19" s="239"/>
      <c r="J19" s="239"/>
      <c r="K19" s="239"/>
      <c r="L19" s="239"/>
      <c r="M19" s="239"/>
      <c r="N19" s="239"/>
      <c r="O19" s="240"/>
    </row>
    <row r="20" spans="4:15" ht="20.25" customHeight="1" x14ac:dyDescent="0.25">
      <c r="D20" s="249" t="s">
        <v>456</v>
      </c>
      <c r="E20" s="241"/>
      <c r="F20" s="241"/>
      <c r="G20" s="241" t="s">
        <v>463</v>
      </c>
      <c r="H20" s="241"/>
      <c r="I20" s="241"/>
      <c r="J20" s="241" t="s">
        <v>464</v>
      </c>
      <c r="K20" s="241"/>
      <c r="L20" s="241"/>
      <c r="M20" s="241" t="s">
        <v>465</v>
      </c>
      <c r="N20" s="241"/>
      <c r="O20" s="246"/>
    </row>
    <row r="21" spans="4:15" x14ac:dyDescent="0.25">
      <c r="D21" s="250">
        <f>+GETPIVOTDATA("Máx. de APROPIACIÓN VIGENTE",$Q$5)</f>
        <v>20000000000</v>
      </c>
      <c r="E21" s="243"/>
      <c r="F21" s="243"/>
      <c r="G21" s="242">
        <f>+GETPIVOTDATA("Máx. de VALOR COMPROMETIDO",$Q$5)</f>
        <v>20000000000</v>
      </c>
      <c r="H21" s="243"/>
      <c r="I21" s="243"/>
      <c r="J21" s="242">
        <f>+GETPIVOTDATA("Máx. de VALOR OBLIGADO",$Q$5)</f>
        <v>12451767649</v>
      </c>
      <c r="K21" s="243"/>
      <c r="L21" s="243"/>
      <c r="M21" s="242">
        <f>+GETPIVOTDATA("Máx. de VALOR PAGADO",$Q$5)</f>
        <v>3224680620</v>
      </c>
      <c r="N21" s="243"/>
      <c r="O21" s="247"/>
    </row>
    <row r="22" spans="4:15" ht="15.75" thickBot="1" x14ac:dyDescent="0.3">
      <c r="D22" s="251"/>
      <c r="E22" s="245"/>
      <c r="F22" s="245"/>
      <c r="G22" s="244"/>
      <c r="H22" s="245"/>
      <c r="I22" s="245"/>
      <c r="J22" s="244"/>
      <c r="K22" s="245"/>
      <c r="L22" s="245"/>
      <c r="M22" s="244"/>
      <c r="N22" s="245"/>
      <c r="O22" s="248"/>
    </row>
    <row r="26" spans="4:15" x14ac:dyDescent="0.25">
      <c r="E26">
        <v>1</v>
      </c>
    </row>
  </sheetData>
  <mergeCells count="17">
    <mergeCell ref="G7:O7"/>
    <mergeCell ref="G9:O9"/>
    <mergeCell ref="D15:O15"/>
    <mergeCell ref="D11:F13"/>
    <mergeCell ref="G11:O13"/>
    <mergeCell ref="D7:F7"/>
    <mergeCell ref="D9:F9"/>
    <mergeCell ref="D17:F19"/>
    <mergeCell ref="G17:O19"/>
    <mergeCell ref="J20:L20"/>
    <mergeCell ref="J21:L22"/>
    <mergeCell ref="M20:O20"/>
    <mergeCell ref="M21:O22"/>
    <mergeCell ref="D20:F20"/>
    <mergeCell ref="G20:I20"/>
    <mergeCell ref="D21:F22"/>
    <mergeCell ref="G21:I22"/>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I30"/>
  <sheetViews>
    <sheetView showGridLines="0" zoomScale="70" zoomScaleNormal="70" workbookViewId="0">
      <pane xSplit="5" ySplit="7" topLeftCell="F10" activePane="bottomRight" state="frozen"/>
      <selection activeCell="B6" sqref="B6"/>
      <selection pane="topRight" activeCell="B6" sqref="B6"/>
      <selection pane="bottomLeft" activeCell="B6" sqref="B6"/>
      <selection pane="bottomRight" activeCell="G20" sqref="G20"/>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5</v>
      </c>
      <c r="D8" s="285"/>
      <c r="E8" s="285"/>
      <c r="F8"/>
      <c r="G8" s="14" t="s">
        <v>41</v>
      </c>
      <c r="H8" s="14" t="s">
        <v>42</v>
      </c>
      <c r="I8" s="30" t="s">
        <v>51</v>
      </c>
    </row>
    <row r="9" spans="2:9" ht="52.5" customHeight="1" thickTop="1" thickBot="1" x14ac:dyDescent="0.3">
      <c r="B9" s="12" t="s">
        <v>0</v>
      </c>
      <c r="C9" s="284">
        <v>2017011000379</v>
      </c>
      <c r="D9" s="284"/>
      <c r="E9" s="284"/>
      <c r="F9"/>
      <c r="G9" s="16">
        <f>+E19</f>
        <v>0.1</v>
      </c>
      <c r="H9" s="16">
        <f>+H27</f>
        <v>0.89999999999999991</v>
      </c>
      <c r="I9" s="286"/>
    </row>
    <row r="10" spans="2:9" ht="50.25" customHeight="1" thickTop="1" thickBot="1" x14ac:dyDescent="0.3">
      <c r="B10" s="287" t="s">
        <v>49</v>
      </c>
      <c r="C10" s="287"/>
      <c r="D10" s="287"/>
      <c r="E10" s="13">
        <f>+H27+E19</f>
        <v>0.99999999999999989</v>
      </c>
      <c r="F10"/>
      <c r="G10" s="288">
        <f>+G9+H9</f>
        <v>0.99999999999999989</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383</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105</v>
      </c>
      <c r="C23" s="36" t="s">
        <v>62</v>
      </c>
      <c r="D23" s="37"/>
      <c r="E23" s="36" t="s">
        <v>62</v>
      </c>
      <c r="F23" s="301"/>
      <c r="G23" s="301"/>
      <c r="H23" s="27">
        <f t="shared" ref="H23" si="1">IF(C23="X",((45%)/$C$11),"0%")+IF(E23="X",((45%)/$C$11),"0%")</f>
        <v>0.3</v>
      </c>
      <c r="I23" s="25" t="s">
        <v>97</v>
      </c>
    </row>
    <row r="24" spans="1:9" ht="25.5" customHeight="1" thickTop="1" thickBot="1" x14ac:dyDescent="0.4">
      <c r="A24" s="1">
        <v>2</v>
      </c>
      <c r="B24" s="25" t="s">
        <v>106</v>
      </c>
      <c r="C24" s="36" t="s">
        <v>62</v>
      </c>
      <c r="D24" s="37"/>
      <c r="E24" s="36" t="s">
        <v>62</v>
      </c>
      <c r="F24" s="301"/>
      <c r="G24" s="301"/>
      <c r="H24" s="27">
        <f>IF(C24="X",((45%)/$C$11),"0%")+IF(E24="X",((45%)/$C$11),"0%")</f>
        <v>0.3</v>
      </c>
      <c r="I24" s="25" t="s">
        <v>326</v>
      </c>
    </row>
    <row r="25" spans="1:9" ht="25.5" customHeight="1" thickTop="1" thickBot="1" x14ac:dyDescent="0.4">
      <c r="A25" s="1">
        <v>3</v>
      </c>
      <c r="B25" s="25" t="s">
        <v>107</v>
      </c>
      <c r="C25" s="36" t="s">
        <v>62</v>
      </c>
      <c r="D25" s="37"/>
      <c r="E25" s="36" t="s">
        <v>62</v>
      </c>
      <c r="F25" s="301"/>
      <c r="G25" s="301"/>
      <c r="H25" s="27">
        <f t="shared" ref="H25:H26" si="2">IF(C25="X",((45%)/$C$11),"0%")+IF(E25="X",((45%)/$C$11),"0%")</f>
        <v>0.3</v>
      </c>
      <c r="I25" s="25" t="s">
        <v>325</v>
      </c>
    </row>
    <row r="26" spans="1:9" ht="25.5" customHeight="1" thickTop="1" thickBot="1" x14ac:dyDescent="0.4">
      <c r="B26" s="25"/>
      <c r="C26" s="36"/>
      <c r="D26" s="37"/>
      <c r="E26" s="36"/>
      <c r="F26" s="301"/>
      <c r="G26" s="301"/>
      <c r="H26" s="27">
        <f t="shared" si="2"/>
        <v>0</v>
      </c>
      <c r="I26" s="25"/>
    </row>
    <row r="27" spans="1:9" ht="45" customHeight="1" thickTop="1" x14ac:dyDescent="0.25">
      <c r="H27" s="17">
        <f>SUM(H23:H26)</f>
        <v>0.89999999999999991</v>
      </c>
    </row>
    <row r="28" spans="1:9" ht="36.75" customHeight="1" x14ac:dyDescent="0.25">
      <c r="B28" s="5" t="s">
        <v>26</v>
      </c>
      <c r="C28" s="9" t="s">
        <v>33</v>
      </c>
      <c r="D28" s="6" t="s">
        <v>30</v>
      </c>
    </row>
    <row r="29" spans="1:9" ht="36.75" customHeight="1" x14ac:dyDescent="0.25">
      <c r="B29" s="5" t="s">
        <v>27</v>
      </c>
      <c r="C29" s="9" t="s">
        <v>28</v>
      </c>
      <c r="D29" s="7" t="s">
        <v>31</v>
      </c>
    </row>
    <row r="30" spans="1:9" ht="36.75" customHeight="1" x14ac:dyDescent="0.25">
      <c r="B30" s="5" t="s">
        <v>29</v>
      </c>
      <c r="C30" s="9" t="s">
        <v>34</v>
      </c>
      <c r="D30" s="8" t="s">
        <v>32</v>
      </c>
    </row>
  </sheetData>
  <mergeCells count="17">
    <mergeCell ref="F26:G26"/>
    <mergeCell ref="G14:I19"/>
    <mergeCell ref="B21:B22"/>
    <mergeCell ref="C21:D21"/>
    <mergeCell ref="E21:G21"/>
    <mergeCell ref="H21:H22"/>
    <mergeCell ref="I21:I22"/>
    <mergeCell ref="F22:G22"/>
    <mergeCell ref="F23:G23"/>
    <mergeCell ref="F24:G24"/>
    <mergeCell ref="F25:G25"/>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AF588A10-41F3-4A9E-9797-1B315630E51C}">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I29"/>
  <sheetViews>
    <sheetView showGridLines="0" zoomScale="70" zoomScaleNormal="70" workbookViewId="0">
      <pane xSplit="5" ySplit="7" topLeftCell="F10" activePane="bottomRight" state="frozen"/>
      <selection activeCell="B6" sqref="B6"/>
      <selection pane="topRight" activeCell="B6" sqref="B6"/>
      <selection pane="bottomLeft" activeCell="B6" sqref="B6"/>
      <selection pane="bottomRight" activeCell="G20" sqref="G20"/>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59</v>
      </c>
      <c r="D8" s="285"/>
      <c r="E8" s="285"/>
      <c r="F8"/>
      <c r="G8" s="14" t="s">
        <v>41</v>
      </c>
      <c r="H8" s="14" t="s">
        <v>42</v>
      </c>
      <c r="I8" s="30" t="s">
        <v>51</v>
      </c>
    </row>
    <row r="9" spans="2:9" ht="52.5" customHeight="1" thickTop="1" thickBot="1" x14ac:dyDescent="0.3">
      <c r="B9" s="12" t="s">
        <v>0</v>
      </c>
      <c r="C9" s="284">
        <v>2018011001131</v>
      </c>
      <c r="D9" s="284"/>
      <c r="E9" s="284"/>
      <c r="F9"/>
      <c r="G9" s="16">
        <f>+E19</f>
        <v>0.1</v>
      </c>
      <c r="H9" s="16">
        <f>+H26</f>
        <v>0.9</v>
      </c>
      <c r="I9" s="286"/>
    </row>
    <row r="10" spans="2:9" ht="50.25" customHeight="1" thickTop="1" thickBot="1" x14ac:dyDescent="0.3">
      <c r="B10" s="287" t="s">
        <v>49</v>
      </c>
      <c r="C10" s="287"/>
      <c r="D10" s="287"/>
      <c r="E10" s="13">
        <f>+H26+E19</f>
        <v>1</v>
      </c>
      <c r="F10"/>
      <c r="G10" s="288">
        <f>+G9+H9</f>
        <v>1</v>
      </c>
      <c r="H10" s="288"/>
      <c r="I10" s="286"/>
    </row>
    <row r="11" spans="2:9" ht="38.25" customHeight="1" thickTop="1" x14ac:dyDescent="0.25">
      <c r="B11" s="29" t="s">
        <v>40</v>
      </c>
      <c r="C11" s="10">
        <v>2</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382</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5" t="s">
        <v>159</v>
      </c>
      <c r="C23" s="36" t="s">
        <v>62</v>
      </c>
      <c r="D23" s="37"/>
      <c r="E23" s="36" t="s">
        <v>62</v>
      </c>
      <c r="F23" s="301"/>
      <c r="G23" s="301"/>
      <c r="H23" s="27">
        <f t="shared" ref="H23" si="1">IF(C23="X",((45%)/$C$11),"0%")+IF(E23="X",((45%)/$C$11),"0%")</f>
        <v>0.45</v>
      </c>
      <c r="I23" s="25" t="s">
        <v>327</v>
      </c>
    </row>
    <row r="24" spans="1:9" ht="25.5" customHeight="1" thickTop="1" thickBot="1" x14ac:dyDescent="0.4">
      <c r="A24" s="1">
        <v>2</v>
      </c>
      <c r="B24" s="25" t="s">
        <v>107</v>
      </c>
      <c r="C24" s="36" t="s">
        <v>62</v>
      </c>
      <c r="D24" s="37"/>
      <c r="E24" s="36" t="s">
        <v>62</v>
      </c>
      <c r="F24" s="301"/>
      <c r="G24" s="301"/>
      <c r="H24" s="27">
        <f>IF(C24="X",((45%)/$C$11),"0%")+IF(E24="X",((45%)/$C$11),"0%")</f>
        <v>0.45</v>
      </c>
      <c r="I24" s="25" t="s">
        <v>376</v>
      </c>
    </row>
    <row r="25" spans="1:9" ht="25.5" customHeight="1" thickTop="1" thickBot="1" x14ac:dyDescent="0.4">
      <c r="C25" s="36"/>
      <c r="D25" s="37"/>
      <c r="E25" s="36"/>
      <c r="F25" s="301"/>
      <c r="G25" s="301"/>
      <c r="H25" s="27">
        <f t="shared" ref="H25" si="2">IF(C25="X",((45%)/$C$11),"0%")+IF(E25="X",((45%)/$C$11),"0%")</f>
        <v>0</v>
      </c>
      <c r="I25" s="25"/>
    </row>
    <row r="26" spans="1:9" ht="45" customHeight="1" thickTop="1" x14ac:dyDescent="0.25">
      <c r="H26" s="17">
        <f>SUM(H23:H25)</f>
        <v>0.9</v>
      </c>
    </row>
    <row r="27" spans="1:9" ht="36.75" customHeight="1" x14ac:dyDescent="0.25">
      <c r="B27" s="5" t="s">
        <v>26</v>
      </c>
      <c r="C27" s="9" t="s">
        <v>33</v>
      </c>
      <c r="D27" s="6" t="s">
        <v>30</v>
      </c>
    </row>
    <row r="28" spans="1:9" ht="36.75" customHeight="1" x14ac:dyDescent="0.25">
      <c r="B28" s="5" t="s">
        <v>27</v>
      </c>
      <c r="C28" s="9" t="s">
        <v>28</v>
      </c>
      <c r="D28" s="7" t="s">
        <v>31</v>
      </c>
    </row>
    <row r="29" spans="1:9" ht="36.75" customHeight="1" x14ac:dyDescent="0.25">
      <c r="B29" s="5" t="s">
        <v>29</v>
      </c>
      <c r="C29" s="9" t="s">
        <v>34</v>
      </c>
      <c r="D29" s="8" t="s">
        <v>32</v>
      </c>
    </row>
  </sheetData>
  <mergeCells count="16">
    <mergeCell ref="F25:G25"/>
    <mergeCell ref="G14:I19"/>
    <mergeCell ref="B21:B22"/>
    <mergeCell ref="C21:D21"/>
    <mergeCell ref="E21:G21"/>
    <mergeCell ref="H21:H22"/>
    <mergeCell ref="I21:I22"/>
    <mergeCell ref="F22:G22"/>
    <mergeCell ref="F23:G23"/>
    <mergeCell ref="F24:G24"/>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B773A278-4EAB-45D8-B935-BA5C24F596F9}">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29"/>
  <sheetViews>
    <sheetView showGridLines="0" zoomScale="70" zoomScaleNormal="70" workbookViewId="0">
      <pane xSplit="5" ySplit="7" topLeftCell="F10" activePane="bottomRight" state="frozen"/>
      <selection activeCell="B6" sqref="B6"/>
      <selection pane="topRight" activeCell="B6" sqref="B6"/>
      <selection pane="bottomLeft" activeCell="B6" sqref="B6"/>
      <selection pane="bottomRight" activeCell="G20" sqref="G20"/>
    </sheetView>
  </sheetViews>
  <sheetFormatPr baseColWidth="10" defaultColWidth="11.42578125" defaultRowHeight="15" x14ac:dyDescent="0.25"/>
  <cols>
    <col min="1" max="1" width="3.5703125" style="1" customWidth="1"/>
    <col min="2" max="2" width="56.5703125" style="1" customWidth="1"/>
    <col min="3" max="4" width="25" style="1" customWidth="1"/>
    <col min="5" max="5" width="23.140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1" t="s">
        <v>0</v>
      </c>
      <c r="C8" s="285" t="s">
        <v>58</v>
      </c>
      <c r="D8" s="285"/>
      <c r="E8" s="285"/>
      <c r="F8"/>
      <c r="G8" s="14" t="s">
        <v>41</v>
      </c>
      <c r="H8" s="14" t="s">
        <v>42</v>
      </c>
      <c r="I8" s="15" t="s">
        <v>47</v>
      </c>
    </row>
    <row r="9" spans="2:9" ht="52.5" customHeight="1" thickTop="1" thickBot="1" x14ac:dyDescent="0.3">
      <c r="B9" s="11" t="s">
        <v>48</v>
      </c>
      <c r="C9" s="284">
        <v>2019011000296</v>
      </c>
      <c r="D9" s="284"/>
      <c r="E9" s="284"/>
      <c r="F9"/>
      <c r="G9" s="16">
        <f>+E19</f>
        <v>0.1</v>
      </c>
      <c r="H9" s="16">
        <f>+H26</f>
        <v>0.9</v>
      </c>
      <c r="I9" s="286"/>
    </row>
    <row r="10" spans="2:9" ht="50.25" customHeight="1" thickTop="1" thickBot="1" x14ac:dyDescent="0.3">
      <c r="B10" s="287" t="s">
        <v>49</v>
      </c>
      <c r="C10" s="287"/>
      <c r="D10" s="287"/>
      <c r="E10" s="13">
        <f>+H26+E19</f>
        <v>1</v>
      </c>
      <c r="F10"/>
      <c r="G10" s="288">
        <f>+G9+H9</f>
        <v>1</v>
      </c>
      <c r="H10" s="288"/>
      <c r="I10" s="286"/>
    </row>
    <row r="11" spans="2:9" ht="38.25" customHeight="1" thickTop="1" x14ac:dyDescent="0.25">
      <c r="B11" s="4" t="s">
        <v>40</v>
      </c>
      <c r="C11" s="10">
        <v>1</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381</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51" t="s">
        <v>329</v>
      </c>
      <c r="C23" s="52"/>
      <c r="D23" s="53"/>
      <c r="E23" s="52"/>
      <c r="F23" s="302"/>
      <c r="G23" s="302"/>
      <c r="H23" s="54">
        <f t="shared" ref="H23" si="1">IF(C23="X",((45%)/$C$11),"0%")+IF(E23="X",((45%)/$C$11),"0%")</f>
        <v>0</v>
      </c>
      <c r="I23" s="51" t="s">
        <v>377</v>
      </c>
    </row>
    <row r="24" spans="1:9" ht="25.5" customHeight="1" thickTop="1" thickBot="1" x14ac:dyDescent="0.4">
      <c r="A24" s="1">
        <v>2</v>
      </c>
      <c r="B24" s="25" t="s">
        <v>328</v>
      </c>
      <c r="C24" s="36" t="s">
        <v>62</v>
      </c>
      <c r="D24" s="37"/>
      <c r="E24" s="36" t="s">
        <v>62</v>
      </c>
      <c r="F24" s="301"/>
      <c r="G24" s="301"/>
      <c r="H24" s="27">
        <f t="shared" ref="H24" si="2">IF(C24="X",((45%)/$C$11),"0%")+IF(E24="X",((45%)/$C$11),"0%")</f>
        <v>0.9</v>
      </c>
      <c r="I24" s="25" t="s">
        <v>330</v>
      </c>
    </row>
    <row r="25" spans="1:9" ht="25.5" customHeight="1" thickTop="1" thickBot="1" x14ac:dyDescent="0.4">
      <c r="B25" s="25"/>
      <c r="C25" s="36"/>
      <c r="D25" s="37"/>
      <c r="E25" s="36"/>
      <c r="F25" s="301"/>
      <c r="G25" s="301"/>
      <c r="H25" s="27"/>
      <c r="I25" s="25"/>
    </row>
    <row r="26" spans="1:9" ht="45" customHeight="1" thickTop="1" x14ac:dyDescent="0.25">
      <c r="H26" s="17">
        <f>SUM(H23:H25)</f>
        <v>0.9</v>
      </c>
    </row>
    <row r="27" spans="1:9" ht="36.75" customHeight="1" x14ac:dyDescent="0.25">
      <c r="B27" s="5" t="s">
        <v>26</v>
      </c>
      <c r="C27" s="9" t="s">
        <v>33</v>
      </c>
      <c r="D27" s="6" t="s">
        <v>30</v>
      </c>
    </row>
    <row r="28" spans="1:9" ht="36.75" customHeight="1" x14ac:dyDescent="0.25">
      <c r="B28" s="5" t="s">
        <v>27</v>
      </c>
      <c r="C28" s="9" t="s">
        <v>28</v>
      </c>
      <c r="D28" s="7" t="s">
        <v>31</v>
      </c>
    </row>
    <row r="29" spans="1:9" ht="36.75" customHeight="1" x14ac:dyDescent="0.25">
      <c r="B29" s="5" t="s">
        <v>29</v>
      </c>
      <c r="C29" s="9" t="s">
        <v>34</v>
      </c>
      <c r="D29" s="8" t="s">
        <v>32</v>
      </c>
    </row>
  </sheetData>
  <mergeCells count="16">
    <mergeCell ref="F23:G23"/>
    <mergeCell ref="F24:G24"/>
    <mergeCell ref="F25:G25"/>
    <mergeCell ref="C8:E8"/>
    <mergeCell ref="C9:E9"/>
    <mergeCell ref="B10:D10"/>
    <mergeCell ref="C21:D21"/>
    <mergeCell ref="E21:G21"/>
    <mergeCell ref="B21:B22"/>
    <mergeCell ref="G10:H10"/>
    <mergeCell ref="G13:I13"/>
    <mergeCell ref="F22:G22"/>
    <mergeCell ref="I9:I10"/>
    <mergeCell ref="G14:I19"/>
    <mergeCell ref="H21:H22"/>
    <mergeCell ref="I21:I22"/>
  </mergeCells>
  <conditionalFormatting sqref="E10">
    <cfRule type="iconSet" priority="8">
      <iconSet iconSet="4TrafficLights">
        <cfvo type="percent" val="0"/>
        <cfvo type="num" val="0.5"/>
        <cfvo type="num" val="0.8"/>
        <cfvo type="num" val="0.95"/>
      </iconSet>
    </cfRule>
    <cfRule type="iconSet" priority="10">
      <iconSet>
        <cfvo type="percent" val="0"/>
        <cfvo type="percent" val="33"/>
        <cfvo type="percent" val="67"/>
      </iconSet>
    </cfRule>
    <cfRule type="iconSet" priority="11">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869B176F-43B5-4D0F-80F4-C546A517600C}">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I30"/>
  <sheetViews>
    <sheetView showGridLines="0" zoomScale="70" zoomScaleNormal="70" workbookViewId="0">
      <pane xSplit="5" ySplit="7" topLeftCell="F13"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56.5703125" style="1" customWidth="1"/>
    <col min="3" max="4" width="25" style="1" customWidth="1"/>
    <col min="5" max="5" width="23.140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1" t="s">
        <v>0</v>
      </c>
      <c r="C8" s="284">
        <v>2020011000158</v>
      </c>
      <c r="D8" s="284"/>
      <c r="E8" s="284"/>
      <c r="F8"/>
      <c r="G8" s="14" t="s">
        <v>41</v>
      </c>
      <c r="H8" s="14" t="s">
        <v>42</v>
      </c>
      <c r="I8" s="15" t="s">
        <v>47</v>
      </c>
    </row>
    <row r="9" spans="2:9" ht="52.5" customHeight="1" thickTop="1" thickBot="1" x14ac:dyDescent="0.3">
      <c r="B9" s="11" t="s">
        <v>48</v>
      </c>
      <c r="C9" s="284" t="s">
        <v>66</v>
      </c>
      <c r="D9" s="284"/>
      <c r="E9" s="284"/>
      <c r="F9"/>
      <c r="G9" s="16">
        <f>+E19</f>
        <v>0.1</v>
      </c>
      <c r="H9" s="16">
        <f>+H27</f>
        <v>0.75</v>
      </c>
      <c r="I9" s="286"/>
    </row>
    <row r="10" spans="2:9" ht="50.25" customHeight="1" thickTop="1" thickBot="1" x14ac:dyDescent="0.3">
      <c r="B10" s="287" t="s">
        <v>49</v>
      </c>
      <c r="C10" s="287"/>
      <c r="D10" s="287"/>
      <c r="E10" s="13">
        <f>+H27+E19</f>
        <v>0.85</v>
      </c>
      <c r="F10"/>
      <c r="G10" s="288">
        <f>+G9+H9</f>
        <v>0.85</v>
      </c>
      <c r="H10" s="288"/>
      <c r="I10" s="286"/>
    </row>
    <row r="11" spans="2:9" ht="38.25" customHeight="1" thickTop="1" x14ac:dyDescent="0.25">
      <c r="B11" s="4"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333</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3</v>
      </c>
      <c r="B23" s="25" t="s">
        <v>105</v>
      </c>
      <c r="C23" s="36" t="s">
        <v>62</v>
      </c>
      <c r="D23" s="36"/>
      <c r="E23" s="36" t="s">
        <v>62</v>
      </c>
      <c r="F23" s="301"/>
      <c r="G23" s="301"/>
      <c r="H23" s="27">
        <f t="shared" ref="H23" si="1">IF(C23="X",((45%)/$C$11),"0%")+IF(E23="X",((45%)/$C$11),"0%")</f>
        <v>0.3</v>
      </c>
      <c r="I23" s="25" t="s">
        <v>334</v>
      </c>
    </row>
    <row r="24" spans="1:9" ht="25.5" customHeight="1" thickTop="1" thickBot="1" x14ac:dyDescent="0.4">
      <c r="A24" s="1">
        <v>1</v>
      </c>
      <c r="B24" s="25" t="s">
        <v>108</v>
      </c>
      <c r="C24" s="36" t="s">
        <v>62</v>
      </c>
      <c r="D24" s="36"/>
      <c r="E24" s="36"/>
      <c r="F24" s="301" t="s">
        <v>62</v>
      </c>
      <c r="G24" s="301"/>
      <c r="H24" s="27">
        <f>IF(C24="X",((45%)/$C$11),"0%")+IF(E24="X",((45%)/$C$11),"0%")</f>
        <v>0.15</v>
      </c>
      <c r="I24" s="25" t="s">
        <v>331</v>
      </c>
    </row>
    <row r="25" spans="1:9" ht="25.5" customHeight="1" thickTop="1" thickBot="1" x14ac:dyDescent="0.4">
      <c r="A25" s="1">
        <v>2</v>
      </c>
      <c r="B25" s="25" t="s">
        <v>109</v>
      </c>
      <c r="C25" s="36" t="s">
        <v>62</v>
      </c>
      <c r="D25" s="36"/>
      <c r="E25" s="36" t="s">
        <v>62</v>
      </c>
      <c r="F25" s="301"/>
      <c r="G25" s="301"/>
      <c r="H25" s="27">
        <f>IF(C25="X",((45%)/$C$11),"0%")+IF(E25="X",((45%)/$C$11),"0%")</f>
        <v>0.3</v>
      </c>
      <c r="I25" s="25" t="s">
        <v>332</v>
      </c>
    </row>
    <row r="26" spans="1:9" ht="25.5" customHeight="1" thickTop="1" thickBot="1" x14ac:dyDescent="0.4">
      <c r="B26" s="25"/>
      <c r="C26" s="36"/>
      <c r="D26" s="36"/>
      <c r="E26" s="36"/>
      <c r="F26" s="301"/>
      <c r="G26" s="301"/>
      <c r="H26" s="27"/>
      <c r="I26" s="25"/>
    </row>
    <row r="27" spans="1:9" ht="45" customHeight="1" thickTop="1" x14ac:dyDescent="0.25">
      <c r="H27" s="17">
        <f>SUM(H23:H26)</f>
        <v>0.75</v>
      </c>
    </row>
    <row r="28" spans="1:9" ht="36.75" customHeight="1" x14ac:dyDescent="0.25">
      <c r="B28" s="5" t="s">
        <v>26</v>
      </c>
      <c r="C28" s="9" t="s">
        <v>33</v>
      </c>
      <c r="D28" s="6" t="s">
        <v>30</v>
      </c>
    </row>
    <row r="29" spans="1:9" ht="36.75" customHeight="1" x14ac:dyDescent="0.25">
      <c r="B29" s="5" t="s">
        <v>27</v>
      </c>
      <c r="C29" s="9" t="s">
        <v>28</v>
      </c>
      <c r="D29" s="7" t="s">
        <v>31</v>
      </c>
    </row>
    <row r="30" spans="1:9" ht="36.75" customHeight="1" x14ac:dyDescent="0.25">
      <c r="B30" s="5" t="s">
        <v>29</v>
      </c>
      <c r="C30" s="9" t="s">
        <v>34</v>
      </c>
      <c r="D30" s="8" t="s">
        <v>32</v>
      </c>
    </row>
  </sheetData>
  <mergeCells count="17">
    <mergeCell ref="F24:G24"/>
    <mergeCell ref="F25:G25"/>
    <mergeCell ref="F23:G23"/>
    <mergeCell ref="F26:G26"/>
    <mergeCell ref="G14:I19"/>
    <mergeCell ref="B21:B22"/>
    <mergeCell ref="C21:D21"/>
    <mergeCell ref="E21:G21"/>
    <mergeCell ref="H21:H22"/>
    <mergeCell ref="I21:I22"/>
    <mergeCell ref="F22:G22"/>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D1CFB96D-83D1-4B87-8F9F-E0A71ED6FB20}">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I31"/>
  <sheetViews>
    <sheetView topLeftCell="C1" zoomScale="70" zoomScaleNormal="70" workbookViewId="0">
      <selection activeCell="G20" sqref="G20"/>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279</v>
      </c>
      <c r="D8" s="285"/>
      <c r="E8" s="285"/>
      <c r="F8"/>
      <c r="G8" s="14" t="s">
        <v>41</v>
      </c>
      <c r="H8" s="14" t="s">
        <v>42</v>
      </c>
      <c r="I8" s="30" t="s">
        <v>51</v>
      </c>
    </row>
    <row r="9" spans="2:9" ht="52.5" customHeight="1" thickTop="1" thickBot="1" x14ac:dyDescent="0.3">
      <c r="B9" s="12" t="s">
        <v>0</v>
      </c>
      <c r="C9" s="284">
        <v>2021011000058</v>
      </c>
      <c r="D9" s="284"/>
      <c r="E9" s="284"/>
      <c r="F9"/>
      <c r="G9" s="16">
        <f>+E19</f>
        <v>0.1</v>
      </c>
      <c r="H9" s="16">
        <f>+H28</f>
        <v>0.6</v>
      </c>
      <c r="I9" s="286"/>
    </row>
    <row r="10" spans="2:9" ht="50.25" customHeight="1" thickTop="1" thickBot="1" x14ac:dyDescent="0.3">
      <c r="B10" s="287" t="s">
        <v>49</v>
      </c>
      <c r="C10" s="287"/>
      <c r="D10" s="287"/>
      <c r="E10" s="13">
        <f>+H28+E19</f>
        <v>0.7</v>
      </c>
      <c r="F10"/>
      <c r="G10" s="288">
        <f>+G9+H9</f>
        <v>0.7</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388</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84" t="s">
        <v>159</v>
      </c>
      <c r="C23" s="36" t="s">
        <v>62</v>
      </c>
      <c r="D23" s="37"/>
      <c r="E23" s="36"/>
      <c r="F23" s="301" t="s">
        <v>62</v>
      </c>
      <c r="G23" s="301"/>
      <c r="H23" s="27">
        <f t="shared" ref="H23" si="1">IF(C23="X",((45%)/$C$11),"0%")+IF(E23="X",((45%)/$C$11),"0%")</f>
        <v>0.15</v>
      </c>
      <c r="I23" s="25" t="s">
        <v>284</v>
      </c>
    </row>
    <row r="24" spans="1:9" ht="25.5" customHeight="1" thickTop="1" thickBot="1" x14ac:dyDescent="0.4">
      <c r="A24" s="1">
        <v>2</v>
      </c>
      <c r="B24" s="25" t="s">
        <v>107</v>
      </c>
      <c r="C24" s="36" t="s">
        <v>62</v>
      </c>
      <c r="D24" s="37"/>
      <c r="E24" s="36"/>
      <c r="F24" s="301" t="s">
        <v>62</v>
      </c>
      <c r="G24" s="301"/>
      <c r="H24" s="27">
        <f>IF(C24="X",((45%)/$C$11),"0%")+IF(E24="X",((45%)/$C$11),"0%")</f>
        <v>0.15</v>
      </c>
      <c r="I24" s="25" t="s">
        <v>387</v>
      </c>
    </row>
    <row r="25" spans="1:9" ht="25.5" customHeight="1" thickTop="1" thickBot="1" x14ac:dyDescent="0.4">
      <c r="A25" s="1">
        <v>3</v>
      </c>
      <c r="B25" s="25" t="s">
        <v>280</v>
      </c>
      <c r="C25" s="36" t="s">
        <v>62</v>
      </c>
      <c r="D25" s="37"/>
      <c r="E25" s="36" t="s">
        <v>62</v>
      </c>
      <c r="F25" s="301"/>
      <c r="G25" s="301"/>
      <c r="H25" s="27">
        <f t="shared" ref="H25:H27" si="2">IF(C25="X",((45%)/$C$11),"0%")+IF(E25="X",((45%)/$C$11),"0%")</f>
        <v>0.3</v>
      </c>
      <c r="I25" s="25" t="s">
        <v>335</v>
      </c>
    </row>
    <row r="26" spans="1:9" s="50" customFormat="1" ht="25.5" customHeight="1" thickTop="1" thickBot="1" x14ac:dyDescent="0.4">
      <c r="B26" s="51"/>
      <c r="C26" s="52"/>
      <c r="D26" s="53"/>
      <c r="E26" s="52"/>
      <c r="F26" s="302"/>
      <c r="G26" s="302"/>
      <c r="H26" s="95">
        <f t="shared" si="2"/>
        <v>0</v>
      </c>
      <c r="I26" s="51"/>
    </row>
    <row r="27" spans="1:9" ht="25.5" customHeight="1" thickTop="1" thickBot="1" x14ac:dyDescent="0.4">
      <c r="B27" s="25"/>
      <c r="C27" s="36"/>
      <c r="D27" s="37"/>
      <c r="E27" s="36"/>
      <c r="F27" s="301"/>
      <c r="G27" s="301"/>
      <c r="H27" s="27">
        <f t="shared" si="2"/>
        <v>0</v>
      </c>
      <c r="I27" s="25"/>
    </row>
    <row r="28" spans="1:9" ht="45" customHeight="1" thickTop="1" x14ac:dyDescent="0.25">
      <c r="H28" s="17">
        <f>SUM(H23:H27)</f>
        <v>0.6</v>
      </c>
    </row>
    <row r="29" spans="1:9" ht="36.75" customHeight="1" x14ac:dyDescent="0.25">
      <c r="B29" s="5" t="s">
        <v>26</v>
      </c>
      <c r="C29" s="9" t="s">
        <v>33</v>
      </c>
      <c r="D29" s="6" t="s">
        <v>30</v>
      </c>
    </row>
    <row r="30" spans="1:9" ht="36.75" customHeight="1" x14ac:dyDescent="0.25">
      <c r="B30" s="5" t="s">
        <v>27</v>
      </c>
      <c r="C30" s="9" t="s">
        <v>28</v>
      </c>
      <c r="D30" s="7" t="s">
        <v>31</v>
      </c>
    </row>
    <row r="31" spans="1:9" ht="36.75" customHeight="1" x14ac:dyDescent="0.25">
      <c r="B31" s="5" t="s">
        <v>29</v>
      </c>
      <c r="C31" s="9" t="s">
        <v>34</v>
      </c>
      <c r="D31" s="8" t="s">
        <v>32</v>
      </c>
    </row>
  </sheetData>
  <mergeCells count="18">
    <mergeCell ref="G13:I13"/>
    <mergeCell ref="C8:E8"/>
    <mergeCell ref="C9:E9"/>
    <mergeCell ref="I9:I10"/>
    <mergeCell ref="B10:D10"/>
    <mergeCell ref="G10:H10"/>
    <mergeCell ref="G14:I19"/>
    <mergeCell ref="B21:B22"/>
    <mergeCell ref="C21:D21"/>
    <mergeCell ref="E21:G21"/>
    <mergeCell ref="H21:H22"/>
    <mergeCell ref="I21:I22"/>
    <mergeCell ref="F22:G22"/>
    <mergeCell ref="F23:G23"/>
    <mergeCell ref="F24:G24"/>
    <mergeCell ref="F25:G25"/>
    <mergeCell ref="F26:G26"/>
    <mergeCell ref="F27:G27"/>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60EDA5E4-E06E-4C9E-901D-D9A9B9A8EDBB}">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I29"/>
  <sheetViews>
    <sheetView showGridLines="0" zoomScale="70" zoomScaleNormal="70" workbookViewId="0">
      <pane xSplit="5" ySplit="7" topLeftCell="F10"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57</v>
      </c>
      <c r="D8" s="285"/>
      <c r="E8" s="285"/>
      <c r="F8"/>
      <c r="G8" s="14" t="s">
        <v>41</v>
      </c>
      <c r="H8" s="14" t="s">
        <v>42</v>
      </c>
      <c r="I8" s="30" t="s">
        <v>51</v>
      </c>
    </row>
    <row r="9" spans="2:9" ht="52.5" customHeight="1" thickTop="1" thickBot="1" x14ac:dyDescent="0.3">
      <c r="B9" s="12" t="s">
        <v>0</v>
      </c>
      <c r="C9" s="284">
        <v>2018011001150</v>
      </c>
      <c r="D9" s="284"/>
      <c r="E9" s="284"/>
      <c r="F9"/>
      <c r="G9" s="16">
        <f>+E19</f>
        <v>0.1</v>
      </c>
      <c r="H9" s="16">
        <f>+H26</f>
        <v>0.67500000000000004</v>
      </c>
      <c r="I9" s="286"/>
    </row>
    <row r="10" spans="2:9" ht="50.25" customHeight="1" thickTop="1" thickBot="1" x14ac:dyDescent="0.3">
      <c r="B10" s="287" t="s">
        <v>49</v>
      </c>
      <c r="C10" s="287"/>
      <c r="D10" s="287"/>
      <c r="E10" s="13">
        <f>+H26+E19</f>
        <v>0.77500000000000002</v>
      </c>
      <c r="F10"/>
      <c r="G10" s="288">
        <f>+G9+H9</f>
        <v>0.77500000000000002</v>
      </c>
      <c r="H10" s="288"/>
      <c r="I10" s="286"/>
    </row>
    <row r="11" spans="2:9" ht="38.25" customHeight="1" thickTop="1" x14ac:dyDescent="0.25">
      <c r="B11" s="29" t="s">
        <v>40</v>
      </c>
      <c r="C11" s="10">
        <v>2</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358</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44.25" customHeight="1" thickTop="1" thickBot="1" x14ac:dyDescent="0.4">
      <c r="A23" s="1">
        <v>1</v>
      </c>
      <c r="B23" s="28" t="s">
        <v>164</v>
      </c>
      <c r="C23" s="36" t="s">
        <v>62</v>
      </c>
      <c r="D23" s="37"/>
      <c r="E23" s="36" t="s">
        <v>62</v>
      </c>
      <c r="F23" s="301"/>
      <c r="G23" s="301"/>
      <c r="H23" s="27">
        <f>IF(C23="X",((45%)/$C$11),"0%")+IF(E23="X",((45%)/$C$11),"0%")</f>
        <v>0.45</v>
      </c>
      <c r="I23" s="25" t="s">
        <v>118</v>
      </c>
    </row>
    <row r="24" spans="1:9" ht="44.25" customHeight="1" thickTop="1" thickBot="1" x14ac:dyDescent="0.4">
      <c r="A24" s="1">
        <v>2</v>
      </c>
      <c r="B24" s="25" t="s">
        <v>165</v>
      </c>
      <c r="C24" s="36" t="s">
        <v>62</v>
      </c>
      <c r="D24" s="37"/>
      <c r="E24" s="36"/>
      <c r="F24" s="301" t="s">
        <v>62</v>
      </c>
      <c r="G24" s="301"/>
      <c r="H24" s="27">
        <f>IF(C24="X",((45%)/$C$11),"0%")+IF(E24="X",((45%)/$C$11),"0%")</f>
        <v>0.22500000000000001</v>
      </c>
      <c r="I24" s="25" t="s">
        <v>336</v>
      </c>
    </row>
    <row r="25" spans="1:9" ht="25.5" customHeight="1" thickTop="1" thickBot="1" x14ac:dyDescent="0.4">
      <c r="B25" s="25"/>
      <c r="C25" s="36"/>
      <c r="D25" s="37"/>
      <c r="E25" s="36"/>
      <c r="F25" s="301"/>
      <c r="G25" s="301"/>
      <c r="H25" s="27">
        <f t="shared" ref="H25" si="1">IF(C25="X",((45%)/$C$11),"0%")+IF(E25="X",((45%)/$C$11),"0%")</f>
        <v>0</v>
      </c>
      <c r="I25" s="25"/>
    </row>
    <row r="26" spans="1:9" ht="45" customHeight="1" thickTop="1" x14ac:dyDescent="0.25">
      <c r="H26" s="17">
        <f>SUM(H23:H25)</f>
        <v>0.67500000000000004</v>
      </c>
    </row>
    <row r="27" spans="1:9" ht="36.75" customHeight="1" x14ac:dyDescent="0.25">
      <c r="B27" s="5" t="s">
        <v>26</v>
      </c>
      <c r="C27" s="9" t="s">
        <v>33</v>
      </c>
      <c r="D27" s="6" t="s">
        <v>30</v>
      </c>
    </row>
    <row r="28" spans="1:9" ht="36.75" customHeight="1" x14ac:dyDescent="0.25">
      <c r="B28" s="5" t="s">
        <v>27</v>
      </c>
      <c r="C28" s="9" t="s">
        <v>28</v>
      </c>
      <c r="D28" s="7" t="s">
        <v>31</v>
      </c>
    </row>
    <row r="29" spans="1:9" ht="36.75" customHeight="1" x14ac:dyDescent="0.25">
      <c r="B29" s="5" t="s">
        <v>29</v>
      </c>
      <c r="C29" s="9" t="s">
        <v>34</v>
      </c>
      <c r="D29" s="8" t="s">
        <v>32</v>
      </c>
    </row>
  </sheetData>
  <mergeCells count="16">
    <mergeCell ref="F25:G25"/>
    <mergeCell ref="G14:I19"/>
    <mergeCell ref="B21:B22"/>
    <mergeCell ref="C21:D21"/>
    <mergeCell ref="E21:G21"/>
    <mergeCell ref="H21:H22"/>
    <mergeCell ref="I21:I22"/>
    <mergeCell ref="F22:G22"/>
    <mergeCell ref="F23:G23"/>
    <mergeCell ref="F24:G24"/>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4297B71B-86E9-4C62-B343-6704BBEEA8D8}">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I41"/>
  <sheetViews>
    <sheetView showGridLines="0" zoomScale="70" zoomScaleNormal="70" workbookViewId="0">
      <pane xSplit="5" ySplit="7" topLeftCell="F14" activePane="bottomRight" state="frozen"/>
      <selection activeCell="C8" sqref="C8:E9"/>
      <selection pane="topRight" activeCell="C8" sqref="C8:E9"/>
      <selection pane="bottomLeft" activeCell="C8" sqref="C8:E9"/>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56</v>
      </c>
      <c r="D8" s="285"/>
      <c r="E8" s="285"/>
      <c r="F8"/>
      <c r="G8" s="14" t="s">
        <v>41</v>
      </c>
      <c r="H8" s="14" t="s">
        <v>42</v>
      </c>
      <c r="I8" s="30" t="s">
        <v>51</v>
      </c>
    </row>
    <row r="9" spans="2:9" ht="52.5" customHeight="1" thickTop="1" thickBot="1" x14ac:dyDescent="0.3">
      <c r="B9" s="12" t="s">
        <v>0</v>
      </c>
      <c r="C9" s="284">
        <v>2018011001151</v>
      </c>
      <c r="D9" s="284"/>
      <c r="E9" s="284"/>
      <c r="F9"/>
      <c r="G9" s="16">
        <f>+E19</f>
        <v>0.1</v>
      </c>
      <c r="H9" s="16">
        <f>+H38</f>
        <v>0.77142857142857146</v>
      </c>
      <c r="I9" s="286"/>
    </row>
    <row r="10" spans="2:9" ht="50.25" customHeight="1" thickTop="1" thickBot="1" x14ac:dyDescent="0.3">
      <c r="B10" s="287" t="s">
        <v>49</v>
      </c>
      <c r="C10" s="287"/>
      <c r="D10" s="287"/>
      <c r="E10" s="13">
        <f>+H38+E19</f>
        <v>0.87142857142857144</v>
      </c>
      <c r="F10"/>
      <c r="G10" s="288">
        <f>+G9+H9</f>
        <v>0.87142857142857144</v>
      </c>
      <c r="H10" s="288"/>
      <c r="I10" s="286"/>
    </row>
    <row r="11" spans="2:9" ht="38.25" customHeight="1" thickTop="1" x14ac:dyDescent="0.25">
      <c r="B11" s="29" t="s">
        <v>40</v>
      </c>
      <c r="C11" s="10">
        <v>14</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359</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38.25" customHeight="1" thickTop="1" thickBot="1" x14ac:dyDescent="0.4">
      <c r="A23" s="1">
        <v>1</v>
      </c>
      <c r="B23" s="28" t="s">
        <v>164</v>
      </c>
      <c r="C23" s="36" t="s">
        <v>62</v>
      </c>
      <c r="D23" s="36"/>
      <c r="E23" s="36" t="s">
        <v>62</v>
      </c>
      <c r="F23" s="301"/>
      <c r="G23" s="301"/>
      <c r="H23" s="67">
        <f>IF(C23="X",((45%)/$C$11),"0%")+IF(E23="X",((45%)/$C$11),"0%")</f>
        <v>6.4285714285714293E-2</v>
      </c>
      <c r="I23" s="25" t="s">
        <v>339</v>
      </c>
    </row>
    <row r="24" spans="1:9" ht="38.25" customHeight="1" thickTop="1" thickBot="1" x14ac:dyDescent="0.4">
      <c r="A24" s="1">
        <v>2</v>
      </c>
      <c r="B24" s="28" t="s">
        <v>171</v>
      </c>
      <c r="C24" s="36" t="s">
        <v>62</v>
      </c>
      <c r="D24" s="36"/>
      <c r="E24" s="36" t="s">
        <v>62</v>
      </c>
      <c r="F24" s="301"/>
      <c r="G24" s="301"/>
      <c r="H24" s="67">
        <f t="shared" ref="H24:H36" si="1">IF(C24="X",((45%)/$C$11),"0%")+IF(E24="X",((45%)/$C$11),"0%")</f>
        <v>6.4285714285714293E-2</v>
      </c>
      <c r="I24" s="25" t="s">
        <v>347</v>
      </c>
    </row>
    <row r="25" spans="1:9" ht="38.25" customHeight="1" thickTop="1" thickBot="1" x14ac:dyDescent="0.4">
      <c r="A25" s="1">
        <v>3</v>
      </c>
      <c r="B25" s="28" t="s">
        <v>172</v>
      </c>
      <c r="C25" s="36" t="s">
        <v>62</v>
      </c>
      <c r="D25" s="36"/>
      <c r="E25" s="36" t="s">
        <v>62</v>
      </c>
      <c r="F25" s="301"/>
      <c r="G25" s="301"/>
      <c r="H25" s="67">
        <f t="shared" si="1"/>
        <v>6.4285714285714293E-2</v>
      </c>
      <c r="I25" s="25" t="s">
        <v>346</v>
      </c>
    </row>
    <row r="26" spans="1:9" ht="38.25" customHeight="1" thickTop="1" thickBot="1" x14ac:dyDescent="0.4">
      <c r="A26" s="1">
        <v>4</v>
      </c>
      <c r="B26" s="28" t="s">
        <v>173</v>
      </c>
      <c r="C26" s="36" t="s">
        <v>62</v>
      </c>
      <c r="D26" s="36"/>
      <c r="E26" s="36" t="s">
        <v>62</v>
      </c>
      <c r="F26" s="301"/>
      <c r="G26" s="301"/>
      <c r="H26" s="67">
        <f t="shared" si="1"/>
        <v>6.4285714285714293E-2</v>
      </c>
      <c r="I26" s="25" t="s">
        <v>344</v>
      </c>
    </row>
    <row r="27" spans="1:9" ht="38.25" customHeight="1" thickTop="1" thickBot="1" x14ac:dyDescent="0.4">
      <c r="A27" s="1">
        <v>5</v>
      </c>
      <c r="B27" s="28" t="s">
        <v>174</v>
      </c>
      <c r="C27" s="36" t="s">
        <v>62</v>
      </c>
      <c r="D27" s="36"/>
      <c r="E27" s="36"/>
      <c r="F27" s="301" t="s">
        <v>62</v>
      </c>
      <c r="G27" s="301"/>
      <c r="H27" s="67">
        <f t="shared" si="1"/>
        <v>3.2142857142857147E-2</v>
      </c>
      <c r="I27" s="25" t="s">
        <v>342</v>
      </c>
    </row>
    <row r="28" spans="1:9" ht="38.25" customHeight="1" thickTop="1" thickBot="1" x14ac:dyDescent="0.4">
      <c r="A28" s="1">
        <v>6</v>
      </c>
      <c r="B28" s="28" t="s">
        <v>175</v>
      </c>
      <c r="C28" s="36" t="s">
        <v>62</v>
      </c>
      <c r="D28" s="36"/>
      <c r="E28" s="36" t="s">
        <v>62</v>
      </c>
      <c r="F28" s="301"/>
      <c r="G28" s="301"/>
      <c r="H28" s="67">
        <f t="shared" si="1"/>
        <v>6.4285714285714293E-2</v>
      </c>
      <c r="I28" s="25" t="s">
        <v>361</v>
      </c>
    </row>
    <row r="29" spans="1:9" ht="38.25" customHeight="1" thickTop="1" thickBot="1" x14ac:dyDescent="0.4">
      <c r="A29" s="1">
        <v>7</v>
      </c>
      <c r="B29" s="28" t="s">
        <v>169</v>
      </c>
      <c r="C29" s="36" t="s">
        <v>62</v>
      </c>
      <c r="D29" s="36"/>
      <c r="E29" s="36" t="s">
        <v>62</v>
      </c>
      <c r="F29" s="301"/>
      <c r="G29" s="301"/>
      <c r="H29" s="67">
        <f t="shared" si="1"/>
        <v>6.4285714285714293E-2</v>
      </c>
      <c r="I29" s="25" t="s">
        <v>343</v>
      </c>
    </row>
    <row r="30" spans="1:9" ht="38.25" customHeight="1" thickTop="1" thickBot="1" x14ac:dyDescent="0.4">
      <c r="A30" s="1">
        <v>8</v>
      </c>
      <c r="B30" s="28" t="s">
        <v>176</v>
      </c>
      <c r="C30" s="36" t="s">
        <v>62</v>
      </c>
      <c r="D30" s="36"/>
      <c r="E30" s="36"/>
      <c r="F30" s="301" t="s">
        <v>62</v>
      </c>
      <c r="G30" s="301"/>
      <c r="H30" s="67">
        <f t="shared" si="1"/>
        <v>3.2142857142857147E-2</v>
      </c>
      <c r="I30" s="25" t="s">
        <v>351</v>
      </c>
    </row>
    <row r="31" spans="1:9" ht="38.25" customHeight="1" thickTop="1" thickBot="1" x14ac:dyDescent="0.4">
      <c r="A31" s="1">
        <v>9</v>
      </c>
      <c r="B31" s="28" t="s">
        <v>170</v>
      </c>
      <c r="C31" s="36" t="s">
        <v>62</v>
      </c>
      <c r="D31" s="36"/>
      <c r="E31" s="36" t="s">
        <v>62</v>
      </c>
      <c r="F31" s="301"/>
      <c r="G31" s="301"/>
      <c r="H31" s="67">
        <f t="shared" si="1"/>
        <v>6.4285714285714293E-2</v>
      </c>
      <c r="I31" s="25" t="s">
        <v>349</v>
      </c>
    </row>
    <row r="32" spans="1:9" ht="38.25" customHeight="1" thickTop="1" thickBot="1" x14ac:dyDescent="0.4">
      <c r="A32" s="1">
        <v>10</v>
      </c>
      <c r="B32" s="28" t="s">
        <v>177</v>
      </c>
      <c r="C32" s="36" t="s">
        <v>62</v>
      </c>
      <c r="D32" s="36"/>
      <c r="E32" s="36" t="s">
        <v>62</v>
      </c>
      <c r="F32" s="307"/>
      <c r="G32" s="308"/>
      <c r="H32" s="67">
        <f t="shared" si="1"/>
        <v>6.4285714285714293E-2</v>
      </c>
      <c r="I32" s="25" t="s">
        <v>348</v>
      </c>
    </row>
    <row r="33" spans="1:9" ht="38.25" customHeight="1" thickTop="1" thickBot="1" x14ac:dyDescent="0.4">
      <c r="A33" s="1">
        <v>11</v>
      </c>
      <c r="B33" s="28" t="s">
        <v>337</v>
      </c>
      <c r="C33" s="36" t="s">
        <v>62</v>
      </c>
      <c r="D33" s="36"/>
      <c r="E33" s="36" t="s">
        <v>62</v>
      </c>
      <c r="F33" s="307"/>
      <c r="G33" s="308"/>
      <c r="H33" s="67">
        <f t="shared" si="1"/>
        <v>6.4285714285714293E-2</v>
      </c>
      <c r="I33" s="25" t="s">
        <v>362</v>
      </c>
    </row>
    <row r="34" spans="1:9" ht="38.25" customHeight="1" thickTop="1" thickBot="1" x14ac:dyDescent="0.4">
      <c r="A34" s="1">
        <v>12</v>
      </c>
      <c r="B34" s="28" t="s">
        <v>338</v>
      </c>
      <c r="C34" s="36" t="s">
        <v>62</v>
      </c>
      <c r="D34" s="36"/>
      <c r="E34" s="36"/>
      <c r="F34" s="307" t="s">
        <v>62</v>
      </c>
      <c r="G34" s="308"/>
      <c r="H34" s="67">
        <f t="shared" si="1"/>
        <v>3.2142857142857147E-2</v>
      </c>
      <c r="I34" s="25" t="s">
        <v>363</v>
      </c>
    </row>
    <row r="35" spans="1:9" ht="38.25" customHeight="1" thickTop="1" thickBot="1" x14ac:dyDescent="0.4">
      <c r="A35" s="1">
        <v>13</v>
      </c>
      <c r="B35" s="28" t="s">
        <v>168</v>
      </c>
      <c r="C35" s="36" t="s">
        <v>62</v>
      </c>
      <c r="D35" s="36"/>
      <c r="E35" s="36" t="s">
        <v>62</v>
      </c>
      <c r="F35" s="301"/>
      <c r="G35" s="301"/>
      <c r="H35" s="67">
        <f t="shared" si="1"/>
        <v>6.4285714285714293E-2</v>
      </c>
      <c r="I35" s="25" t="s">
        <v>345</v>
      </c>
    </row>
    <row r="36" spans="1:9" ht="38.25" customHeight="1" thickTop="1" thickBot="1" x14ac:dyDescent="0.4">
      <c r="A36" s="1">
        <v>14</v>
      </c>
      <c r="B36" s="28" t="s">
        <v>167</v>
      </c>
      <c r="C36" s="36" t="s">
        <v>62</v>
      </c>
      <c r="D36" s="36"/>
      <c r="E36" s="36"/>
      <c r="F36" s="307" t="s">
        <v>62</v>
      </c>
      <c r="G36" s="308"/>
      <c r="H36" s="67">
        <f t="shared" si="1"/>
        <v>3.2142857142857147E-2</v>
      </c>
      <c r="I36" s="25" t="s">
        <v>350</v>
      </c>
    </row>
    <row r="37" spans="1:9" ht="38.25" customHeight="1" thickTop="1" thickBot="1" x14ac:dyDescent="0.4">
      <c r="A37" s="1">
        <v>15</v>
      </c>
      <c r="B37" s="62" t="s">
        <v>340</v>
      </c>
      <c r="C37" s="52"/>
      <c r="D37" s="52"/>
      <c r="E37" s="52"/>
      <c r="F37" s="309"/>
      <c r="G37" s="310"/>
      <c r="H37" s="93">
        <f t="shared" ref="H37" si="2">IF(C37="X",((45%)/$C$11),"0%")+IF(E37="X",((45%)/$C$11),"0%")</f>
        <v>0</v>
      </c>
      <c r="I37" s="51" t="s">
        <v>341</v>
      </c>
    </row>
    <row r="38" spans="1:9" ht="45" customHeight="1" thickTop="1" x14ac:dyDescent="0.25">
      <c r="H38" s="17">
        <f>SUM(H23:H37)</f>
        <v>0.77142857142857146</v>
      </c>
    </row>
    <row r="39" spans="1:9" ht="36.75" customHeight="1" x14ac:dyDescent="0.25">
      <c r="B39" s="5" t="s">
        <v>26</v>
      </c>
      <c r="C39" s="9" t="s">
        <v>33</v>
      </c>
      <c r="D39" s="6" t="s">
        <v>30</v>
      </c>
    </row>
    <row r="40" spans="1:9" ht="36.75" customHeight="1" x14ac:dyDescent="0.25">
      <c r="B40" s="5" t="s">
        <v>27</v>
      </c>
      <c r="C40" s="9" t="s">
        <v>28</v>
      </c>
      <c r="D40" s="7" t="s">
        <v>31</v>
      </c>
    </row>
    <row r="41" spans="1:9" ht="36.75" customHeight="1" x14ac:dyDescent="0.25">
      <c r="B41" s="5" t="s">
        <v>29</v>
      </c>
      <c r="C41" s="9" t="s">
        <v>34</v>
      </c>
      <c r="D41" s="8" t="s">
        <v>32</v>
      </c>
    </row>
  </sheetData>
  <mergeCells count="28">
    <mergeCell ref="F28:G28"/>
    <mergeCell ref="F29:G29"/>
    <mergeCell ref="F30:G30"/>
    <mergeCell ref="F37:G37"/>
    <mergeCell ref="G14:I19"/>
    <mergeCell ref="F23:G23"/>
    <mergeCell ref="F24:G24"/>
    <mergeCell ref="F25:G25"/>
    <mergeCell ref="F26:G26"/>
    <mergeCell ref="F27:G27"/>
    <mergeCell ref="F31:G31"/>
    <mergeCell ref="F32:G32"/>
    <mergeCell ref="F35:G35"/>
    <mergeCell ref="F34:G34"/>
    <mergeCell ref="F33:G33"/>
    <mergeCell ref="F36:G36"/>
    <mergeCell ref="B21:B22"/>
    <mergeCell ref="C21:D21"/>
    <mergeCell ref="E21:G21"/>
    <mergeCell ref="H21:H22"/>
    <mergeCell ref="I21:I22"/>
    <mergeCell ref="F22:G22"/>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C11149B3-A61F-4963-A9B8-06B1E2B43A07}">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I30"/>
  <sheetViews>
    <sheetView topLeftCell="A2" zoomScale="60" zoomScaleNormal="60" workbookViewId="0">
      <selection activeCell="G20" sqref="G20"/>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160</v>
      </c>
      <c r="D8" s="285"/>
      <c r="E8" s="285"/>
      <c r="F8"/>
      <c r="G8" s="14" t="s">
        <v>41</v>
      </c>
      <c r="H8" s="14" t="s">
        <v>42</v>
      </c>
      <c r="I8" s="30" t="s">
        <v>51</v>
      </c>
    </row>
    <row r="9" spans="2:9" ht="52.5" customHeight="1" thickTop="1" thickBot="1" x14ac:dyDescent="0.3">
      <c r="B9" s="12" t="s">
        <v>0</v>
      </c>
      <c r="C9" s="284">
        <v>2021011000194</v>
      </c>
      <c r="D9" s="284"/>
      <c r="E9" s="284"/>
      <c r="F9"/>
      <c r="G9" s="16">
        <f>+E19</f>
        <v>0.1</v>
      </c>
      <c r="H9" s="16">
        <f>+H27</f>
        <v>0.75</v>
      </c>
      <c r="I9" s="286"/>
    </row>
    <row r="10" spans="2:9" ht="50.25" customHeight="1" thickTop="1" thickBot="1" x14ac:dyDescent="0.3">
      <c r="B10" s="287" t="s">
        <v>49</v>
      </c>
      <c r="C10" s="287"/>
      <c r="D10" s="287"/>
      <c r="E10" s="13">
        <f>+H27+E19</f>
        <v>0.85</v>
      </c>
      <c r="F10"/>
      <c r="G10" s="288">
        <f>+G9+H9</f>
        <v>0.85</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380</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38.25" customHeight="1" thickTop="1" thickBot="1" x14ac:dyDescent="0.4">
      <c r="A23" s="1">
        <v>1</v>
      </c>
      <c r="B23" s="28" t="s">
        <v>161</v>
      </c>
      <c r="C23" s="36" t="s">
        <v>62</v>
      </c>
      <c r="D23" s="36"/>
      <c r="E23" s="36"/>
      <c r="F23" s="301" t="s">
        <v>62</v>
      </c>
      <c r="G23" s="301"/>
      <c r="H23" s="27">
        <f t="shared" ref="H23" si="1">IF(C23="X",((45%)/$C$11),"0%")+IF(E23="X",((45%)/$C$11),"0%")</f>
        <v>0.15</v>
      </c>
      <c r="I23" s="25" t="s">
        <v>166</v>
      </c>
    </row>
    <row r="24" spans="1:9" ht="38.25" customHeight="1" thickTop="1" thickBot="1" x14ac:dyDescent="0.4">
      <c r="A24" s="1">
        <v>2</v>
      </c>
      <c r="B24" s="86" t="s">
        <v>162</v>
      </c>
      <c r="C24" s="94" t="s">
        <v>62</v>
      </c>
      <c r="D24" s="94"/>
      <c r="E24" s="94" t="s">
        <v>62</v>
      </c>
      <c r="F24" s="311"/>
      <c r="G24" s="311"/>
      <c r="H24" s="95">
        <f>IF(C24="X",((45%)/$C$11),"0%")+IF(E24="X",((45%)/$C$11),"0%")</f>
        <v>0.3</v>
      </c>
      <c r="I24" s="25" t="s">
        <v>166</v>
      </c>
    </row>
    <row r="25" spans="1:9" ht="38.25" customHeight="1" thickTop="1" thickBot="1" x14ac:dyDescent="0.4">
      <c r="A25" s="1">
        <v>3</v>
      </c>
      <c r="B25" s="86" t="s">
        <v>163</v>
      </c>
      <c r="C25" s="94" t="s">
        <v>62</v>
      </c>
      <c r="D25" s="94"/>
      <c r="E25" s="94" t="s">
        <v>62</v>
      </c>
      <c r="F25" s="311"/>
      <c r="G25" s="311"/>
      <c r="H25" s="95">
        <f t="shared" ref="H25:H26" si="2">IF(C25="X",((45%)/$C$11),"0%")+IF(E25="X",((45%)/$C$11),"0%")</f>
        <v>0.3</v>
      </c>
      <c r="I25" s="25" t="s">
        <v>166</v>
      </c>
    </row>
    <row r="26" spans="1:9" ht="38.25" customHeight="1" thickTop="1" thickBot="1" x14ac:dyDescent="0.4">
      <c r="A26" s="1">
        <v>4</v>
      </c>
      <c r="B26" s="28"/>
      <c r="C26" s="36"/>
      <c r="D26" s="36"/>
      <c r="E26" s="36"/>
      <c r="F26" s="301"/>
      <c r="G26" s="301"/>
      <c r="H26" s="27">
        <f t="shared" si="2"/>
        <v>0</v>
      </c>
      <c r="I26" s="25"/>
    </row>
    <row r="27" spans="1:9" ht="45" customHeight="1" thickTop="1" x14ac:dyDescent="0.25">
      <c r="H27" s="17">
        <f>SUM(H23:H26)</f>
        <v>0.75</v>
      </c>
    </row>
    <row r="28" spans="1:9" ht="36.75" customHeight="1" x14ac:dyDescent="0.25">
      <c r="B28" s="5" t="s">
        <v>26</v>
      </c>
      <c r="C28" s="9" t="s">
        <v>33</v>
      </c>
      <c r="D28" s="6" t="s">
        <v>30</v>
      </c>
    </row>
    <row r="29" spans="1:9" ht="36.75" customHeight="1" x14ac:dyDescent="0.25">
      <c r="B29" s="5" t="s">
        <v>27</v>
      </c>
      <c r="C29" s="9" t="s">
        <v>28</v>
      </c>
      <c r="D29" s="7" t="s">
        <v>31</v>
      </c>
    </row>
    <row r="30" spans="1:9" ht="36.75" customHeight="1" x14ac:dyDescent="0.25">
      <c r="B30" s="5" t="s">
        <v>29</v>
      </c>
      <c r="C30" s="9" t="s">
        <v>34</v>
      </c>
      <c r="D30" s="8" t="s">
        <v>32</v>
      </c>
    </row>
  </sheetData>
  <mergeCells count="17">
    <mergeCell ref="F23:G23"/>
    <mergeCell ref="F24:G24"/>
    <mergeCell ref="F25:G25"/>
    <mergeCell ref="F26:G26"/>
    <mergeCell ref="G14:I19"/>
    <mergeCell ref="B21:B22"/>
    <mergeCell ref="C21:D21"/>
    <mergeCell ref="E21:G21"/>
    <mergeCell ref="H21:H22"/>
    <mergeCell ref="I21:I22"/>
    <mergeCell ref="F22:G22"/>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B453B2A5-6C1E-4334-8A19-FC173FBAF7FF}">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workbookViewId="0">
      <selection activeCell="A9" sqref="A9"/>
    </sheetView>
  </sheetViews>
  <sheetFormatPr baseColWidth="10" defaultRowHeight="15" x14ac:dyDescent="0.25"/>
  <cols>
    <col min="1" max="2" width="13.28515625" customWidth="1"/>
    <col min="3" max="3" width="19.140625" customWidth="1"/>
    <col min="4" max="4" width="47.7109375" customWidth="1"/>
    <col min="5" max="5" width="52.28515625" customWidth="1"/>
    <col min="6" max="6" width="15.7109375" customWidth="1"/>
    <col min="7" max="7" width="39.5703125" customWidth="1"/>
    <col min="8" max="8" width="14.42578125" customWidth="1"/>
    <col min="9" max="9" width="19.7109375" customWidth="1"/>
    <col min="10" max="10" width="16" customWidth="1"/>
    <col min="11" max="11" width="16.28515625" customWidth="1"/>
    <col min="12" max="12" width="15.42578125" customWidth="1"/>
  </cols>
  <sheetData>
    <row r="1" spans="1:12" s="79" customFormat="1" ht="14.25" customHeight="1" x14ac:dyDescent="0.2">
      <c r="A1" s="105" t="s">
        <v>52</v>
      </c>
      <c r="B1" s="118" t="s">
        <v>270</v>
      </c>
      <c r="C1" s="118" t="s">
        <v>391</v>
      </c>
      <c r="D1" s="106" t="s">
        <v>392</v>
      </c>
      <c r="E1" s="124" t="s">
        <v>393</v>
      </c>
      <c r="F1" s="124" t="s">
        <v>54</v>
      </c>
      <c r="G1" s="124" t="s">
        <v>183</v>
      </c>
      <c r="H1" s="124" t="s">
        <v>394</v>
      </c>
      <c r="I1" s="124" t="s">
        <v>395</v>
      </c>
      <c r="J1" s="124" t="s">
        <v>396</v>
      </c>
      <c r="K1" s="124" t="s">
        <v>397</v>
      </c>
      <c r="L1" s="124" t="s">
        <v>398</v>
      </c>
    </row>
    <row r="2" spans="1:12" x14ac:dyDescent="0.25">
      <c r="A2" s="109" t="str">
        <f>+TRAZADORES!B2</f>
        <v>VICEMINISTERIO DE AGUA Y SANEAMIENTO BÁSICO</v>
      </c>
      <c r="B2" s="109" t="str">
        <f>+TRAZADORES!C2</f>
        <v>DPR (Dirección de Política y Regularización)</v>
      </c>
      <c r="C2" s="109" t="str">
        <f>+TRAZADORES!D2</f>
        <v>Construcción de Paz</v>
      </c>
      <c r="D2" s="109" t="str">
        <f>+TRAZADORES!E2</f>
        <v>Construcción de Paz</v>
      </c>
      <c r="E2" s="109" t="str">
        <f>+TRAZADORES!F2</f>
        <v>1. Reforma Rural Integral - 1.5. Desarrollo social: VIVIENDA Y AGUA POTABLE</v>
      </c>
      <c r="F2" s="110">
        <f>+TRAZADORES!G2</f>
        <v>2017011000088</v>
      </c>
      <c r="G2" s="109" t="str">
        <f>+TRAZADORES!H2</f>
        <v>DESARROLLO Y MEJORAMIENTO DEL SECTOR DE AGUA POTABLE Y SANEAMIENTO BÁSICO A NIVEL NACIONAL</v>
      </c>
      <c r="H2" s="109" t="str">
        <f>+TRAZADORES!I2</f>
        <v>PGN</v>
      </c>
      <c r="I2" s="121">
        <f>+TRAZADORES!J2</f>
        <v>591863600</v>
      </c>
      <c r="J2" s="121">
        <f>+TRAZADORES!K2</f>
        <v>373448677</v>
      </c>
      <c r="K2" s="121">
        <f>+TRAZADORES!L2</f>
        <v>373448677</v>
      </c>
      <c r="L2" s="121">
        <f>+TRAZADORES!M2</f>
        <v>373448677</v>
      </c>
    </row>
    <row r="3" spans="1:12" x14ac:dyDescent="0.25">
      <c r="A3" s="109" t="str">
        <f>+TRAZADORES!B4</f>
        <v>VICEMINISTERIO DE AGUA Y SANEAMIENTO BÁSICO</v>
      </c>
      <c r="B3" s="109" t="str">
        <f>+TRAZADORES!C4</f>
        <v>DIDE (Dirección de infraestructura y Dirección Empresarial)</v>
      </c>
      <c r="C3" s="109" t="str">
        <f>+TRAZADORES!D4</f>
        <v>Construcción de Paz</v>
      </c>
      <c r="D3" s="109" t="str">
        <f>+TRAZADORES!E4</f>
        <v>Construcción de Paz - 1. Reforma Rural Integral - 1.5. Desarrollo social: VIVIENDA Y AGUA POTABLE</v>
      </c>
      <c r="E3" s="109" t="str">
        <f>+TRAZADORES!F4</f>
        <v>1. Reforma Rural Integral - 1.5. Desarrollo social: VIVIENDA Y AGUA POTABLE</v>
      </c>
      <c r="F3" s="110">
        <f>+TRAZADORES!G4</f>
        <v>2017011000049</v>
      </c>
      <c r="G3" s="109" t="str">
        <f>+TRAZADORES!H4</f>
        <v>APOYO FINANCIERO PARA FACILITAR EL ACCESO A LOS SERVICIOS DE AGUA POTABLE Y MANEJO DE AGUAS RESIDUALES A NIVEL NACIONAL</v>
      </c>
      <c r="H3" s="109" t="str">
        <f>+TRAZADORES!I4</f>
        <v>PGN</v>
      </c>
      <c r="I3" s="121">
        <f>+TRAZADORES!J4</f>
        <v>32076168282</v>
      </c>
      <c r="J3" s="121">
        <f>+TRAZADORES!K4</f>
        <v>9982500000</v>
      </c>
      <c r="K3" s="121">
        <f>+TRAZADORES!L4</f>
        <v>2969805144</v>
      </c>
      <c r="L3" s="121">
        <f>+TRAZADORES!M4</f>
        <v>2969805144</v>
      </c>
    </row>
    <row r="4" spans="1:12" x14ac:dyDescent="0.25">
      <c r="A4" s="143" t="str">
        <f>+TRAZADORES!B6</f>
        <v>VICEMINISTERIO DE AGUA Y SANEAMIENTO BÁSICO</v>
      </c>
      <c r="B4" s="143" t="str">
        <f>+TRAZADORES!C6</f>
        <v>DIDE (Dirección de infraestructura y Dirección Empresarial)</v>
      </c>
      <c r="C4" s="143" t="str">
        <f>+TRAZADORES!D6</f>
        <v>Construcción de Paz</v>
      </c>
      <c r="D4" s="143" t="str">
        <f>+TRAZADORES!E6</f>
        <v>Construcción de Paz - 1. Reforma Rural Integral - 1.8. Planes de acción para la transformación regional (PDET)</v>
      </c>
      <c r="E4" s="143" t="str">
        <f>+TRAZADORES!F6</f>
        <v>1. Reforma Rural Integral - 1.8. Planes de acción para la transformación regional (PDET)</v>
      </c>
      <c r="F4" s="144">
        <f>+TRAZADORES!G6</f>
        <v>2017011000049</v>
      </c>
      <c r="G4" s="143" t="str">
        <f>+TRAZADORES!H6</f>
        <v>APOYO FINANCIERO PARA FACILITAR EL ACCESO A LOS SERVICIOS DE AGUA POTABLE Y MANEJO DE AGUAS RESIDUALES A NIVEL NACIONAL</v>
      </c>
      <c r="H4" s="143" t="str">
        <f>+TRAZADORES!I6</f>
        <v>PGN</v>
      </c>
      <c r="I4" s="145">
        <f>+TRAZADORES!J6</f>
        <v>2225000000</v>
      </c>
      <c r="J4" s="145">
        <f>+TRAZADORES!K6</f>
        <v>0</v>
      </c>
      <c r="K4" s="145">
        <f>+TRAZADORES!L6</f>
        <v>0</v>
      </c>
      <c r="L4" s="145">
        <f>+TRAZADORES!M6</f>
        <v>0</v>
      </c>
    </row>
    <row r="5" spans="1:12" x14ac:dyDescent="0.25">
      <c r="A5" s="109" t="str">
        <f>+TRAZADORES!B8</f>
        <v>VICEMINISTERIO DE VIVIENDA</v>
      </c>
      <c r="B5" s="109" t="str">
        <f>+TRAZADORES!C8</f>
        <v>DIVIS (Dirección de Inversiones en  Vivienda de Interes Social) - Fonvivienda</v>
      </c>
      <c r="C5" s="109" t="str">
        <f>+TRAZADORES!D8</f>
        <v>Construcción de Paz</v>
      </c>
      <c r="D5" s="109" t="str">
        <f>+TRAZADORES!E8</f>
        <v>Construcción de Paz -1. Reforma Rural Integral - 1.5. Desarrollo social: VIVIENDA Y AGUA POTABLE</v>
      </c>
      <c r="E5" s="109" t="str">
        <f>+TRAZADORES!F8</f>
        <v>1. Reforma Rural Integral - 1.5. Desarrollo social: VIVIENDA Y AGUA POTABLE</v>
      </c>
      <c r="F5" s="110">
        <f>+TRAZADORES!G8</f>
        <v>2018011001151</v>
      </c>
      <c r="G5" s="109" t="str">
        <f>+TRAZADORES!H8</f>
        <v>Subsidio Familiar de Vivienda Nacional</v>
      </c>
      <c r="H5" s="109" t="str">
        <f>+TRAZADORES!I8</f>
        <v>PGN</v>
      </c>
      <c r="I5" s="121">
        <f>+TRAZADORES!J8</f>
        <v>121416995007</v>
      </c>
      <c r="J5" s="121">
        <f>+TRAZADORES!K8</f>
        <v>121416995007</v>
      </c>
      <c r="K5" s="121">
        <f>+TRAZADORES!L8</f>
        <v>0</v>
      </c>
      <c r="L5" s="121">
        <f>+TRAZADORES!M8</f>
        <v>0</v>
      </c>
    </row>
    <row r="6" spans="1:12" x14ac:dyDescent="0.25">
      <c r="A6" s="109" t="str">
        <f>+TRAZADORES!A13</f>
        <v>400200-FONDO NACIONAL DE VIVIENDA - FONVIVIENDA</v>
      </c>
      <c r="B6" s="152" t="str">
        <f>+TRAZADORES!C13</f>
        <v>DIVIS (Dirección de Inversiones en  Vivienda de Interes Social) - Fonvivienda</v>
      </c>
      <c r="C6" s="109" t="str">
        <f>+TRAZADORES!D13</f>
        <v>Indígenas - MPC</v>
      </c>
      <c r="D6" s="152" t="str">
        <f>+TRAZADORES!E13</f>
        <v>MPC-Mesa Permanente de Concertación indígena_1151</v>
      </c>
      <c r="E6" s="152" t="str">
        <f>+TRAZADORES!F13</f>
        <v>E102- Los Ministerios de Agricultura y Vivienda, según sus competencias articularán las acciones pertinentes para garantizar la construcción de vivienda y suministro de agua potable a los pueblos Nukak y Jiw según sus usos y costumbres</v>
      </c>
      <c r="F6" s="152">
        <f>+TRAZADORES!G13</f>
        <v>2018011001151</v>
      </c>
      <c r="G6" s="152" t="str">
        <f>+TRAZADORES!H13</f>
        <v>Subsidio Familiar de Vivienda Nacional</v>
      </c>
      <c r="H6" s="152" t="str">
        <f>+TRAZADORES!I13</f>
        <v>m. Otros</v>
      </c>
      <c r="I6" s="153">
        <f>+TRAZADORES!J13</f>
        <v>6480000000</v>
      </c>
      <c r="J6" s="152">
        <f>+TRAZADORES!K13</f>
        <v>6480000000</v>
      </c>
      <c r="K6" s="152">
        <f>+TRAZADORES!L13</f>
        <v>0</v>
      </c>
      <c r="L6" s="152">
        <f>+TRAZADORES!M13</f>
        <v>0</v>
      </c>
    </row>
    <row r="7" spans="1:12" x14ac:dyDescent="0.25">
      <c r="A7" s="109" t="str">
        <f>+TRAZADORES!B10</f>
        <v>VICEMINISTERIO DE VIVIENDA</v>
      </c>
      <c r="B7" s="109" t="str">
        <f>+TRAZADORES!C10</f>
        <v>DIVIS (Dirección de Inversiones en  Vivienda de Interes Social) - Fonvivienda</v>
      </c>
      <c r="C7" s="109" t="str">
        <f>+TRAZADORES!D10</f>
        <v>Indígenas - CRIC</v>
      </c>
      <c r="D7" s="109" t="str">
        <f>+TRAZADORES!E10</f>
        <v>CRIC-Consejo Regional Indígenas del Cauca</v>
      </c>
      <c r="E7" s="109" t="str">
        <f>+TRAZADORES!F10</f>
        <v>CRIC013- Viviendas mejoradas</v>
      </c>
      <c r="F7" s="110">
        <f>+TRAZADORES!G10</f>
        <v>2018011001151</v>
      </c>
      <c r="G7" s="109" t="str">
        <f>+TRAZADORES!H10</f>
        <v>Subsidio Familiar de Vivienda Nacional</v>
      </c>
      <c r="H7" s="109" t="str">
        <f>+TRAZADORES!I10</f>
        <v>m. Otros</v>
      </c>
      <c r="I7" s="121">
        <f>+TRAZADORES!J12</f>
        <v>45952000000</v>
      </c>
      <c r="J7" s="121">
        <f>+TRAZADORES!K12</f>
        <v>45952000000</v>
      </c>
      <c r="K7" s="121">
        <f>+TRAZADORES!L12</f>
        <v>0</v>
      </c>
      <c r="L7" s="121">
        <f>+TRAZADORES!M12</f>
        <v>0</v>
      </c>
    </row>
    <row r="8" spans="1:12" x14ac:dyDescent="0.25">
      <c r="A8" s="109" t="str">
        <f>+TRAZADORES!B15</f>
        <v>VICEMINISTERIO DE VIVIENDA</v>
      </c>
      <c r="B8" s="109" t="str">
        <f>+TRAZADORES!C15</f>
        <v>DIVIS (Dirección de Inversiones en  Vivienda de Interes Social) - Fonvivienda</v>
      </c>
      <c r="C8" s="109" t="str">
        <f>+TRAZADORES!D15</f>
        <v>Desplazados</v>
      </c>
      <c r="D8" s="109" t="str">
        <f>+TRAZADORES!E15</f>
        <v>Desplazados</v>
      </c>
      <c r="E8" s="109" t="str">
        <f>+TRAZADORES!F15</f>
        <v>Asistencia - Vivienda (Solo víctimas desplazamiento)</v>
      </c>
      <c r="F8" s="110">
        <f>+TRAZADORES!G15</f>
        <v>2018011001151</v>
      </c>
      <c r="G8" s="109" t="str">
        <f>+TRAZADORES!H15</f>
        <v>Subsidio Familiar de Vivienda Nacional</v>
      </c>
      <c r="H8" s="109" t="str">
        <f>+TRAZADORES!I15</f>
        <v>PGN</v>
      </c>
      <c r="I8" s="121">
        <f>+TRAZADORES!J15</f>
        <v>749840000000</v>
      </c>
      <c r="J8" s="121">
        <f>+TRAZADORES!K15</f>
        <v>293645942401</v>
      </c>
      <c r="K8" s="121">
        <f>+TRAZADORES!L15</f>
        <v>7598118440</v>
      </c>
      <c r="L8" s="121">
        <f>+TRAZADORES!M15</f>
        <v>7598118440</v>
      </c>
    </row>
    <row r="9" spans="1:12" x14ac:dyDescent="0.25">
      <c r="A9" s="109" t="str">
        <f>+TRAZADORES!B17</f>
        <v>VICEMINISTERIO DE AGUA Y SANEAMIENTO BÁSICO</v>
      </c>
      <c r="B9" s="109" t="str">
        <f>+TRAZADORES!C17</f>
        <v>DPR (Dirección de Política y Regularización)</v>
      </c>
      <c r="C9" s="109" t="str">
        <f>+TRAZADORES!D17</f>
        <v>Narp</v>
      </c>
      <c r="D9" s="109" t="str">
        <f>+TRAZADORES!E17</f>
        <v>ENCP - Decreto 1372 del 2018_88</v>
      </c>
      <c r="E9" s="109" t="str">
        <f>+TRAZADORES!F17</f>
        <v>K8- Asistencia técnica y articulación con entidades territoriales, autoridades ambientales y demás instituciones que realicen intervenciones para el acceso agua y saneamiento básico.</v>
      </c>
      <c r="F9" s="110">
        <f>+TRAZADORES!G17</f>
        <v>2017011000088</v>
      </c>
      <c r="G9" s="109" t="str">
        <f>+TRAZADORES!H17</f>
        <v>DESARROLLO Y MEJORAMIENTO DEL SECTOR DE AGUA POTABLE Y SANEAMIENTO BÁSICO A NIVEL NACIONAL</v>
      </c>
      <c r="H9" s="109" t="str">
        <f>+TRAZADORES!I17</f>
        <v>m. Otros</v>
      </c>
      <c r="I9" s="121">
        <f>+TRAZADORES!J17</f>
        <v>70000000</v>
      </c>
      <c r="J9" s="121">
        <f>+TRAZADORES!K17</f>
        <v>60932735</v>
      </c>
      <c r="K9" s="121">
        <f>+TRAZADORES!L17</f>
        <v>60932735</v>
      </c>
      <c r="L9" s="121">
        <f>+TRAZADORES!M17</f>
        <v>60932735</v>
      </c>
    </row>
    <row r="10" spans="1:12" x14ac:dyDescent="0.25">
      <c r="A10" s="109" t="str">
        <f>+TRAZADORES!B19</f>
        <v>VICEMINISTERIO DE VIVIENDA</v>
      </c>
      <c r="B10" s="109" t="str">
        <f>+TRAZADORES!C19</f>
        <v>DIVIS (Dirección de Inversiones en  Vivienda de Interes Social) - Fonvivienda</v>
      </c>
      <c r="C10" s="109" t="str">
        <f>+TRAZADORES!D19</f>
        <v>Narp</v>
      </c>
      <c r="D10" s="109" t="str">
        <f>+TRAZADORES!E19</f>
        <v>ENCP - Decreto 1372 del 2018_1151</v>
      </c>
      <c r="E10" s="109" t="str">
        <f>+TRAZADORES!F19</f>
        <v>16- Soluciones de vivienda para comunidades Negras, Afrocolombianas, Raizales Y Palenqueras</v>
      </c>
      <c r="F10" s="110">
        <f>+TRAZADORES!G19</f>
        <v>2018011001151</v>
      </c>
      <c r="G10" s="109" t="str">
        <f>+TRAZADORES!H19</f>
        <v>Subsidio Familiar de Vivienda Nacional</v>
      </c>
      <c r="H10" s="109" t="str">
        <f>+TRAZADORES!I19</f>
        <v>m. Otros</v>
      </c>
      <c r="I10" s="121">
        <f>+TRAZADORES!J22</f>
        <v>20000000000</v>
      </c>
      <c r="J10" s="121">
        <f>+TRAZADORES!K22</f>
        <v>20000000000</v>
      </c>
      <c r="K10" s="121">
        <f>+TRAZADORES!L22</f>
        <v>12451767649</v>
      </c>
      <c r="L10" s="121">
        <f>+TRAZADORES!M22</f>
        <v>3224680620</v>
      </c>
    </row>
    <row r="11" spans="1:12" x14ac:dyDescent="0.25">
      <c r="A11" s="113" t="str">
        <f>+TRAZADORES!B23</f>
        <v>VICEMINISTERIO DE AGUA Y SANEAMIENTO BÁSICO</v>
      </c>
      <c r="B11" s="113" t="str">
        <f>+TRAZADORES!C23</f>
        <v>DPR (Dirección de Política y Regularización)</v>
      </c>
      <c r="C11" s="113" t="str">
        <f>+TRAZADORES!D23</f>
        <v>Indígenas - MPC</v>
      </c>
      <c r="D11" s="113" t="str">
        <f>+TRAZADORES!E23</f>
        <v>MPC-Mesa Permanente de Concertación indígena_88</v>
      </c>
      <c r="E11" s="113" t="str">
        <f>+TRAZADORES!F23</f>
        <v>D8- promoverán que las diferentes fuentes de financiación para la estructuración y constitución del Fondo del Agua,en la Sierra Nevada de Santa Marta.</v>
      </c>
      <c r="F11" s="136">
        <f>+TRAZADORES!G23</f>
        <v>2017011000088</v>
      </c>
      <c r="G11" s="113" t="str">
        <f>+TRAZADORES!H23</f>
        <v>DESARROLLO Y MEJORAMIENTO DEL SECTOR DE AGUA POTABLE Y SANEAMIENTO BÁSICO A NIVEL NACIONAL</v>
      </c>
      <c r="H11" s="135" t="str">
        <f>+TRAZADORES!I23</f>
        <v>m. Otros</v>
      </c>
      <c r="I11" s="122">
        <f>+TRAZADORES!J29</f>
        <v>445000000</v>
      </c>
      <c r="J11" s="122">
        <f>+TRAZADORES!K29</f>
        <v>375928671</v>
      </c>
      <c r="K11" s="122">
        <f>+TRAZADORES!L29</f>
        <v>375928671</v>
      </c>
      <c r="L11" s="122">
        <f>+TRAZADORES!M29</f>
        <v>375928671</v>
      </c>
    </row>
    <row r="12" spans="1:12" x14ac:dyDescent="0.25">
      <c r="A12" s="113" t="str">
        <f>+TRAZADORES!B30</f>
        <v>VICEMINISTERIO DE VIVIENDA</v>
      </c>
      <c r="B12" s="113" t="str">
        <f>+TRAZADORES!C30</f>
        <v>DVR (Dirección de Vivienda Rural)</v>
      </c>
      <c r="C12" s="113" t="str">
        <f>+TRAZADORES!D30</f>
        <v>Indígenas - MPC</v>
      </c>
      <c r="D12" s="113" t="str">
        <f>+TRAZADORES!E30</f>
        <v>MPC-Mesa Permanente de Concertación indígena_158</v>
      </c>
      <c r="E12" s="113" t="str">
        <f>+TRAZADORES!F30</f>
        <v>H1- Diseñar de manera concertada las tipologías de vivienda de los pueblos indígenas para su construcción</v>
      </c>
      <c r="F12" s="136">
        <f>+TRAZADORES!G30</f>
        <v>2020011000158</v>
      </c>
      <c r="G12" s="113" t="str">
        <f>+TRAZADORES!H30</f>
        <v>Fortalecimiento a la formulacion e implementacion de la politica de vivienda rural - Nacional</v>
      </c>
      <c r="H12" s="135" t="str">
        <f>+TRAZADORES!I30</f>
        <v>m. Otros</v>
      </c>
      <c r="I12" s="122">
        <f>+TRAZADORES!J32</f>
        <v>90000000</v>
      </c>
      <c r="J12" s="122">
        <f>+TRAZADORES!K32</f>
        <v>90000000</v>
      </c>
      <c r="K12" s="122">
        <f>+TRAZADORES!L32</f>
        <v>90000000</v>
      </c>
      <c r="L12" s="122">
        <f>+TRAZADORES!M32</f>
        <v>90000000</v>
      </c>
    </row>
    <row r="13" spans="1:12" x14ac:dyDescent="0.25">
      <c r="A13" s="113" t="str">
        <f>+TRAZADORES!B33</f>
        <v>TRASVERSALES</v>
      </c>
      <c r="B13" s="113" t="str">
        <f>+TRAZADORES!C33</f>
        <v>OTIC (Oficina de Tecnología de la Información y Comunicación)</v>
      </c>
      <c r="C13" s="113" t="str">
        <f>+TRAZADORES!D33</f>
        <v>Tecnologías de información y comunicaciones</v>
      </c>
      <c r="D13" s="113" t="str">
        <f>+TRAZADORES!E33</f>
        <v>Tecnologías de información y comunicaciones</v>
      </c>
      <c r="E13" s="113" t="str">
        <f>+TRAZADORES!F33</f>
        <v>Aplicaciones / Infraestructura / Servicios</v>
      </c>
      <c r="F13" s="136">
        <f>+TRAZADORES!G33</f>
        <v>2017011000171</v>
      </c>
      <c r="G13" s="113" t="str">
        <f>+TRAZADORES!H33</f>
        <v>FORTALECIMIENTO DE LAS TECNOLOGÍAS DE LA INFORMACIÓN Y LAS COMUNICACIONES EN EL MINISTERIO DE VIVIENDA, CIUDAD Y TERRITORIO A NIVEL NACIONAL</v>
      </c>
      <c r="H13" s="135" t="str">
        <f>+TRAZADORES!I33</f>
        <v>PGN</v>
      </c>
      <c r="I13" s="123">
        <f>+TRAZADORES!J33</f>
        <v>11784776357</v>
      </c>
      <c r="J13" s="123">
        <f>+TRAZADORES!K33</f>
        <v>8675596071</v>
      </c>
      <c r="K13" s="123">
        <f>+TRAZADORES!L33</f>
        <v>4455176236.6000004</v>
      </c>
      <c r="L13" s="123">
        <f>+TRAZADORES!M33</f>
        <v>4455176236.6000004</v>
      </c>
    </row>
    <row r="14" spans="1:12" x14ac:dyDescent="0.25">
      <c r="A14" s="113" t="str">
        <f>+TRAZADORES!B35</f>
        <v>VICEMINISTERIO DE AGUA Y SANEAMIENTO BÁSICO</v>
      </c>
      <c r="B14" s="113" t="str">
        <f>+TRAZADORES!C35</f>
        <v>DIDE (Dirección de infraestructura y Dirección Empresarial)</v>
      </c>
      <c r="C14" s="113" t="str">
        <f>+TRAZADORES!D35</f>
        <v>Víctimas</v>
      </c>
      <c r="D14" s="113" t="str">
        <f>+TRAZADORES!E35</f>
        <v>Víctimas_49</v>
      </c>
      <c r="E14" s="113" t="str">
        <f>+TRAZADORES!F35</f>
        <v>Asistencia - Vivienda</v>
      </c>
      <c r="F14" s="136">
        <f>+TRAZADORES!G35</f>
        <v>2017011000049</v>
      </c>
      <c r="G14" s="113" t="str">
        <f>+TRAZADORES!H35</f>
        <v>APOYO FINANCIERO PARA FACILITAR EL ACCESO A LOS SERVICIOS DE AGUA POTABLE Y MANEJO DE AGUAS RESIDUALES A NIVEL NACIONAL</v>
      </c>
      <c r="H14" s="135" t="str">
        <f>+TRAZADORES!I35</f>
        <v>PGN</v>
      </c>
      <c r="I14" s="123">
        <f>+TRAZADORES!J35</f>
        <v>49213569349</v>
      </c>
      <c r="J14" s="123">
        <f>+TRAZADORES!K35</f>
        <v>38857824680</v>
      </c>
      <c r="K14" s="123">
        <f>+TRAZADORES!L35</f>
        <v>2969805144</v>
      </c>
      <c r="L14" s="123">
        <f>+TRAZADORES!M35</f>
        <v>2969805144</v>
      </c>
    </row>
    <row r="15" spans="1:12" x14ac:dyDescent="0.25">
      <c r="A15" s="113" t="str">
        <f>+TRAZADORES!B37</f>
        <v>VICEMINISTERIO DE AGUA Y SANEAMIENTO BÁSICO</v>
      </c>
      <c r="B15" s="113" t="str">
        <f>+TRAZADORES!C37</f>
        <v>DIDE (Dirección de infraestructura y Dirección Empresarial)</v>
      </c>
      <c r="C15" s="113" t="str">
        <f>+TRAZADORES!D37</f>
        <v>Víctimas</v>
      </c>
      <c r="D15" s="113" t="str">
        <f>+TRAZADORES!E37</f>
        <v>Víctimas_379</v>
      </c>
      <c r="E15" s="113" t="str">
        <f>+TRAZADORES!F37</f>
        <v>Atención - Transversal/Orientación y Comunicación</v>
      </c>
      <c r="F15" s="136">
        <f>+TRAZADORES!G37</f>
        <v>2017011000379</v>
      </c>
      <c r="G15" s="113" t="str">
        <f>+TRAZADORES!H37</f>
        <v>APOYO FINANCIERO PARA LA IMPLEMENTACIÓN DEL PLAN MAESTRO DE ALCANTARILLADO DEL MUNICIPIO DE MOCOA</v>
      </c>
      <c r="H15" s="135" t="str">
        <f>+TRAZADORES!I37</f>
        <v>PGN</v>
      </c>
      <c r="I15" s="123">
        <f>+TRAZADORES!J37</f>
        <v>31723083300</v>
      </c>
      <c r="J15" s="123">
        <f>+TRAZADORES!K37</f>
        <v>31723083300</v>
      </c>
      <c r="K15" s="123">
        <f>+TRAZADORES!L37</f>
        <v>868517800</v>
      </c>
      <c r="L15" s="123">
        <f>+TRAZADORES!M37</f>
        <v>868517800</v>
      </c>
    </row>
    <row r="16" spans="1:12" x14ac:dyDescent="0.25">
      <c r="A16" s="113" t="str">
        <f>+TRAZADORES!B39</f>
        <v>VICEMINISTERIO DE VIVIENDA</v>
      </c>
      <c r="B16" s="113" t="str">
        <f>+TRAZADORES!C39</f>
        <v>DIVIS (Dirección de Inversiones en  Vivienda de Interes Social) - Fonvivienda</v>
      </c>
      <c r="C16" s="113" t="str">
        <f>+TRAZADORES!D39</f>
        <v>Víctimas</v>
      </c>
      <c r="D16" s="113" t="str">
        <f>+TRAZADORES!E39</f>
        <v>Víctimas_1151</v>
      </c>
      <c r="E16" s="113" t="str">
        <f>+TRAZADORES!F39</f>
        <v>Asistencia - Vivienda (Solo víctimas desplazamiento)</v>
      </c>
      <c r="F16" s="136">
        <f>+TRAZADORES!G39</f>
        <v>2018011001151</v>
      </c>
      <c r="G16" s="113" t="str">
        <f>+TRAZADORES!H39</f>
        <v>Subsidio Familiar de Vivienda Nacional</v>
      </c>
      <c r="H16" s="135" t="str">
        <f>+TRAZADORES!I39</f>
        <v>PGN</v>
      </c>
      <c r="I16" s="123">
        <f>+TRAZADORES!J39</f>
        <v>749840000000</v>
      </c>
      <c r="J16" s="123">
        <f>+TRAZADORES!K39</f>
        <v>293645942401</v>
      </c>
      <c r="K16" s="123">
        <f>+TRAZADORES!L39</f>
        <v>41324178486</v>
      </c>
      <c r="L16" s="123">
        <f>+TRAZADORES!M39</f>
        <v>41324178486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workbookViewId="0">
      <selection activeCell="A10" sqref="A10"/>
    </sheetView>
  </sheetViews>
  <sheetFormatPr baseColWidth="10" defaultRowHeight="15" outlineLevelRow="2" x14ac:dyDescent="0.25"/>
  <cols>
    <col min="1" max="3" width="13.28515625" customWidth="1"/>
    <col min="5" max="5" width="44.140625" customWidth="1"/>
    <col min="6" max="6" width="52.28515625" customWidth="1"/>
    <col min="7" max="7" width="15.7109375" customWidth="1"/>
    <col min="8" max="8" width="39.5703125" customWidth="1"/>
    <col min="9" max="9" width="14.42578125" customWidth="1"/>
    <col min="10" max="10" width="19.7109375" customWidth="1"/>
    <col min="11" max="11" width="16" customWidth="1"/>
    <col min="12" max="12" width="16.28515625" customWidth="1"/>
    <col min="13" max="13" width="15.42578125" customWidth="1"/>
  </cols>
  <sheetData>
    <row r="1" spans="1:13" s="79" customFormat="1" ht="14.25" customHeight="1" x14ac:dyDescent="0.2">
      <c r="A1" s="105" t="s">
        <v>52</v>
      </c>
      <c r="B1" s="118" t="s">
        <v>178</v>
      </c>
      <c r="C1" s="118" t="s">
        <v>270</v>
      </c>
      <c r="D1" s="106" t="s">
        <v>391</v>
      </c>
      <c r="E1" s="106" t="s">
        <v>392</v>
      </c>
      <c r="F1" s="124" t="s">
        <v>393</v>
      </c>
      <c r="G1" s="124" t="s">
        <v>54</v>
      </c>
      <c r="H1" s="124" t="s">
        <v>183</v>
      </c>
      <c r="I1" s="124" t="s">
        <v>394</v>
      </c>
      <c r="J1" s="124" t="s">
        <v>395</v>
      </c>
      <c r="K1" s="124" t="s">
        <v>396</v>
      </c>
      <c r="L1" s="124" t="s">
        <v>397</v>
      </c>
      <c r="M1" s="124" t="s">
        <v>398</v>
      </c>
    </row>
    <row r="2" spans="1:13" outlineLevel="2" x14ac:dyDescent="0.25">
      <c r="A2" s="101" t="s">
        <v>192</v>
      </c>
      <c r="B2" s="119" t="s">
        <v>193</v>
      </c>
      <c r="C2" s="119" t="s">
        <v>203</v>
      </c>
      <c r="D2" s="111" t="s">
        <v>402</v>
      </c>
      <c r="E2" s="109" t="s">
        <v>402</v>
      </c>
      <c r="F2" s="109" t="s">
        <v>403</v>
      </c>
      <c r="G2" s="129">
        <v>2017011000088</v>
      </c>
      <c r="H2" s="130" t="s">
        <v>8</v>
      </c>
      <c r="I2" s="160" t="s">
        <v>401</v>
      </c>
      <c r="J2" s="121">
        <v>591863600</v>
      </c>
      <c r="K2" s="131">
        <v>373448677</v>
      </c>
      <c r="L2" s="121">
        <v>373448677</v>
      </c>
      <c r="M2" s="121">
        <v>373448677</v>
      </c>
    </row>
    <row r="3" spans="1:13" outlineLevel="1" x14ac:dyDescent="0.25">
      <c r="A3" s="112"/>
      <c r="B3" s="112"/>
      <c r="C3" s="112"/>
      <c r="D3" s="111"/>
      <c r="E3" s="132" t="s">
        <v>433</v>
      </c>
      <c r="F3" s="109"/>
      <c r="G3" s="127"/>
      <c r="H3" s="154"/>
      <c r="I3" s="153"/>
      <c r="J3" s="121">
        <f>SUBTOTAL(9,J2:J2)</f>
        <v>591863600</v>
      </c>
      <c r="K3" s="121">
        <f>SUBTOTAL(9,K2:K2)</f>
        <v>373448677</v>
      </c>
      <c r="L3" s="121">
        <f>SUBTOTAL(9,L2:L2)</f>
        <v>373448677</v>
      </c>
      <c r="M3" s="121">
        <f>SUBTOTAL(9,M2:M2)</f>
        <v>373448677</v>
      </c>
    </row>
    <row r="4" spans="1:13" outlineLevel="2" x14ac:dyDescent="0.25">
      <c r="A4" s="155" t="s">
        <v>192</v>
      </c>
      <c r="B4" s="155" t="s">
        <v>193</v>
      </c>
      <c r="C4" s="155" t="s">
        <v>199</v>
      </c>
      <c r="D4" s="116" t="s">
        <v>402</v>
      </c>
      <c r="E4" s="107" t="s">
        <v>430</v>
      </c>
      <c r="F4" s="107" t="s">
        <v>403</v>
      </c>
      <c r="G4" s="126">
        <v>2017011000049</v>
      </c>
      <c r="H4" s="108" t="s">
        <v>4</v>
      </c>
      <c r="I4" s="156" t="s">
        <v>401</v>
      </c>
      <c r="J4" s="120">
        <v>32076168282</v>
      </c>
      <c r="K4" s="120">
        <v>9982500000</v>
      </c>
      <c r="L4" s="120">
        <v>2969805144</v>
      </c>
      <c r="M4" s="120">
        <v>2969805144</v>
      </c>
    </row>
    <row r="5" spans="1:13" outlineLevel="1" x14ac:dyDescent="0.25">
      <c r="A5" s="155"/>
      <c r="B5" s="155"/>
      <c r="C5" s="155"/>
      <c r="D5" s="116"/>
      <c r="E5" s="133" t="s">
        <v>434</v>
      </c>
      <c r="F5" s="107"/>
      <c r="G5" s="126"/>
      <c r="H5" s="108"/>
      <c r="I5" s="156"/>
      <c r="J5" s="120">
        <f>SUBTOTAL(9,J4:J4)</f>
        <v>32076168282</v>
      </c>
      <c r="K5" s="120">
        <f>SUBTOTAL(9,K4:K4)</f>
        <v>9982500000</v>
      </c>
      <c r="L5" s="120">
        <f>SUBTOTAL(9,L4:L4)</f>
        <v>2969805144</v>
      </c>
      <c r="M5" s="120">
        <f>SUBTOTAL(9,M4:M4)</f>
        <v>2969805144</v>
      </c>
    </row>
    <row r="6" spans="1:13" outlineLevel="2" x14ac:dyDescent="0.25">
      <c r="A6" s="155" t="s">
        <v>192</v>
      </c>
      <c r="B6" s="155" t="s">
        <v>193</v>
      </c>
      <c r="C6" s="155" t="s">
        <v>199</v>
      </c>
      <c r="D6" s="116" t="s">
        <v>402</v>
      </c>
      <c r="E6" s="107" t="s">
        <v>431</v>
      </c>
      <c r="F6" s="107" t="s">
        <v>404</v>
      </c>
      <c r="G6" s="126">
        <v>2017011000049</v>
      </c>
      <c r="H6" s="108" t="s">
        <v>4</v>
      </c>
      <c r="I6" s="156" t="s">
        <v>401</v>
      </c>
      <c r="J6" s="120">
        <v>2225000000</v>
      </c>
      <c r="K6" s="120">
        <v>0</v>
      </c>
      <c r="L6" s="120">
        <v>0</v>
      </c>
      <c r="M6" s="120">
        <v>0</v>
      </c>
    </row>
    <row r="7" spans="1:13" outlineLevel="1" x14ac:dyDescent="0.25">
      <c r="A7" s="155"/>
      <c r="B7" s="155"/>
      <c r="C7" s="155"/>
      <c r="D7" s="116"/>
      <c r="E7" s="133" t="s">
        <v>435</v>
      </c>
      <c r="F7" s="107"/>
      <c r="G7" s="126"/>
      <c r="H7" s="108"/>
      <c r="I7" s="156"/>
      <c r="J7" s="120">
        <f>SUBTOTAL(9,J6:J6)</f>
        <v>2225000000</v>
      </c>
      <c r="K7" s="120">
        <f>SUBTOTAL(9,K6:K6)</f>
        <v>0</v>
      </c>
      <c r="L7" s="120">
        <f>SUBTOTAL(9,L6:L6)</f>
        <v>0</v>
      </c>
      <c r="M7" s="120">
        <f>SUBTOTAL(9,M6:M6)</f>
        <v>0</v>
      </c>
    </row>
    <row r="8" spans="1:13" outlineLevel="2" x14ac:dyDescent="0.25">
      <c r="A8" s="71" t="s">
        <v>257</v>
      </c>
      <c r="B8" s="71" t="s">
        <v>205</v>
      </c>
      <c r="C8" s="71" t="s">
        <v>389</v>
      </c>
      <c r="D8" s="111" t="s">
        <v>402</v>
      </c>
      <c r="E8" s="109" t="s">
        <v>432</v>
      </c>
      <c r="F8" s="111" t="s">
        <v>403</v>
      </c>
      <c r="G8" s="127">
        <v>2018011001151</v>
      </c>
      <c r="H8" s="112" t="s">
        <v>410</v>
      </c>
      <c r="I8" s="153" t="s">
        <v>401</v>
      </c>
      <c r="J8" s="121">
        <v>121416995007</v>
      </c>
      <c r="K8" s="121">
        <v>121416995007</v>
      </c>
      <c r="L8" s="121">
        <v>0</v>
      </c>
      <c r="M8" s="121">
        <v>0</v>
      </c>
    </row>
    <row r="9" spans="1:13" outlineLevel="1" x14ac:dyDescent="0.25">
      <c r="A9" s="71"/>
      <c r="B9" s="71"/>
      <c r="C9" s="71"/>
      <c r="D9" s="111"/>
      <c r="E9" s="132" t="s">
        <v>436</v>
      </c>
      <c r="F9" s="111"/>
      <c r="G9" s="127"/>
      <c r="H9" s="112"/>
      <c r="I9" s="153"/>
      <c r="J9" s="121">
        <f>SUBTOTAL(9,J8:J8)</f>
        <v>121416995007</v>
      </c>
      <c r="K9" s="121">
        <f>SUBTOTAL(9,K8:K8)</f>
        <v>121416995007</v>
      </c>
      <c r="L9" s="121">
        <f>SUBTOTAL(9,L8:L8)</f>
        <v>0</v>
      </c>
      <c r="M9" s="121">
        <f>SUBTOTAL(9,M8:M8)</f>
        <v>0</v>
      </c>
    </row>
    <row r="10" spans="1:13" outlineLevel="2" x14ac:dyDescent="0.25">
      <c r="A10" s="71" t="s">
        <v>257</v>
      </c>
      <c r="B10" s="71" t="s">
        <v>205</v>
      </c>
      <c r="C10" s="71" t="s">
        <v>389</v>
      </c>
      <c r="D10" s="113" t="s">
        <v>466</v>
      </c>
      <c r="E10" s="113" t="s">
        <v>413</v>
      </c>
      <c r="F10" s="113" t="s">
        <v>414</v>
      </c>
      <c r="G10" s="128">
        <v>2018011001151</v>
      </c>
      <c r="H10" s="114" t="s">
        <v>410</v>
      </c>
      <c r="I10" s="157" t="s">
        <v>411</v>
      </c>
      <c r="J10" s="123">
        <v>14102000000</v>
      </c>
      <c r="K10" s="123">
        <v>14102000000</v>
      </c>
      <c r="L10" s="123">
        <v>0</v>
      </c>
      <c r="M10" s="123">
        <v>0</v>
      </c>
    </row>
    <row r="11" spans="1:13" outlineLevel="2" x14ac:dyDescent="0.25">
      <c r="A11" s="71" t="s">
        <v>257</v>
      </c>
      <c r="B11" s="71" t="s">
        <v>205</v>
      </c>
      <c r="C11" s="71" t="s">
        <v>389</v>
      </c>
      <c r="D11" s="113" t="s">
        <v>466</v>
      </c>
      <c r="E11" s="113" t="s">
        <v>413</v>
      </c>
      <c r="F11" s="113" t="s">
        <v>415</v>
      </c>
      <c r="G11" s="128">
        <v>2018011001151</v>
      </c>
      <c r="H11" s="114" t="s">
        <v>410</v>
      </c>
      <c r="I11" s="157" t="s">
        <v>411</v>
      </c>
      <c r="J11" s="123">
        <v>31850000000</v>
      </c>
      <c r="K11" s="123">
        <v>31850000000</v>
      </c>
      <c r="L11" s="123">
        <v>0</v>
      </c>
      <c r="M11" s="123">
        <v>0</v>
      </c>
    </row>
    <row r="12" spans="1:13" outlineLevel="1" x14ac:dyDescent="0.25">
      <c r="A12" s="71"/>
      <c r="B12" s="71"/>
      <c r="C12" s="71"/>
      <c r="D12" s="113"/>
      <c r="E12" s="134" t="s">
        <v>437</v>
      </c>
      <c r="F12" s="113"/>
      <c r="G12" s="128"/>
      <c r="H12" s="114"/>
      <c r="I12" s="157"/>
      <c r="J12" s="123">
        <f>SUBTOTAL(9,J10:J11)</f>
        <v>45952000000</v>
      </c>
      <c r="K12" s="123">
        <f>SUBTOTAL(9,K10:K11)</f>
        <v>45952000000</v>
      </c>
      <c r="L12" s="123">
        <f>SUBTOTAL(9,L10:L11)</f>
        <v>0</v>
      </c>
      <c r="M12" s="123">
        <f>SUBTOTAL(9,M10:M11)</f>
        <v>0</v>
      </c>
    </row>
    <row r="13" spans="1:13" outlineLevel="2" x14ac:dyDescent="0.25">
      <c r="A13" s="71" t="s">
        <v>257</v>
      </c>
      <c r="B13" s="71" t="s">
        <v>205</v>
      </c>
      <c r="C13" s="71" t="s">
        <v>389</v>
      </c>
      <c r="D13" s="113" t="s">
        <v>467</v>
      </c>
      <c r="E13" s="113" t="s">
        <v>445</v>
      </c>
      <c r="F13" s="113" t="s">
        <v>416</v>
      </c>
      <c r="G13" s="128">
        <v>2018011001151</v>
      </c>
      <c r="H13" s="114" t="s">
        <v>410</v>
      </c>
      <c r="I13" s="157" t="s">
        <v>411</v>
      </c>
      <c r="J13" s="123">
        <v>6480000000</v>
      </c>
      <c r="K13" s="123">
        <v>6480000000</v>
      </c>
      <c r="L13" s="123">
        <v>0</v>
      </c>
      <c r="M13" s="123">
        <v>0</v>
      </c>
    </row>
    <row r="14" spans="1:13" outlineLevel="1" x14ac:dyDescent="0.25">
      <c r="A14" s="71"/>
      <c r="B14" s="71"/>
      <c r="C14" s="71"/>
      <c r="D14" s="113"/>
      <c r="E14" s="134" t="s">
        <v>452</v>
      </c>
      <c r="F14" s="113"/>
      <c r="G14" s="128"/>
      <c r="H14" s="114"/>
      <c r="I14" s="157"/>
      <c r="J14" s="123">
        <f>SUBTOTAL(9,J13:J13)</f>
        <v>6480000000</v>
      </c>
      <c r="K14" s="123">
        <f>SUBTOTAL(9,K13:K13)</f>
        <v>6480000000</v>
      </c>
      <c r="L14" s="123">
        <f>SUBTOTAL(9,L13:L13)</f>
        <v>0</v>
      </c>
      <c r="M14" s="123">
        <f>SUBTOTAL(9,M13:M13)</f>
        <v>0</v>
      </c>
    </row>
    <row r="15" spans="1:13" outlineLevel="2" x14ac:dyDescent="0.25">
      <c r="A15" s="71" t="s">
        <v>257</v>
      </c>
      <c r="B15" s="71" t="s">
        <v>205</v>
      </c>
      <c r="C15" s="71" t="s">
        <v>389</v>
      </c>
      <c r="D15" s="111" t="s">
        <v>408</v>
      </c>
      <c r="E15" s="109" t="s">
        <v>408</v>
      </c>
      <c r="F15" s="111" t="s">
        <v>409</v>
      </c>
      <c r="G15" s="127">
        <v>2018011001151</v>
      </c>
      <c r="H15" s="112" t="s">
        <v>410</v>
      </c>
      <c r="I15" s="153" t="s">
        <v>401</v>
      </c>
      <c r="J15" s="158">
        <v>749840000000</v>
      </c>
      <c r="K15" s="158">
        <v>293645942401</v>
      </c>
      <c r="L15" s="158">
        <v>7598118440</v>
      </c>
      <c r="M15" s="158">
        <v>7598118440</v>
      </c>
    </row>
    <row r="16" spans="1:13" outlineLevel="1" x14ac:dyDescent="0.25">
      <c r="A16" s="71"/>
      <c r="B16" s="71"/>
      <c r="C16" s="71"/>
      <c r="D16" s="111"/>
      <c r="E16" s="132" t="s">
        <v>438</v>
      </c>
      <c r="F16" s="111"/>
      <c r="G16" s="127"/>
      <c r="H16" s="112"/>
      <c r="I16" s="153"/>
      <c r="J16" s="158">
        <f>SUBTOTAL(9,J15:J15)</f>
        <v>749840000000</v>
      </c>
      <c r="K16" s="158">
        <f>SUBTOTAL(9,K15:K15)</f>
        <v>293645942401</v>
      </c>
      <c r="L16" s="158">
        <f>SUBTOTAL(9,L15:L15)</f>
        <v>7598118440</v>
      </c>
      <c r="M16" s="158">
        <f>SUBTOTAL(9,M15:M15)</f>
        <v>7598118440</v>
      </c>
    </row>
    <row r="17" spans="1:13" outlineLevel="2" x14ac:dyDescent="0.25">
      <c r="A17" s="112" t="s">
        <v>192</v>
      </c>
      <c r="B17" s="112" t="s">
        <v>193</v>
      </c>
      <c r="C17" s="112" t="s">
        <v>203</v>
      </c>
      <c r="D17" s="113" t="s">
        <v>412</v>
      </c>
      <c r="E17" s="113" t="s">
        <v>446</v>
      </c>
      <c r="F17" s="113" t="s">
        <v>422</v>
      </c>
      <c r="G17" s="127">
        <v>2017011000088</v>
      </c>
      <c r="H17" s="115" t="s">
        <v>8</v>
      </c>
      <c r="I17" s="157" t="s">
        <v>411</v>
      </c>
      <c r="J17" s="159">
        <v>70000000</v>
      </c>
      <c r="K17" s="159">
        <v>60932735</v>
      </c>
      <c r="L17" s="159">
        <v>60932735</v>
      </c>
      <c r="M17" s="159">
        <v>60932735</v>
      </c>
    </row>
    <row r="18" spans="1:13" outlineLevel="1" x14ac:dyDescent="0.25">
      <c r="A18" s="112"/>
      <c r="B18" s="112"/>
      <c r="C18" s="112"/>
      <c r="D18" s="113"/>
      <c r="E18" s="134" t="s">
        <v>448</v>
      </c>
      <c r="F18" s="113"/>
      <c r="G18" s="127"/>
      <c r="H18" s="115"/>
      <c r="I18" s="157"/>
      <c r="J18" s="159">
        <f>SUBTOTAL(9,J17:J17)</f>
        <v>70000000</v>
      </c>
      <c r="K18" s="159">
        <f>SUBTOTAL(9,K17:K17)</f>
        <v>60932735</v>
      </c>
      <c r="L18" s="159">
        <f>SUBTOTAL(9,L17:L17)</f>
        <v>60932735</v>
      </c>
      <c r="M18" s="159">
        <f>SUBTOTAL(9,M17:M17)</f>
        <v>60932735</v>
      </c>
    </row>
    <row r="19" spans="1:13" outlineLevel="2" x14ac:dyDescent="0.25">
      <c r="A19" s="71" t="s">
        <v>257</v>
      </c>
      <c r="B19" s="71" t="s">
        <v>205</v>
      </c>
      <c r="C19" s="71" t="s">
        <v>389</v>
      </c>
      <c r="D19" s="113" t="s">
        <v>412</v>
      </c>
      <c r="E19" s="113" t="s">
        <v>447</v>
      </c>
      <c r="F19" s="113" t="s">
        <v>417</v>
      </c>
      <c r="G19" s="128">
        <v>2018011001151</v>
      </c>
      <c r="H19" s="114" t="s">
        <v>410</v>
      </c>
      <c r="I19" s="157" t="s">
        <v>411</v>
      </c>
      <c r="J19" s="159">
        <v>16638582309</v>
      </c>
      <c r="K19" s="159">
        <v>16638582309</v>
      </c>
      <c r="L19" s="159">
        <v>12451767649</v>
      </c>
      <c r="M19" s="159">
        <v>3224680620</v>
      </c>
    </row>
    <row r="20" spans="1:13" outlineLevel="2" x14ac:dyDescent="0.25">
      <c r="A20" s="71" t="s">
        <v>257</v>
      </c>
      <c r="B20" s="71" t="s">
        <v>205</v>
      </c>
      <c r="C20" s="71" t="s">
        <v>389</v>
      </c>
      <c r="D20" s="113" t="s">
        <v>412</v>
      </c>
      <c r="E20" s="113" t="s">
        <v>447</v>
      </c>
      <c r="F20" s="113" t="s">
        <v>421</v>
      </c>
      <c r="G20" s="128">
        <v>2018011001151</v>
      </c>
      <c r="H20" s="114" t="s">
        <v>410</v>
      </c>
      <c r="I20" s="157" t="s">
        <v>411</v>
      </c>
      <c r="J20" s="159">
        <v>2680851720</v>
      </c>
      <c r="K20" s="159">
        <v>2680851720</v>
      </c>
      <c r="L20" s="159">
        <v>0</v>
      </c>
      <c r="M20" s="159">
        <v>0</v>
      </c>
    </row>
    <row r="21" spans="1:13" outlineLevel="2" x14ac:dyDescent="0.25">
      <c r="A21" s="71" t="s">
        <v>257</v>
      </c>
      <c r="B21" s="71" t="s">
        <v>205</v>
      </c>
      <c r="C21" s="71" t="s">
        <v>389</v>
      </c>
      <c r="D21" s="113" t="s">
        <v>412</v>
      </c>
      <c r="E21" s="113" t="s">
        <v>447</v>
      </c>
      <c r="F21" s="113" t="s">
        <v>420</v>
      </c>
      <c r="G21" s="128">
        <v>2018011001151</v>
      </c>
      <c r="H21" s="114" t="s">
        <v>410</v>
      </c>
      <c r="I21" s="157" t="s">
        <v>411</v>
      </c>
      <c r="J21" s="159">
        <v>680565971</v>
      </c>
      <c r="K21" s="159">
        <v>680565971</v>
      </c>
      <c r="L21" s="159">
        <v>0</v>
      </c>
      <c r="M21" s="159">
        <v>0</v>
      </c>
    </row>
    <row r="22" spans="1:13" outlineLevel="1" x14ac:dyDescent="0.25">
      <c r="A22" s="71"/>
      <c r="B22" s="71"/>
      <c r="C22" s="71"/>
      <c r="D22" s="113"/>
      <c r="E22" s="134" t="s">
        <v>449</v>
      </c>
      <c r="F22" s="113"/>
      <c r="G22" s="128"/>
      <c r="H22" s="114"/>
      <c r="I22" s="157"/>
      <c r="J22" s="159">
        <f>SUBTOTAL(9,J19:J21)</f>
        <v>20000000000</v>
      </c>
      <c r="K22" s="159">
        <f>SUBTOTAL(9,K19:K21)</f>
        <v>20000000000</v>
      </c>
      <c r="L22" s="159">
        <f>SUBTOTAL(9,L19:L21)</f>
        <v>12451767649</v>
      </c>
      <c r="M22" s="159">
        <f>SUBTOTAL(9,M19:M21)</f>
        <v>3224680620</v>
      </c>
    </row>
    <row r="23" spans="1:13" outlineLevel="2" x14ac:dyDescent="0.25">
      <c r="A23" s="112" t="s">
        <v>192</v>
      </c>
      <c r="B23" s="112" t="s">
        <v>193</v>
      </c>
      <c r="C23" s="112" t="s">
        <v>203</v>
      </c>
      <c r="D23" s="113" t="s">
        <v>467</v>
      </c>
      <c r="E23" s="113" t="s">
        <v>440</v>
      </c>
      <c r="F23" s="113" t="s">
        <v>428</v>
      </c>
      <c r="G23" s="128">
        <v>2017011000088</v>
      </c>
      <c r="H23" s="114" t="s">
        <v>8</v>
      </c>
      <c r="I23" s="157" t="s">
        <v>411</v>
      </c>
      <c r="J23" s="159">
        <v>42500000</v>
      </c>
      <c r="K23" s="159">
        <v>33662069</v>
      </c>
      <c r="L23" s="159">
        <v>33662069</v>
      </c>
      <c r="M23" s="159">
        <v>33662069</v>
      </c>
    </row>
    <row r="24" spans="1:13" outlineLevel="2" x14ac:dyDescent="0.25">
      <c r="A24" s="112" t="s">
        <v>192</v>
      </c>
      <c r="B24" s="112" t="s">
        <v>193</v>
      </c>
      <c r="C24" s="112" t="s">
        <v>203</v>
      </c>
      <c r="D24" s="113" t="s">
        <v>467</v>
      </c>
      <c r="E24" s="113" t="s">
        <v>440</v>
      </c>
      <c r="F24" s="113" t="s">
        <v>419</v>
      </c>
      <c r="G24" s="128">
        <v>2017011000088</v>
      </c>
      <c r="H24" s="114" t="s">
        <v>8</v>
      </c>
      <c r="I24" s="157" t="s">
        <v>411</v>
      </c>
      <c r="J24" s="159">
        <v>110300000</v>
      </c>
      <c r="K24" s="159">
        <v>87046765</v>
      </c>
      <c r="L24" s="159">
        <v>87046765</v>
      </c>
      <c r="M24" s="159">
        <v>87046765</v>
      </c>
    </row>
    <row r="25" spans="1:13" outlineLevel="2" x14ac:dyDescent="0.25">
      <c r="A25" s="112" t="s">
        <v>192</v>
      </c>
      <c r="B25" s="112" t="s">
        <v>193</v>
      </c>
      <c r="C25" s="112" t="s">
        <v>203</v>
      </c>
      <c r="D25" s="113" t="s">
        <v>467</v>
      </c>
      <c r="E25" s="113" t="s">
        <v>440</v>
      </c>
      <c r="F25" s="113" t="s">
        <v>427</v>
      </c>
      <c r="G25" s="128">
        <v>2017011000088</v>
      </c>
      <c r="H25" s="114" t="s">
        <v>8</v>
      </c>
      <c r="I25" s="157" t="s">
        <v>411</v>
      </c>
      <c r="J25" s="159">
        <v>52700000</v>
      </c>
      <c r="K25" s="159">
        <v>42448440</v>
      </c>
      <c r="L25" s="159">
        <v>42448440</v>
      </c>
      <c r="M25" s="159">
        <v>42448440</v>
      </c>
    </row>
    <row r="26" spans="1:13" outlineLevel="2" x14ac:dyDescent="0.25">
      <c r="A26" s="112" t="s">
        <v>192</v>
      </c>
      <c r="B26" s="112" t="s">
        <v>193</v>
      </c>
      <c r="C26" s="112" t="s">
        <v>203</v>
      </c>
      <c r="D26" s="113" t="s">
        <v>467</v>
      </c>
      <c r="E26" s="113" t="s">
        <v>440</v>
      </c>
      <c r="F26" s="113" t="s">
        <v>425</v>
      </c>
      <c r="G26" s="128">
        <v>2017011000088</v>
      </c>
      <c r="H26" s="114" t="s">
        <v>8</v>
      </c>
      <c r="I26" s="157" t="s">
        <v>411</v>
      </c>
      <c r="J26" s="159">
        <v>106000000</v>
      </c>
      <c r="K26" s="159">
        <v>87046765</v>
      </c>
      <c r="L26" s="159">
        <v>87046765</v>
      </c>
      <c r="M26" s="159">
        <v>87046765</v>
      </c>
    </row>
    <row r="27" spans="1:13" outlineLevel="2" x14ac:dyDescent="0.25">
      <c r="A27" s="112" t="s">
        <v>192</v>
      </c>
      <c r="B27" s="112" t="s">
        <v>193</v>
      </c>
      <c r="C27" s="112" t="s">
        <v>203</v>
      </c>
      <c r="D27" s="113" t="s">
        <v>467</v>
      </c>
      <c r="E27" s="113" t="s">
        <v>440</v>
      </c>
      <c r="F27" s="113" t="s">
        <v>424</v>
      </c>
      <c r="G27" s="128">
        <v>2017011000088</v>
      </c>
      <c r="H27" s="114" t="s">
        <v>8</v>
      </c>
      <c r="I27" s="157" t="s">
        <v>411</v>
      </c>
      <c r="J27" s="159">
        <v>68700000</v>
      </c>
      <c r="K27" s="159">
        <v>64791897</v>
      </c>
      <c r="L27" s="159">
        <v>64791897</v>
      </c>
      <c r="M27" s="159">
        <v>64791897</v>
      </c>
    </row>
    <row r="28" spans="1:13" outlineLevel="2" x14ac:dyDescent="0.25">
      <c r="A28" s="112" t="s">
        <v>192</v>
      </c>
      <c r="B28" s="112" t="s">
        <v>193</v>
      </c>
      <c r="C28" s="112" t="s">
        <v>203</v>
      </c>
      <c r="D28" s="113" t="s">
        <v>467</v>
      </c>
      <c r="E28" s="113" t="s">
        <v>440</v>
      </c>
      <c r="F28" s="113" t="s">
        <v>423</v>
      </c>
      <c r="G28" s="128">
        <v>2017011000088</v>
      </c>
      <c r="H28" s="114" t="s">
        <v>8</v>
      </c>
      <c r="I28" s="157" t="s">
        <v>411</v>
      </c>
      <c r="J28" s="159">
        <v>64800000</v>
      </c>
      <c r="K28" s="159">
        <v>60932735</v>
      </c>
      <c r="L28" s="159">
        <v>60932735</v>
      </c>
      <c r="M28" s="159">
        <v>60932735</v>
      </c>
    </row>
    <row r="29" spans="1:13" outlineLevel="1" x14ac:dyDescent="0.25">
      <c r="A29" s="112"/>
      <c r="B29" s="112"/>
      <c r="C29" s="112"/>
      <c r="D29" s="113"/>
      <c r="E29" s="134" t="s">
        <v>450</v>
      </c>
      <c r="F29" s="113"/>
      <c r="G29" s="128"/>
      <c r="H29" s="114"/>
      <c r="I29" s="157"/>
      <c r="J29" s="159">
        <f>SUBTOTAL(9,J23:J28)</f>
        <v>445000000</v>
      </c>
      <c r="K29" s="159">
        <f>SUBTOTAL(9,K23:K28)</f>
        <v>375928671</v>
      </c>
      <c r="L29" s="159">
        <f>SUBTOTAL(9,L23:L28)</f>
        <v>375928671</v>
      </c>
      <c r="M29" s="159">
        <f>SUBTOTAL(9,M23:M28)</f>
        <v>375928671</v>
      </c>
    </row>
    <row r="30" spans="1:13" outlineLevel="2" x14ac:dyDescent="0.25">
      <c r="A30" s="112" t="s">
        <v>192</v>
      </c>
      <c r="B30" s="112" t="s">
        <v>205</v>
      </c>
      <c r="C30" s="89" t="s">
        <v>255</v>
      </c>
      <c r="D30" s="113" t="s">
        <v>467</v>
      </c>
      <c r="E30" s="113" t="s">
        <v>441</v>
      </c>
      <c r="F30" s="113" t="s">
        <v>426</v>
      </c>
      <c r="G30" s="127">
        <v>2020011000158</v>
      </c>
      <c r="H30" s="115" t="s">
        <v>67</v>
      </c>
      <c r="I30" s="157" t="s">
        <v>411</v>
      </c>
      <c r="J30" s="159">
        <v>67500000</v>
      </c>
      <c r="K30" s="159">
        <v>67500000</v>
      </c>
      <c r="L30" s="159">
        <v>67500000</v>
      </c>
      <c r="M30" s="159">
        <v>67500000</v>
      </c>
    </row>
    <row r="31" spans="1:13" outlineLevel="2" x14ac:dyDescent="0.25">
      <c r="A31" s="112" t="s">
        <v>192</v>
      </c>
      <c r="B31" s="112" t="s">
        <v>205</v>
      </c>
      <c r="C31" s="89" t="s">
        <v>255</v>
      </c>
      <c r="D31" s="113" t="s">
        <v>467</v>
      </c>
      <c r="E31" s="113" t="s">
        <v>441</v>
      </c>
      <c r="F31" s="113" t="s">
        <v>429</v>
      </c>
      <c r="G31" s="127">
        <v>2020011000158</v>
      </c>
      <c r="H31" s="115" t="s">
        <v>67</v>
      </c>
      <c r="I31" s="157" t="s">
        <v>411</v>
      </c>
      <c r="J31" s="159">
        <v>22500000</v>
      </c>
      <c r="K31" s="159">
        <v>22500000</v>
      </c>
      <c r="L31" s="159">
        <v>22500000</v>
      </c>
      <c r="M31" s="159">
        <v>22500000</v>
      </c>
    </row>
    <row r="32" spans="1:13" outlineLevel="1" x14ac:dyDescent="0.25">
      <c r="A32" s="112"/>
      <c r="B32" s="112"/>
      <c r="C32" s="89"/>
      <c r="D32" s="113"/>
      <c r="E32" s="134" t="s">
        <v>451</v>
      </c>
      <c r="F32" s="113"/>
      <c r="G32" s="127"/>
      <c r="H32" s="115"/>
      <c r="I32" s="157"/>
      <c r="J32" s="159">
        <f>SUBTOTAL(9,J30:J31)</f>
        <v>90000000</v>
      </c>
      <c r="K32" s="159">
        <f>SUBTOTAL(9,K30:K31)</f>
        <v>90000000</v>
      </c>
      <c r="L32" s="159">
        <f>SUBTOTAL(9,L30:L31)</f>
        <v>90000000</v>
      </c>
      <c r="M32" s="159">
        <f>SUBTOTAL(9,M30:M31)</f>
        <v>90000000</v>
      </c>
    </row>
    <row r="33" spans="1:13" outlineLevel="2" x14ac:dyDescent="0.25">
      <c r="A33" s="112" t="s">
        <v>192</v>
      </c>
      <c r="B33" s="112" t="s">
        <v>221</v>
      </c>
      <c r="C33" s="112" t="s">
        <v>232</v>
      </c>
      <c r="D33" s="111" t="s">
        <v>406</v>
      </c>
      <c r="E33" s="109" t="s">
        <v>406</v>
      </c>
      <c r="F33" s="109" t="s">
        <v>407</v>
      </c>
      <c r="G33" s="127">
        <v>2017011000171</v>
      </c>
      <c r="H33" s="154" t="s">
        <v>16</v>
      </c>
      <c r="I33" s="153" t="s">
        <v>401</v>
      </c>
      <c r="J33" s="158">
        <v>11784776357</v>
      </c>
      <c r="K33" s="158">
        <v>8675596071</v>
      </c>
      <c r="L33" s="158">
        <v>4455176236.6000004</v>
      </c>
      <c r="M33" s="158">
        <v>4455176236.6000004</v>
      </c>
    </row>
    <row r="34" spans="1:13" outlineLevel="1" x14ac:dyDescent="0.25">
      <c r="A34" s="112"/>
      <c r="B34" s="112"/>
      <c r="C34" s="112"/>
      <c r="D34" s="111"/>
      <c r="E34" s="132" t="s">
        <v>439</v>
      </c>
      <c r="F34" s="109"/>
      <c r="G34" s="127"/>
      <c r="H34" s="154"/>
      <c r="I34" s="153"/>
      <c r="J34" s="158">
        <f>SUBTOTAL(9,J33:J33)</f>
        <v>11784776357</v>
      </c>
      <c r="K34" s="158">
        <f>SUBTOTAL(9,K33:K33)</f>
        <v>8675596071</v>
      </c>
      <c r="L34" s="158">
        <f>SUBTOTAL(9,L33:L33)</f>
        <v>4455176236.6000004</v>
      </c>
      <c r="M34" s="158">
        <f>SUBTOTAL(9,M33:M33)</f>
        <v>4455176236.6000004</v>
      </c>
    </row>
    <row r="35" spans="1:13" outlineLevel="2" x14ac:dyDescent="0.25">
      <c r="A35" s="112" t="s">
        <v>192</v>
      </c>
      <c r="B35" s="112" t="s">
        <v>193</v>
      </c>
      <c r="C35" s="112" t="s">
        <v>199</v>
      </c>
      <c r="D35" s="111" t="s">
        <v>399</v>
      </c>
      <c r="E35" s="109" t="s">
        <v>442</v>
      </c>
      <c r="F35" s="109" t="s">
        <v>405</v>
      </c>
      <c r="G35" s="127">
        <v>2017011000049</v>
      </c>
      <c r="H35" s="154" t="s">
        <v>4</v>
      </c>
      <c r="I35" s="153" t="s">
        <v>401</v>
      </c>
      <c r="J35" s="158">
        <v>49213569349</v>
      </c>
      <c r="K35" s="158">
        <v>38857824680</v>
      </c>
      <c r="L35" s="158">
        <v>2969805144</v>
      </c>
      <c r="M35" s="158">
        <v>2969805144</v>
      </c>
    </row>
    <row r="36" spans="1:13" outlineLevel="1" x14ac:dyDescent="0.25">
      <c r="A36" s="112"/>
      <c r="B36" s="112"/>
      <c r="C36" s="112"/>
      <c r="D36" s="111"/>
      <c r="E36" s="132" t="s">
        <v>453</v>
      </c>
      <c r="F36" s="109"/>
      <c r="G36" s="127"/>
      <c r="H36" s="154"/>
      <c r="I36" s="153"/>
      <c r="J36" s="158">
        <f>SUBTOTAL(9,J35:J35)</f>
        <v>49213569349</v>
      </c>
      <c r="K36" s="158">
        <f>SUBTOTAL(9,K35:K35)</f>
        <v>38857824680</v>
      </c>
      <c r="L36" s="158">
        <f>SUBTOTAL(9,L35:L35)</f>
        <v>2969805144</v>
      </c>
      <c r="M36" s="158">
        <f>SUBTOTAL(9,M35:M35)</f>
        <v>2969805144</v>
      </c>
    </row>
    <row r="37" spans="1:13" outlineLevel="2" x14ac:dyDescent="0.25">
      <c r="A37" s="112" t="s">
        <v>192</v>
      </c>
      <c r="B37" s="112" t="s">
        <v>193</v>
      </c>
      <c r="C37" s="112" t="s">
        <v>199</v>
      </c>
      <c r="D37" s="111" t="s">
        <v>399</v>
      </c>
      <c r="E37" s="109" t="s">
        <v>443</v>
      </c>
      <c r="F37" s="109" t="s">
        <v>400</v>
      </c>
      <c r="G37" s="127">
        <v>2017011000379</v>
      </c>
      <c r="H37" s="154" t="s">
        <v>5</v>
      </c>
      <c r="I37" s="153" t="s">
        <v>401</v>
      </c>
      <c r="J37" s="121">
        <v>31723083300</v>
      </c>
      <c r="K37" s="121">
        <v>31723083300</v>
      </c>
      <c r="L37" s="121">
        <v>868517800</v>
      </c>
      <c r="M37" s="121">
        <v>868517800</v>
      </c>
    </row>
    <row r="38" spans="1:13" outlineLevel="1" x14ac:dyDescent="0.25">
      <c r="A38" s="112"/>
      <c r="B38" s="112"/>
      <c r="C38" s="112"/>
      <c r="D38" s="111"/>
      <c r="E38" s="132" t="s">
        <v>454</v>
      </c>
      <c r="F38" s="109"/>
      <c r="G38" s="127"/>
      <c r="H38" s="154"/>
      <c r="I38" s="153"/>
      <c r="J38" s="121">
        <f>SUBTOTAL(9,J37:J37)</f>
        <v>31723083300</v>
      </c>
      <c r="K38" s="121">
        <f>SUBTOTAL(9,K37:K37)</f>
        <v>31723083300</v>
      </c>
      <c r="L38" s="121">
        <f>SUBTOTAL(9,L37:L37)</f>
        <v>868517800</v>
      </c>
      <c r="M38" s="121">
        <f>SUBTOTAL(9,M37:M37)</f>
        <v>868517800</v>
      </c>
    </row>
    <row r="39" spans="1:13" outlineLevel="2" x14ac:dyDescent="0.25">
      <c r="A39" s="71" t="s">
        <v>257</v>
      </c>
      <c r="B39" s="71" t="s">
        <v>205</v>
      </c>
      <c r="C39" s="71" t="s">
        <v>389</v>
      </c>
      <c r="D39" s="111" t="s">
        <v>399</v>
      </c>
      <c r="E39" s="109" t="s">
        <v>444</v>
      </c>
      <c r="F39" s="111" t="s">
        <v>409</v>
      </c>
      <c r="G39" s="127">
        <v>2018011001151</v>
      </c>
      <c r="H39" s="112" t="s">
        <v>410</v>
      </c>
      <c r="I39" s="153" t="s">
        <v>401</v>
      </c>
      <c r="J39" s="121">
        <v>749840000000</v>
      </c>
      <c r="K39" s="121">
        <v>293645942401</v>
      </c>
      <c r="L39" s="121">
        <v>41324178486</v>
      </c>
      <c r="M39" s="121">
        <v>41324178486</v>
      </c>
    </row>
    <row r="40" spans="1:13" outlineLevel="1" x14ac:dyDescent="0.25">
      <c r="D40" s="146"/>
      <c r="E40" s="151" t="s">
        <v>455</v>
      </c>
      <c r="F40" s="146"/>
      <c r="G40" s="147"/>
      <c r="H40" s="148"/>
      <c r="I40" s="149"/>
      <c r="J40" s="150">
        <f>SUBTOTAL(9,J39:J39)</f>
        <v>749840000000</v>
      </c>
      <c r="K40" s="150">
        <f>SUBTOTAL(9,K39:K39)</f>
        <v>293645942401</v>
      </c>
      <c r="L40" s="150">
        <f>SUBTOTAL(9,L39:L39)</f>
        <v>41324178486</v>
      </c>
      <c r="M40" s="150">
        <f>SUBTOTAL(9,M39:M39)</f>
        <v>41324178486</v>
      </c>
    </row>
    <row r="41" spans="1:13" x14ac:dyDescent="0.25">
      <c r="D41" s="146"/>
      <c r="E41" s="151" t="s">
        <v>271</v>
      </c>
      <c r="F41" s="146"/>
      <c r="G41" s="147"/>
      <c r="H41" s="148"/>
      <c r="I41" s="149"/>
      <c r="J41" s="150">
        <f>SUBTOTAL(9,J2:J39)</f>
        <v>1821748455895</v>
      </c>
      <c r="K41" s="150">
        <f>SUBTOTAL(9,K2:K39)</f>
        <v>871280193943</v>
      </c>
      <c r="L41" s="150">
        <f>SUBTOTAL(9,L2:L39)</f>
        <v>73537678982.600006</v>
      </c>
      <c r="M41" s="150">
        <f>SUBTOTAL(9,M2:M39)</f>
        <v>64310591953.599998</v>
      </c>
    </row>
  </sheetData>
  <autoFilter ref="A1:M39" xr:uid="{00000000-0009-0000-0000-000003000000}">
    <sortState xmlns:xlrd2="http://schemas.microsoft.com/office/spreadsheetml/2017/richdata2" ref="A2:M27">
      <sortCondition ref="E1:E27"/>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3"/>
  <sheetViews>
    <sheetView workbookViewId="0">
      <selection activeCell="F15" sqref="F15"/>
    </sheetView>
  </sheetViews>
  <sheetFormatPr baseColWidth="10" defaultRowHeight="15" x14ac:dyDescent="0.25"/>
  <cols>
    <col min="6" max="6" width="15.28515625" customWidth="1"/>
    <col min="7" max="11" width="11.42578125" customWidth="1"/>
  </cols>
  <sheetData>
    <row r="1" spans="1:17" x14ac:dyDescent="0.25">
      <c r="A1" s="68" t="s">
        <v>52</v>
      </c>
      <c r="B1" s="69" t="s">
        <v>178</v>
      </c>
      <c r="C1" s="70" t="s">
        <v>179</v>
      </c>
      <c r="D1" s="70" t="s">
        <v>180</v>
      </c>
      <c r="E1" s="70" t="s">
        <v>181</v>
      </c>
      <c r="F1" s="70" t="s">
        <v>182</v>
      </c>
      <c r="G1" s="70" t="s">
        <v>183</v>
      </c>
      <c r="H1" s="70" t="s">
        <v>184</v>
      </c>
      <c r="I1" s="70" t="s">
        <v>185</v>
      </c>
      <c r="J1" s="70" t="s">
        <v>186</v>
      </c>
      <c r="K1" s="70" t="s">
        <v>187</v>
      </c>
      <c r="L1" s="70" t="s">
        <v>188</v>
      </c>
      <c r="M1" s="70" t="s">
        <v>189</v>
      </c>
      <c r="N1" s="70" t="s">
        <v>190</v>
      </c>
      <c r="O1" s="70" t="s">
        <v>191</v>
      </c>
      <c r="P1" s="70" t="s">
        <v>69</v>
      </c>
      <c r="Q1" s="100" t="s">
        <v>390</v>
      </c>
    </row>
    <row r="2" spans="1:17" x14ac:dyDescent="0.25">
      <c r="A2" s="71" t="s">
        <v>192</v>
      </c>
      <c r="B2" s="71" t="s">
        <v>193</v>
      </c>
      <c r="C2" s="71" t="s">
        <v>194</v>
      </c>
      <c r="D2" s="71" t="s">
        <v>195</v>
      </c>
      <c r="E2" s="71" t="s">
        <v>196</v>
      </c>
      <c r="F2" s="72">
        <v>2017011000049</v>
      </c>
      <c r="G2" s="71" t="s">
        <v>4</v>
      </c>
      <c r="H2" s="71" t="s">
        <v>197</v>
      </c>
      <c r="I2" s="71" t="s">
        <v>198</v>
      </c>
      <c r="J2" s="71" t="s">
        <v>199</v>
      </c>
      <c r="K2" s="71" t="s">
        <v>200</v>
      </c>
      <c r="L2" s="90">
        <v>0.95</v>
      </c>
      <c r="M2" s="90">
        <v>0.99199999999999999</v>
      </c>
      <c r="N2" s="90">
        <v>6.3899999999999998E-2</v>
      </c>
      <c r="O2" s="73">
        <f>+Monitoreo_Seguimiento!$G$5</f>
        <v>0.77500000000000002</v>
      </c>
      <c r="P2" s="71" t="str">
        <f>+Monitoreo_Seguimiento!$I$5</f>
        <v>El reporte de ejecución del proyecto fue oportuno.
Observaciones: La ejecución física de los indicadores de producto "Proyectos de acueducto y alcantarillado en área urbana financiados" y "Proyectos de acueducto y de manejo de aguas residuales en área rural financiado", no es coherente con la ejecución presupuestal.</v>
      </c>
    </row>
    <row r="3" spans="1:17" x14ac:dyDescent="0.25">
      <c r="A3" s="71" t="s">
        <v>192</v>
      </c>
      <c r="B3" s="71" t="s">
        <v>193</v>
      </c>
      <c r="C3" s="71" t="s">
        <v>194</v>
      </c>
      <c r="D3" s="71" t="s">
        <v>195</v>
      </c>
      <c r="E3" s="71" t="s">
        <v>196</v>
      </c>
      <c r="F3" s="72">
        <v>2017011000088</v>
      </c>
      <c r="G3" s="71" t="s">
        <v>8</v>
      </c>
      <c r="H3" s="71" t="s">
        <v>201</v>
      </c>
      <c r="I3" s="71" t="s">
        <v>202</v>
      </c>
      <c r="J3" s="71" t="s">
        <v>203</v>
      </c>
      <c r="K3" s="71" t="s">
        <v>204</v>
      </c>
      <c r="L3" s="90">
        <v>0.95</v>
      </c>
      <c r="M3" s="90">
        <v>0</v>
      </c>
      <c r="N3" s="90">
        <v>0.62329999999999997</v>
      </c>
      <c r="O3" s="73">
        <f>+Monitoreo_Seguimiento!$G$6</f>
        <v>0.55000000000000004</v>
      </c>
      <c r="P3" s="71" t="str">
        <f>+Monitoreo_Seguimiento!$I$6</f>
        <v>El reporte de ejecución del proyecto fue oportuno.
Observaciones: la coherencia entre el avance físico de los productos no es coherente con la ejecución presupuestal de las actividades "Proyectos evaluados", "Entidades territoriales capacitada " y "Instrumentos normativos proyectados". No se reportan avances en el indicador de gestión.</v>
      </c>
    </row>
    <row r="4" spans="1:17" x14ac:dyDescent="0.25">
      <c r="A4" s="71" t="s">
        <v>192</v>
      </c>
      <c r="B4" s="71" t="s">
        <v>205</v>
      </c>
      <c r="C4" s="71" t="s">
        <v>206</v>
      </c>
      <c r="D4" s="71" t="s">
        <v>207</v>
      </c>
      <c r="E4" s="71" t="s">
        <v>208</v>
      </c>
      <c r="F4" s="72">
        <v>2017011000091</v>
      </c>
      <c r="G4" s="71" t="s">
        <v>7</v>
      </c>
      <c r="H4" s="71" t="s">
        <v>209</v>
      </c>
      <c r="I4" s="71" t="s">
        <v>210</v>
      </c>
      <c r="J4" s="71" t="s">
        <v>211</v>
      </c>
      <c r="K4" s="71" t="s">
        <v>212</v>
      </c>
      <c r="L4" s="90">
        <v>1</v>
      </c>
      <c r="M4" s="90">
        <v>0.82</v>
      </c>
      <c r="N4" s="90">
        <v>0.6996</v>
      </c>
      <c r="O4" s="73">
        <f>+Monitoreo_Seguimiento!$G$7</f>
        <v>0.85</v>
      </c>
      <c r="P4" s="71" t="str">
        <f>+Monitoreo_Seguimiento!$I$7</f>
        <v xml:space="preserve">El reporte de ejecución del proyecto fue oportuno.
Observaciones: La meta producto " Mejorar la capacidad de respuesta de los entes territoriales y del orden nacional para el desarrollo de procesos cesión a título gratuito de bienes fiscales urbanos" se presenta como cumplida sin ejecutar la totalidad de los recursos. </v>
      </c>
    </row>
    <row r="5" spans="1:17" x14ac:dyDescent="0.25">
      <c r="A5" s="71" t="s">
        <v>192</v>
      </c>
      <c r="B5" s="71" t="s">
        <v>205</v>
      </c>
      <c r="C5" s="71" t="s">
        <v>213</v>
      </c>
      <c r="D5" s="71" t="s">
        <v>214</v>
      </c>
      <c r="E5" s="71" t="s">
        <v>215</v>
      </c>
      <c r="F5" s="72">
        <v>2017011000092</v>
      </c>
      <c r="G5" s="71" t="s">
        <v>17</v>
      </c>
      <c r="H5" s="71" t="s">
        <v>216</v>
      </c>
      <c r="I5" s="71" t="s">
        <v>202</v>
      </c>
      <c r="J5" s="71" t="s">
        <v>217</v>
      </c>
      <c r="K5" s="71" t="s">
        <v>360</v>
      </c>
      <c r="L5" s="90">
        <v>0.48</v>
      </c>
      <c r="M5" s="90">
        <v>0.83399999999999996</v>
      </c>
      <c r="N5" s="90">
        <v>0.3594</v>
      </c>
      <c r="O5" s="73">
        <f>+Monitoreo_Seguimiento!$G$8</f>
        <v>0.6785714285714286</v>
      </c>
      <c r="P5" s="71" t="str">
        <f>+Monitoreo_Seguimiento!$I$8</f>
        <v>El reporte de ejecución del proyecto fue oportuno.
Observaciones: No se presentan avances físicos ni financieros en el producto "Servicios de apoyo financiero a la ejecución de programas y proyectos de desarrollo urbano y territorial".
Los indicadores: "Entidades territoriales asistidas técnicamente", "Instrumentos normativos formulados", "Municipios asistidos en revisión de POT " y "Municipios capacitados en la elaboración del inventario de asentamientos en zonas de alto riesgo", tiene cumplimiento del 100%, revisar la coherencia con el avance financiero.</v>
      </c>
    </row>
    <row r="6" spans="1:17" x14ac:dyDescent="0.25">
      <c r="A6" s="71" t="s">
        <v>192</v>
      </c>
      <c r="B6" s="71" t="s">
        <v>205</v>
      </c>
      <c r="C6" s="71" t="s">
        <v>206</v>
      </c>
      <c r="D6" s="71" t="s">
        <v>207</v>
      </c>
      <c r="E6" s="71" t="s">
        <v>208</v>
      </c>
      <c r="F6" s="72">
        <v>2017011000096</v>
      </c>
      <c r="G6" s="71" t="s">
        <v>15</v>
      </c>
      <c r="H6" s="71" t="s">
        <v>218</v>
      </c>
      <c r="I6" s="71" t="s">
        <v>202</v>
      </c>
      <c r="J6" s="71" t="s">
        <v>211</v>
      </c>
      <c r="K6" s="71" t="s">
        <v>219</v>
      </c>
      <c r="L6" s="90">
        <v>0.98</v>
      </c>
      <c r="M6" s="90">
        <v>1</v>
      </c>
      <c r="N6" s="90">
        <v>0.51959999999999995</v>
      </c>
      <c r="O6" s="73">
        <f>+Monitoreo_Seguimiento!$G$9</f>
        <v>0.66250000000000009</v>
      </c>
      <c r="P6" s="71" t="str">
        <f>+Monitoreo_Seguimiento!$I$9</f>
        <v>El reporte de ejecución del proyecto fue oportuno.
Observaciones: Revisar el reporte de los indicadores producto, dado que el avance físico no es coherente con el avance financiero. Las metas producto: "PQR atendidas", "Proyectos normativos publicados" y "Asistencias técnicas realizadas", tienen un cumplimiento 100%, revisar el indicador para la vigencia 2022.</v>
      </c>
    </row>
    <row r="7" spans="1:17" x14ac:dyDescent="0.25">
      <c r="A7" s="71" t="s">
        <v>192</v>
      </c>
      <c r="B7" s="71" t="s">
        <v>205</v>
      </c>
      <c r="C7" s="71" t="s">
        <v>206</v>
      </c>
      <c r="D7" s="71" t="s">
        <v>207</v>
      </c>
      <c r="E7" s="71" t="s">
        <v>208</v>
      </c>
      <c r="F7" s="72">
        <v>2017011000106</v>
      </c>
      <c r="G7" s="71" t="s">
        <v>18</v>
      </c>
      <c r="H7" s="71" t="s">
        <v>220</v>
      </c>
      <c r="I7" s="71" t="s">
        <v>198</v>
      </c>
      <c r="J7" s="71" t="s">
        <v>211</v>
      </c>
      <c r="K7" s="71" t="s">
        <v>212</v>
      </c>
      <c r="L7" s="90">
        <v>1</v>
      </c>
      <c r="M7" s="90">
        <v>0.75</v>
      </c>
      <c r="N7" s="90">
        <v>0.82979999999999998</v>
      </c>
      <c r="O7" s="73">
        <f>+Monitoreo_Seguimiento!$G$10</f>
        <v>0.77500000000000002</v>
      </c>
      <c r="P7" s="71" t="str">
        <f>+Monitoreo_Seguimiento!$I$10</f>
        <v>El reporte de ejecución del proyecto fue oportuno. 
Observaciones: Revisar el avance del indicador de gestión dado que presenta rezago con respecto al avance financiero y físico de los productos del proyecto.
 La meta producto: Informes presentados, tiene un cumplimiento 100%, revisar el indicador para la vigencia 2022.</v>
      </c>
    </row>
    <row r="8" spans="1:17" x14ac:dyDescent="0.25">
      <c r="A8" s="71" t="s">
        <v>192</v>
      </c>
      <c r="B8" s="71" t="s">
        <v>221</v>
      </c>
      <c r="C8" s="71" t="s">
        <v>222</v>
      </c>
      <c r="D8" s="71" t="s">
        <v>195</v>
      </c>
      <c r="E8" s="71" t="s">
        <v>196</v>
      </c>
      <c r="F8" s="72">
        <v>2017011000134</v>
      </c>
      <c r="G8" s="71" t="s">
        <v>14</v>
      </c>
      <c r="H8" s="71" t="s">
        <v>223</v>
      </c>
      <c r="I8" s="71" t="s">
        <v>202</v>
      </c>
      <c r="J8" s="71" t="s">
        <v>224</v>
      </c>
      <c r="K8" s="71" t="s">
        <v>225</v>
      </c>
      <c r="L8" s="90">
        <v>0.6</v>
      </c>
      <c r="M8" s="90">
        <v>0.5</v>
      </c>
      <c r="N8" s="90">
        <v>0.45810000000000001</v>
      </c>
      <c r="O8" s="73">
        <f>+Monitoreo_Seguimiento!$G$11</f>
        <v>0.81249999999999978</v>
      </c>
      <c r="P8" s="71" t="str">
        <f>+Monitoreo_Seguimiento!$I$11</f>
        <v>El reporte de ejecución del proyecto fue oportuno.
Observaciones: La meta de "sedes adecuadas" sin ejecución física y rezago en ejecución presupuestal.
Las metas "Capacitaciones realizadas", "Archivos gestionados" y "Auditorias realizada", se encuentras rezagadas en ejecución física como presupuestal.
La meta "Documentos tramitados" no presenta avances en la meta rezagada del 2021.
Las metas y "Sistemas de gestión implementados" no presentan avances físicos para el mes de agosto.
Las metas "Productos comunicacionales", "Procesos disciplinarios", y "Ciudadanos efectivamente atendidos", la ejecución física no es coherente con la presupuestal.</v>
      </c>
    </row>
    <row r="9" spans="1:17" x14ac:dyDescent="0.25">
      <c r="A9" s="71" t="s">
        <v>192</v>
      </c>
      <c r="B9" s="71" t="s">
        <v>193</v>
      </c>
      <c r="C9" s="71" t="s">
        <v>194</v>
      </c>
      <c r="D9" s="71" t="s">
        <v>195</v>
      </c>
      <c r="E9" s="71" t="s">
        <v>196</v>
      </c>
      <c r="F9" s="72">
        <v>2017011000140</v>
      </c>
      <c r="G9" s="71" t="s">
        <v>226</v>
      </c>
      <c r="H9" s="71" t="s">
        <v>227</v>
      </c>
      <c r="I9" s="71" t="s">
        <v>228</v>
      </c>
      <c r="J9" s="71" t="s">
        <v>203</v>
      </c>
      <c r="K9" s="71" t="s">
        <v>229</v>
      </c>
      <c r="L9" s="90">
        <v>0</v>
      </c>
      <c r="M9" s="90">
        <v>1</v>
      </c>
      <c r="N9" s="90">
        <v>0.86839999999999995</v>
      </c>
      <c r="O9" s="73">
        <f>+Monitoreo_Seguimiento!$G$12</f>
        <v>0.99999999999999989</v>
      </c>
      <c r="P9" s="71" t="str">
        <f>+Monitoreo_Seguimiento!$I$12</f>
        <v>El reporte de ejecución del proyecto fue oportuno.
Observaciones: La meta del indicador de producto "Asistencias técnicas realizadas" cumplió el 100%.</v>
      </c>
    </row>
    <row r="10" spans="1:17" x14ac:dyDescent="0.25">
      <c r="A10" s="71" t="s">
        <v>192</v>
      </c>
      <c r="B10" s="71" t="s">
        <v>193</v>
      </c>
      <c r="C10" s="71" t="s">
        <v>194</v>
      </c>
      <c r="D10" s="71" t="s">
        <v>195</v>
      </c>
      <c r="E10" s="71" t="s">
        <v>196</v>
      </c>
      <c r="F10" s="88">
        <v>2017011000170</v>
      </c>
      <c r="G10" s="89" t="s">
        <v>246</v>
      </c>
      <c r="H10" s="89" t="s">
        <v>247</v>
      </c>
      <c r="I10" s="89" t="s">
        <v>248</v>
      </c>
      <c r="J10" s="89" t="s">
        <v>203</v>
      </c>
      <c r="K10" s="89" t="s">
        <v>249</v>
      </c>
      <c r="L10" s="91">
        <v>1</v>
      </c>
      <c r="M10" s="91">
        <v>0.75</v>
      </c>
      <c r="N10" s="91">
        <v>1.6199999999999999E-2</v>
      </c>
      <c r="O10" s="73">
        <f>+Monitoreo_Seguimiento!$G$19</f>
        <v>0.66249999999999998</v>
      </c>
      <c r="P10" s="71" t="str">
        <f>+Monitoreo_Seguimiento!$I$19</f>
        <v>El reporte de ejecución del proyecto fue oportuno.
Observaciones: La meta producto “Proyectos apoyados financieramente”, cumplimiento al 100%, no es coherente con la ejecución presupuestal.</v>
      </c>
    </row>
    <row r="11" spans="1:17" x14ac:dyDescent="0.25">
      <c r="A11" s="71" t="s">
        <v>230</v>
      </c>
      <c r="B11" s="71" t="s">
        <v>221</v>
      </c>
      <c r="C11" s="71" t="s">
        <v>222</v>
      </c>
      <c r="D11" s="71" t="s">
        <v>195</v>
      </c>
      <c r="E11" s="71" t="s">
        <v>196</v>
      </c>
      <c r="F11" s="88">
        <v>2017011000171</v>
      </c>
      <c r="G11" s="89" t="s">
        <v>16</v>
      </c>
      <c r="H11" s="89" t="s">
        <v>231</v>
      </c>
      <c r="I11" s="89" t="s">
        <v>198</v>
      </c>
      <c r="J11" s="89" t="s">
        <v>232</v>
      </c>
      <c r="K11" s="89" t="s">
        <v>233</v>
      </c>
      <c r="L11" s="91">
        <v>1</v>
      </c>
      <c r="M11" s="91">
        <v>0.69899999999999995</v>
      </c>
      <c r="N11" s="91">
        <v>0.37809999999999999</v>
      </c>
      <c r="O11" s="73">
        <f>+Monitoreo_Seguimiento!$G$13</f>
        <v>0.77500000000000002</v>
      </c>
      <c r="P11" s="71" t="str">
        <f>+Monitoreo_Seguimiento!$I$13</f>
        <v>El reporte de ejecución del proyecto fue oportuno.
Observaciones: La metas de "Usuarios del sistema", "Instrumentos gobierno TI desarrollados" y "Procesos modelo gestión seguridad de la información implementados", tienen un avance físico superior al avance a la ejecución presupuestal. La meta de gestión "Talleres Capacitación Realizado" presentan un avance físico rezagado.</v>
      </c>
    </row>
    <row r="12" spans="1:17" x14ac:dyDescent="0.25">
      <c r="A12" s="71" t="s">
        <v>234</v>
      </c>
      <c r="B12" s="71" t="s">
        <v>193</v>
      </c>
      <c r="C12" s="71" t="s">
        <v>235</v>
      </c>
      <c r="D12" s="71" t="s">
        <v>195</v>
      </c>
      <c r="E12" s="71" t="s">
        <v>196</v>
      </c>
      <c r="F12" s="88">
        <v>2017011000172</v>
      </c>
      <c r="G12" s="89" t="s">
        <v>12</v>
      </c>
      <c r="H12" s="89" t="s">
        <v>236</v>
      </c>
      <c r="I12" s="89" t="s">
        <v>210</v>
      </c>
      <c r="J12" s="89" t="s">
        <v>203</v>
      </c>
      <c r="K12" s="89" t="s">
        <v>237</v>
      </c>
      <c r="L12" s="91">
        <v>1</v>
      </c>
      <c r="M12" s="91">
        <v>0.66500000000000004</v>
      </c>
      <c r="N12" s="91">
        <v>0.64159999999999995</v>
      </c>
      <c r="O12" s="73">
        <f>+Monitoreo_Seguimiento!$G$14</f>
        <v>0.82</v>
      </c>
      <c r="P12" s="71" t="str">
        <f>+Monitoreo_Seguimiento!$I$14</f>
        <v>El reporte de ejecución del proyecto fue oportuno.
Observaciones: Las metas de "Municipios asistidos técnicamente en Monitoreo a los recursos SGP-APSB" e "Informes de monitoreo nacional publicado" presentan cumplimiento del 100% y no es coherente con la ejecución presupuestal. la meta producto "Alertas de monitoreo preventivos entregados" reporta un avance físico rezagado.
La meta de gestión "Informes presentados" reporta un avance físico rezagado.</v>
      </c>
    </row>
    <row r="13" spans="1:17" x14ac:dyDescent="0.25">
      <c r="A13" s="71" t="s">
        <v>234</v>
      </c>
      <c r="B13" s="71" t="s">
        <v>193</v>
      </c>
      <c r="C13" s="71" t="s">
        <v>194</v>
      </c>
      <c r="D13" s="71" t="s">
        <v>195</v>
      </c>
      <c r="E13" s="71" t="s">
        <v>196</v>
      </c>
      <c r="F13" s="72">
        <v>2017011000173</v>
      </c>
      <c r="G13" s="71" t="s">
        <v>3</v>
      </c>
      <c r="H13" s="71" t="s">
        <v>238</v>
      </c>
      <c r="I13" s="71" t="s">
        <v>210</v>
      </c>
      <c r="J13" s="71" t="s">
        <v>199</v>
      </c>
      <c r="K13" s="71" t="s">
        <v>239</v>
      </c>
      <c r="L13" s="91">
        <v>1</v>
      </c>
      <c r="M13" s="91">
        <v>0.5</v>
      </c>
      <c r="N13" s="91">
        <v>0.1037</v>
      </c>
      <c r="O13" s="73">
        <f>+Monitoreo_Seguimiento!$G$15</f>
        <v>0.85</v>
      </c>
      <c r="P13" s="71" t="str">
        <f>+Monitoreo_Seguimiento!$I$15</f>
        <v>El reporte de ejecución del proyecto fue oportuno.
Observaciones: La meta de "Proyectos apoyados financieramente" presenta cumplimiento del 100% y no es coherente con la ejecución presupuestal.
Las metas "Instrumentos técnicos generado" y "Proyectos apoyados financieramente" no presentan avance en las metas rezagadas del 2021</v>
      </c>
    </row>
    <row r="14" spans="1:17" x14ac:dyDescent="0.25">
      <c r="A14" s="71" t="s">
        <v>234</v>
      </c>
      <c r="B14" s="71" t="s">
        <v>221</v>
      </c>
      <c r="C14" s="71" t="s">
        <v>222</v>
      </c>
      <c r="D14" s="71" t="s">
        <v>195</v>
      </c>
      <c r="E14" s="71" t="s">
        <v>196</v>
      </c>
      <c r="F14" s="88">
        <v>2017011000196</v>
      </c>
      <c r="G14" s="89" t="s">
        <v>13</v>
      </c>
      <c r="H14" s="89" t="s">
        <v>240</v>
      </c>
      <c r="I14" s="89" t="s">
        <v>198</v>
      </c>
      <c r="J14" s="89" t="s">
        <v>386</v>
      </c>
      <c r="K14" s="89" t="s">
        <v>241</v>
      </c>
      <c r="L14" s="91">
        <v>0.45</v>
      </c>
      <c r="M14" s="91">
        <v>0.625</v>
      </c>
      <c r="N14" s="91">
        <v>0.63190000000000002</v>
      </c>
      <c r="O14" s="73">
        <f>+Monitoreo_Seguimiento!$G$16</f>
        <v>0.90999999999999981</v>
      </c>
      <c r="P14" s="71" t="str">
        <f>+Monitoreo_Seguimiento!$I$16</f>
        <v>El reporte de ejecución del proyecto fue oportuno.
Observaciones: La meta de "Consultas y reclamaciones Resueltas en término" presenta cumplimiento del 100,43% y no es coherente con la ejecución presupuestal.
Las metas de producto "Fallos Favorables " y "Tutelas Atendidas" presentan rezago en su ejecución. Revisar la pertinencia de modificar metas de los indicadores producto.</v>
      </c>
    </row>
    <row r="15" spans="1:17" x14ac:dyDescent="0.25">
      <c r="A15" s="71" t="s">
        <v>192</v>
      </c>
      <c r="B15" s="71" t="s">
        <v>193</v>
      </c>
      <c r="C15" s="71" t="s">
        <v>194</v>
      </c>
      <c r="D15" s="71" t="s">
        <v>195</v>
      </c>
      <c r="E15" s="71" t="s">
        <v>196</v>
      </c>
      <c r="F15" s="88">
        <v>2017011000379</v>
      </c>
      <c r="G15" s="88" t="s">
        <v>5</v>
      </c>
      <c r="H15" s="89" t="s">
        <v>242</v>
      </c>
      <c r="I15" s="89" t="s">
        <v>202</v>
      </c>
      <c r="J15" s="89" t="s">
        <v>199</v>
      </c>
      <c r="K15" s="89" t="s">
        <v>243</v>
      </c>
      <c r="L15" s="91">
        <v>0</v>
      </c>
      <c r="M15" s="91">
        <v>0.5</v>
      </c>
      <c r="N15" s="91">
        <v>2.3800000000000002E-2</v>
      </c>
      <c r="O15" s="73">
        <f>+Monitoreo_Seguimiento!$G$17</f>
        <v>0.99999999999999989</v>
      </c>
      <c r="P15" s="71" t="str">
        <f>+Monitoreo_Seguimiento!$I$17</f>
        <v>El reporte de ejecución del proyecto fue oportuno.
Observaciones: El reporte es coherente con la ejecución financiera, física y de gestión; sin embargo, no se presentan mayores avances en la ejecución del proyecto.</v>
      </c>
    </row>
    <row r="16" spans="1:17" x14ac:dyDescent="0.25">
      <c r="A16" s="71" t="s">
        <v>234</v>
      </c>
      <c r="B16" s="71" t="s">
        <v>193</v>
      </c>
      <c r="C16" s="71" t="s">
        <v>235</v>
      </c>
      <c r="D16" s="71" t="s">
        <v>195</v>
      </c>
      <c r="E16" s="71" t="s">
        <v>196</v>
      </c>
      <c r="F16" s="72">
        <v>2018011001131</v>
      </c>
      <c r="G16" s="71" t="s">
        <v>59</v>
      </c>
      <c r="H16" s="71" t="s">
        <v>244</v>
      </c>
      <c r="I16" s="71" t="s">
        <v>245</v>
      </c>
      <c r="J16" s="71" t="s">
        <v>199</v>
      </c>
      <c r="K16" s="71" t="s">
        <v>200</v>
      </c>
      <c r="L16" s="91">
        <v>0</v>
      </c>
      <c r="M16" s="91">
        <v>0.5</v>
      </c>
      <c r="N16" s="91">
        <v>0</v>
      </c>
      <c r="O16" s="73">
        <f>+Monitoreo_Seguimiento!$G$18</f>
        <v>1</v>
      </c>
      <c r="P16" s="71" t="str">
        <f>+Monitoreo_Seguimiento!$I$18</f>
        <v>El reporte de ejecución del proyecto fue oportuno.
Observaciones: El reporte es coherente con la ejecución financiera, física y de gestión; sin embargo, no se presentan avances en la ejecución del proyecto.</v>
      </c>
    </row>
    <row r="17" spans="1:16" x14ac:dyDescent="0.25">
      <c r="A17" s="71" t="s">
        <v>234</v>
      </c>
      <c r="B17" s="71" t="s">
        <v>205</v>
      </c>
      <c r="C17" s="71" t="s">
        <v>206</v>
      </c>
      <c r="D17" s="71" t="s">
        <v>207</v>
      </c>
      <c r="E17" s="71" t="s">
        <v>208</v>
      </c>
      <c r="F17" s="72">
        <v>2019011000296</v>
      </c>
      <c r="G17" s="71" t="s">
        <v>58</v>
      </c>
      <c r="H17" s="71" t="s">
        <v>250</v>
      </c>
      <c r="I17" s="71" t="s">
        <v>251</v>
      </c>
      <c r="J17" s="71" t="s">
        <v>211</v>
      </c>
      <c r="K17" s="71" t="s">
        <v>219</v>
      </c>
      <c r="L17" s="91">
        <v>0</v>
      </c>
      <c r="M17" s="91">
        <v>0</v>
      </c>
      <c r="N17" s="91">
        <v>0</v>
      </c>
      <c r="O17" s="73">
        <f>+Monitoreo_Seguimiento!$G$20</f>
        <v>1</v>
      </c>
      <c r="P17" s="71" t="str">
        <f>+Monitoreo_Seguimiento!$I$20</f>
        <v>El reporte de ejecución del proyecto fue oportuno.
Observaciones: La meta producto "Entidades asistidas técnicamente" presenta avance del 68,83% en el rezado de 2021.</v>
      </c>
    </row>
    <row r="18" spans="1:16" x14ac:dyDescent="0.25">
      <c r="A18" s="71" t="s">
        <v>192</v>
      </c>
      <c r="B18" s="71" t="s">
        <v>205</v>
      </c>
      <c r="C18" s="71" t="s">
        <v>206</v>
      </c>
      <c r="D18" s="71" t="s">
        <v>207</v>
      </c>
      <c r="E18" s="71" t="s">
        <v>208</v>
      </c>
      <c r="F18" s="88">
        <v>2020011000158</v>
      </c>
      <c r="G18" s="89" t="s">
        <v>252</v>
      </c>
      <c r="H18" s="89" t="s">
        <v>253</v>
      </c>
      <c r="I18" s="89" t="s">
        <v>254</v>
      </c>
      <c r="J18" s="89" t="s">
        <v>255</v>
      </c>
      <c r="K18" s="89" t="s">
        <v>256</v>
      </c>
      <c r="L18" s="91">
        <v>0.8</v>
      </c>
      <c r="M18" s="91">
        <v>0.5</v>
      </c>
      <c r="N18" s="91">
        <v>0.51500000000000001</v>
      </c>
      <c r="O18" s="73">
        <f>+Monitoreo_Seguimiento!$G$21</f>
        <v>0.85</v>
      </c>
      <c r="P18" s="71" t="str">
        <f>+Monitoreo_Seguimiento!$I$21</f>
        <v xml:space="preserve">
El reporte de ejecución del proyecto fue oportuno.
La meta producto "Documentos normativos elaborados" presenta un cumplimiento del 100% y no es coherente con la ejecución presupuestal.
</v>
      </c>
    </row>
    <row r="19" spans="1:16" x14ac:dyDescent="0.25">
      <c r="A19" s="71" t="s">
        <v>192</v>
      </c>
      <c r="B19" s="71" t="s">
        <v>193</v>
      </c>
      <c r="C19" s="71" t="s">
        <v>194</v>
      </c>
      <c r="D19" s="71" t="s">
        <v>195</v>
      </c>
      <c r="E19" s="71" t="s">
        <v>196</v>
      </c>
      <c r="F19" s="88">
        <v>2021011000058</v>
      </c>
      <c r="G19" s="89" t="s">
        <v>282</v>
      </c>
      <c r="H19" s="89" t="s">
        <v>281</v>
      </c>
      <c r="I19" s="89" t="s">
        <v>283</v>
      </c>
      <c r="J19" s="89" t="s">
        <v>199</v>
      </c>
      <c r="K19" s="89" t="s">
        <v>229</v>
      </c>
      <c r="L19" s="91">
        <v>0</v>
      </c>
      <c r="M19" s="91">
        <v>0</v>
      </c>
      <c r="N19" s="91">
        <v>1.2999999999999999E-2</v>
      </c>
      <c r="O19" s="73">
        <f>+Monitoreo_Seguimiento!G22</f>
        <v>0.7</v>
      </c>
      <c r="P19" s="71" t="str">
        <f>+Monitoreo_Seguimiento!I22</f>
        <v>El reporte de ejecución del proyecto fue oportuno. 
Observaciones: No se reportan avances en las metas producto, ni en la meta de gestión para la vigencia 2022. En la meta "Proyectos de acueducto y alcantarillado en área urbana financiados" no se evidencia avance en el rezago de 2021</v>
      </c>
    </row>
    <row r="20" spans="1:16" x14ac:dyDescent="0.25">
      <c r="A20" s="71" t="s">
        <v>257</v>
      </c>
      <c r="B20" s="71" t="s">
        <v>205</v>
      </c>
      <c r="C20" s="71" t="s">
        <v>206</v>
      </c>
      <c r="D20" s="71" t="s">
        <v>207</v>
      </c>
      <c r="E20" s="71" t="s">
        <v>208</v>
      </c>
      <c r="F20" s="88">
        <v>2018011001150</v>
      </c>
      <c r="G20" s="89" t="s">
        <v>57</v>
      </c>
      <c r="H20" s="89" t="s">
        <v>197</v>
      </c>
      <c r="I20" s="89" t="s">
        <v>258</v>
      </c>
      <c r="J20" s="89" t="s">
        <v>389</v>
      </c>
      <c r="K20" s="89" t="s">
        <v>259</v>
      </c>
      <c r="L20" s="91">
        <v>1</v>
      </c>
      <c r="M20" s="91">
        <v>1</v>
      </c>
      <c r="N20" s="91">
        <v>0.60650000000000004</v>
      </c>
      <c r="O20" s="73">
        <f>+Monitoreo_Seguimiento!$G$23</f>
        <v>0.77500000000000002</v>
      </c>
      <c r="P20" s="71" t="str">
        <f>+Monitoreo_Seguimiento!$I$23</f>
        <v>El reporte de ejecución del proyecto fue oportuno.
Observaciones: La meta producto "Hogares beneficiados con adquisición de vivienda " no es coherente la ejecución presupuestal con el cumplimiento de la meta.</v>
      </c>
    </row>
    <row r="21" spans="1:16" x14ac:dyDescent="0.25">
      <c r="A21" s="71" t="s">
        <v>257</v>
      </c>
      <c r="B21" s="71" t="s">
        <v>205</v>
      </c>
      <c r="C21" s="71" t="s">
        <v>206</v>
      </c>
      <c r="D21" s="71" t="s">
        <v>207</v>
      </c>
      <c r="E21" s="71" t="s">
        <v>208</v>
      </c>
      <c r="F21" s="72">
        <v>2018011001151</v>
      </c>
      <c r="G21" s="71" t="s">
        <v>56</v>
      </c>
      <c r="H21" s="71" t="s">
        <v>260</v>
      </c>
      <c r="I21" s="71" t="s">
        <v>261</v>
      </c>
      <c r="J21" s="89" t="s">
        <v>389</v>
      </c>
      <c r="K21" s="71" t="s">
        <v>259</v>
      </c>
      <c r="L21" s="90">
        <v>0.8</v>
      </c>
      <c r="M21" s="90">
        <v>1</v>
      </c>
      <c r="N21" s="90">
        <v>0.69899999999999995</v>
      </c>
      <c r="O21" s="73">
        <f>+Monitoreo_Seguimiento!$G$24</f>
        <v>0.87142857142857144</v>
      </c>
      <c r="P21" s="71" t="str">
        <f>+Monitoreo_Seguimiento!$I$24</f>
        <v>El reporte de ejecución del proyecto fue oportuno. El cumplimiento de la meta "Subsidios para mejoramiento de vivienda asignados a población desplazada", "Subsidios para arrendamiento de vivienda asignados a población desplazada", "Resoluciones para la asignación de subsidios expedidas" no es coherente con la ejecución presupuestal.
Las metas "Hogares beneficiados con construcción de vivienda en sitio propio" y "Subsidios para construcción de vivienda en sitio propio asignados a población desplazada" no presentan avances en su ejecución. 
Las metas: "Hogares beneficiados con construcción de vivienda rural en sitio propio" y "Hogares beneficiados con construcción de vivienda en sitio propio" no presentan avances en el rezago de la vigencia 2021.</v>
      </c>
    </row>
    <row r="22" spans="1:16" x14ac:dyDescent="0.25">
      <c r="A22" s="71" t="s">
        <v>257</v>
      </c>
      <c r="B22" s="71" t="s">
        <v>205</v>
      </c>
      <c r="C22" s="71" t="s">
        <v>206</v>
      </c>
      <c r="D22" s="71" t="s">
        <v>207</v>
      </c>
      <c r="E22" s="71" t="s">
        <v>208</v>
      </c>
      <c r="F22" s="88">
        <v>2021011000194</v>
      </c>
      <c r="G22" s="89" t="s">
        <v>160</v>
      </c>
      <c r="H22" s="89" t="s">
        <v>262</v>
      </c>
      <c r="I22" s="89" t="s">
        <v>263</v>
      </c>
      <c r="J22" s="89" t="s">
        <v>389</v>
      </c>
      <c r="K22" s="89" t="s">
        <v>259</v>
      </c>
      <c r="L22" s="91">
        <v>0</v>
      </c>
      <c r="M22" s="91">
        <v>0</v>
      </c>
      <c r="N22" s="91">
        <v>0</v>
      </c>
      <c r="O22" s="73">
        <f>+Monitoreo_Seguimiento!$G$25</f>
        <v>0.85</v>
      </c>
      <c r="P22" s="71" t="str">
        <f>+Monitoreo_Seguimiento!$I$25</f>
        <v>El reporte de ejecución del proyecto fue oportuno.
Observaciones: El reporte es coherente con la ejecución financiera, física y de gestión; sin embargo, no se reportan avances en la ejecución del proyecto.</v>
      </c>
    </row>
    <row r="23" spans="1:16" x14ac:dyDescent="0.25">
      <c r="L23" s="99">
        <f>AVERAGE(L2:L22)</f>
        <v>0.61952380952380948</v>
      </c>
      <c r="M23" s="99">
        <f t="shared" ref="M23:N23" si="0">AVERAGE(M2:M22)</f>
        <v>0.60166666666666668</v>
      </c>
      <c r="N23" s="99">
        <f t="shared" si="0"/>
        <v>0.38337619047619043</v>
      </c>
      <c r="O23" s="99">
        <f>AVERAGE(O2:O22)</f>
        <v>0.8175</v>
      </c>
    </row>
  </sheetData>
  <autoFilter ref="A1:P22"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showGridLines="0" topLeftCell="C1" zoomScale="70" zoomScaleNormal="70" workbookViewId="0">
      <pane ySplit="4" topLeftCell="A5" activePane="bottomLeft" state="frozen"/>
      <selection pane="bottomLeft" activeCell="I5" sqref="I5"/>
    </sheetView>
  </sheetViews>
  <sheetFormatPr baseColWidth="10" defaultColWidth="11.42578125" defaultRowHeight="12.75" x14ac:dyDescent="0.2"/>
  <cols>
    <col min="1" max="1" width="4.85546875" style="42" bestFit="1" customWidth="1"/>
    <col min="2" max="2" width="41" style="42" customWidth="1"/>
    <col min="3" max="3" width="64.28515625" style="42" customWidth="1"/>
    <col min="4" max="4" width="17.28515625" style="42" bestFit="1" customWidth="1"/>
    <col min="5" max="5" width="14.5703125" style="43" bestFit="1" customWidth="1"/>
    <col min="6" max="6" width="13.85546875" style="43" bestFit="1" customWidth="1"/>
    <col min="7" max="7" width="21.7109375" style="43" customWidth="1"/>
    <col min="8" max="8" width="17.5703125" style="43" customWidth="1"/>
    <col min="9" max="9" width="114.42578125" style="42" customWidth="1"/>
    <col min="10" max="16384" width="11.42578125" style="42"/>
  </cols>
  <sheetData>
    <row r="1" spans="1:9" ht="19.5" x14ac:dyDescent="0.25">
      <c r="A1" s="282" t="str">
        <f>+Estrategicos!B5</f>
        <v>Matriz Monitoreo y seguimiento a Proyectos de Inversión</v>
      </c>
      <c r="B1" s="282"/>
      <c r="C1" s="282"/>
      <c r="D1" s="282"/>
      <c r="E1" s="282"/>
      <c r="F1" s="282"/>
      <c r="G1" s="282"/>
      <c r="H1" s="282"/>
      <c r="I1" s="282"/>
    </row>
    <row r="3" spans="1:9" ht="13.5" thickBot="1" x14ac:dyDescent="0.25"/>
    <row r="4" spans="1:9" ht="67.5" customHeight="1" x14ac:dyDescent="0.2">
      <c r="A4" s="39" t="s">
        <v>61</v>
      </c>
      <c r="B4" s="39" t="s">
        <v>52</v>
      </c>
      <c r="C4" s="39" t="s">
        <v>53</v>
      </c>
      <c r="D4" s="39" t="s">
        <v>54</v>
      </c>
      <c r="E4" s="40" t="str">
        <f>+Productividad!G8</f>
        <v>Criterios de Oportunidad
(Max 10%)</v>
      </c>
      <c r="F4" s="40" t="str">
        <f>+Productividad!H8</f>
        <v>Criterios de Calidad
(Max 90%)</v>
      </c>
      <c r="G4" s="41" t="s">
        <v>55</v>
      </c>
      <c r="H4" s="41" t="s">
        <v>68</v>
      </c>
      <c r="I4" s="41" t="s">
        <v>69</v>
      </c>
    </row>
    <row r="5" spans="1:9" s="49" customFormat="1" ht="55.5" customHeight="1" x14ac:dyDescent="0.2">
      <c r="A5" s="31">
        <v>1</v>
      </c>
      <c r="B5" s="31" t="s">
        <v>2</v>
      </c>
      <c r="C5" s="58" t="str">
        <f>+Estrategicos!C8</f>
        <v>APOYO FINANCIERO PARA FACILITAR EL ACCESO A LOS SERVICIOS DE AGUA POTABLE Y MANEJO DE AGUAS RESIDUALES A NIVEL NACIONAL</v>
      </c>
      <c r="D5" s="35">
        <f>+Estrategicos!C9</f>
        <v>2017011000049</v>
      </c>
      <c r="E5" s="32">
        <f>+Estrategicos!G9</f>
        <v>0.1</v>
      </c>
      <c r="F5" s="32">
        <f>+Estrategicos!H9</f>
        <v>0.67500000000000004</v>
      </c>
      <c r="G5" s="38">
        <f>+F5+E5</f>
        <v>0.77500000000000002</v>
      </c>
      <c r="H5" s="63">
        <f>+E5+F5</f>
        <v>0.77500000000000002</v>
      </c>
      <c r="I5" s="64" t="str">
        <f>Estrategicos!G14</f>
        <v>El reporte de ejecución del proyecto fue oportuno.
Observaciones: La ejecución física de los indicadores de producto "Proyectos de acueducto y alcantarillado en área urbana financiados" y "Proyectos de acueducto y de manejo de aguas residuales en área rural financiado", no es coherente con la ejecución presupuestal.</v>
      </c>
    </row>
    <row r="6" spans="1:9" s="49" customFormat="1" ht="72" customHeight="1" x14ac:dyDescent="0.2">
      <c r="A6" s="31">
        <v>2</v>
      </c>
      <c r="B6" s="31" t="s">
        <v>2</v>
      </c>
      <c r="C6" s="58" t="str">
        <f>+'Politica Agua'!C8</f>
        <v>DESARROLLO Y MEJORAMIENTO DEL SECTOR DE AGUA POTABLE Y SANEAMIENTO BÁSICO A NIVEL NACIONAL</v>
      </c>
      <c r="D6" s="33">
        <f>+'Politica Agua'!C9</f>
        <v>2017011000088</v>
      </c>
      <c r="E6" s="32">
        <f>+'Politica Agua'!G9</f>
        <v>0.1</v>
      </c>
      <c r="F6" s="32">
        <f>+'Politica Agua'!H9</f>
        <v>0.45</v>
      </c>
      <c r="G6" s="38">
        <f t="shared" ref="G6:G24" si="0">+F6+E6</f>
        <v>0.55000000000000004</v>
      </c>
      <c r="H6" s="63">
        <f t="shared" ref="H6:H25" si="1">+E6+F6</f>
        <v>0.55000000000000004</v>
      </c>
      <c r="I6" s="64" t="str">
        <f>'Politica Agua'!G14</f>
        <v>El reporte de ejecución del proyecto fue oportuno.
Observaciones: la coherencia entre el avance físico de los productos no es coherente con la ejecución presupuestal de las actividades "Proyectos evaluados", "Entidades territoriales capacitada " y "Instrumentos normativos proyectados". No se reportan avances en el indicador de gestión.</v>
      </c>
    </row>
    <row r="7" spans="1:9" s="49" customFormat="1" ht="56.25" customHeight="1" x14ac:dyDescent="0.2">
      <c r="A7" s="31">
        <v>3</v>
      </c>
      <c r="B7" s="31" t="s">
        <v>2</v>
      </c>
      <c r="C7" s="58" t="str">
        <f>+Titulacion!C8</f>
        <v>ASESORIA EN LOS PROCESOS DE CESIÓN A TÍTULO GRATUITO DE LOS BIENES INMUEBLES FISCALES URBANOS A NIVEL NACIONAL</v>
      </c>
      <c r="D7" s="33">
        <f>+Titulacion!C9</f>
        <v>2017011000091</v>
      </c>
      <c r="E7" s="32">
        <f>+Titulacion!G9</f>
        <v>0.1</v>
      </c>
      <c r="F7" s="32">
        <f>+Titulacion!H9</f>
        <v>0.75</v>
      </c>
      <c r="G7" s="38">
        <f t="shared" si="0"/>
        <v>0.85</v>
      </c>
      <c r="H7" s="63">
        <f t="shared" si="1"/>
        <v>0.85</v>
      </c>
      <c r="I7" s="65" t="str">
        <f>Titulacion!G14</f>
        <v xml:space="preserve">El reporte de ejecución del proyecto fue oportuno.
Observaciones: La meta producto " Mejorar la capacidad de respuesta de los entes territoriales y del orden nacional para el desarrollo de procesos cesión a título gratuito de bienes fiscales urbanos" se presenta como cumplida sin ejecutar la totalidad de los recursos. </v>
      </c>
    </row>
    <row r="8" spans="1:9" s="49" customFormat="1" ht="92.25" customHeight="1" x14ac:dyDescent="0.2">
      <c r="A8" s="31">
        <v>4</v>
      </c>
      <c r="B8" s="31" t="s">
        <v>2</v>
      </c>
      <c r="C8" s="58" t="str">
        <f>+'Lineamientos Urbanos'!C8</f>
        <v>FORTALECIMIENTO EN LA IMPLEMENTACIÓN DE LINEAMIENTOS NORMATIVOS Y DE POLÍTICA PÚBLICA EN MATERIA DE DESARROLLO URBANO Y TERRITORIAL A NIVEL NACIONAL</v>
      </c>
      <c r="D8" s="33">
        <f>+'Lineamientos Urbanos'!C9</f>
        <v>2017011000092</v>
      </c>
      <c r="E8" s="34">
        <f>+'Lineamientos Urbanos'!G9</f>
        <v>0.1</v>
      </c>
      <c r="F8" s="34">
        <f>+'Lineamientos Urbanos'!H9</f>
        <v>0.57857142857142863</v>
      </c>
      <c r="G8" s="38">
        <f t="shared" si="0"/>
        <v>0.6785714285714286</v>
      </c>
      <c r="H8" s="63">
        <f t="shared" si="1"/>
        <v>0.6785714285714286</v>
      </c>
      <c r="I8" s="56" t="str">
        <f>'Lineamientos Urbanos'!G14</f>
        <v>El reporte de ejecución del proyecto fue oportuno.
Observaciones: No se presentan avances físicos ni financieros en el producto "Servicios de apoyo financiero a la ejecución de programas y proyectos de desarrollo urbano y territorial".
Los indicadores: "Entidades territoriales asistidas técnicamente", "Instrumentos normativos formulados", "Municipios asistidos en revisión de POT " y "Municipios capacitados en la elaboración del inventario de asentamientos en zonas de alto riesgo", tiene cumplimiento del 100%, revisar la coherencia con el avance financiero.</v>
      </c>
    </row>
    <row r="9" spans="1:9" s="49" customFormat="1" ht="69.75" customHeight="1" x14ac:dyDescent="0.2">
      <c r="A9" s="31">
        <v>5</v>
      </c>
      <c r="B9" s="31" t="s">
        <v>2</v>
      </c>
      <c r="C9" s="58" t="str">
        <f>+'Fort. Poli Vivienda'!C8</f>
        <v>FORTALECIMIENTO DE LAS POLÍTICAS PÚBLICAS DE VIVIENDA URBANA A NIVEL NACIONAL</v>
      </c>
      <c r="D9" s="33">
        <f>+'Fort. Poli Vivienda'!C9</f>
        <v>2017011000096</v>
      </c>
      <c r="E9" s="34">
        <f>+'Fort. Poli Vivienda'!G9</f>
        <v>0.1</v>
      </c>
      <c r="F9" s="34">
        <f>+'Fort. Poli Vivienda'!H9</f>
        <v>0.56250000000000011</v>
      </c>
      <c r="G9" s="38">
        <f t="shared" si="0"/>
        <v>0.66250000000000009</v>
      </c>
      <c r="H9" s="63">
        <f t="shared" si="1"/>
        <v>0.66250000000000009</v>
      </c>
      <c r="I9" s="64" t="str">
        <f>'Fort. Poli Vivienda'!G14</f>
        <v>El reporte de ejecución del proyecto fue oportuno.
Observaciones: Revisar el reporte de los indicadores producto, dado que el avance físico no es coherente con el avance financiero. Las metas producto: "PQR atendidas", "Proyectos normativos publicados" y "Asistencias técnicas realizadas", tienen un cumplimiento 100%, revisar el indicador para la vigencia 2022.</v>
      </c>
    </row>
    <row r="10" spans="1:9" s="49" customFormat="1" ht="54.75" customHeight="1" x14ac:dyDescent="0.2">
      <c r="A10" s="31">
        <v>6</v>
      </c>
      <c r="B10" s="31" t="s">
        <v>2</v>
      </c>
      <c r="C10" s="58" t="str">
        <f>+Saneamiento!C8</f>
        <v>SANEAMIENTO Y LEGALIZACIÓN DE LOS BIENES INMUEBLES DE LOS EXTINTOS ICT-INURBE A NIVEL NACIONAL</v>
      </c>
      <c r="D10" s="33">
        <f>+Saneamiento!C9</f>
        <v>2017011000106</v>
      </c>
      <c r="E10" s="34">
        <f>+Saneamiento!G9</f>
        <v>0.1</v>
      </c>
      <c r="F10" s="34">
        <f>+Saneamiento!H9</f>
        <v>0.67500000000000004</v>
      </c>
      <c r="G10" s="38">
        <f t="shared" si="0"/>
        <v>0.77500000000000002</v>
      </c>
      <c r="H10" s="63">
        <f t="shared" si="1"/>
        <v>0.77500000000000002</v>
      </c>
      <c r="I10" s="64" t="str">
        <f>Saneamiento!G14</f>
        <v>El reporte de ejecución del proyecto fue oportuno. 
Observaciones: Revisar el avance del indicador de gestión dado que presenta rezago con respecto al avance financiero y físico de los productos del proyecto.
 La meta producto: Informes presentados, tiene un cumplimiento 100%, revisar el indicador para la vigencia 2022.</v>
      </c>
    </row>
    <row r="11" spans="1:9" s="49" customFormat="1" ht="111" customHeight="1" x14ac:dyDescent="0.2">
      <c r="A11" s="31">
        <v>7</v>
      </c>
      <c r="B11" s="31" t="s">
        <v>2</v>
      </c>
      <c r="C11" s="58" t="str">
        <f>+'Fort. SG'!C8</f>
        <v>FORTALECIMIENTO DE LAS CAPACIDADES ESTRATÉGICAS Y DE APOYO DEL MINISTERIO DE VIVIENDA, CIUDAD Y TERRITORIO A NIVEL NACIONAL</v>
      </c>
      <c r="D11" s="33">
        <f>+'Fort. SG'!C9</f>
        <v>2017011000134</v>
      </c>
      <c r="E11" s="34">
        <f>+'Fort. SG'!G9</f>
        <v>0.1</v>
      </c>
      <c r="F11" s="34">
        <f>+'Fort. SG'!H9</f>
        <v>0.7124999999999998</v>
      </c>
      <c r="G11" s="38">
        <f t="shared" si="0"/>
        <v>0.81249999999999978</v>
      </c>
      <c r="H11" s="63">
        <f t="shared" si="1"/>
        <v>0.81249999999999978</v>
      </c>
      <c r="I11" s="64" t="str">
        <f>'Fort. SG'!G14</f>
        <v>El reporte de ejecución del proyecto fue oportuno.
Observaciones: La meta de "sedes adecuadas" sin ejecución física y rezago en ejecución presupuestal.
Las metas "Capacitaciones realizadas", "Archivos gestionados" y "Auditorias realizada", se encuentras rezagadas en ejecución física como presupuestal.
La meta "Documentos tramitados" no presenta avances en la meta rezagada del 2021.
Las metas y "Sistemas de gestión implementados" no presentan avances físicos para el mes de agosto.
Las metas "Productos comunicacionales", "Procesos disciplinarios", y "Ciudadanos efectivamente atendidos", la ejecución física no es coherente con la presupuestal.</v>
      </c>
    </row>
    <row r="12" spans="1:9" s="49" customFormat="1" ht="54.75" customHeight="1" x14ac:dyDescent="0.2">
      <c r="A12" s="31">
        <v>8</v>
      </c>
      <c r="B12" s="31" t="s">
        <v>2</v>
      </c>
      <c r="C12" s="58" t="str">
        <f>+Guajira!C8</f>
        <v>FORTALECIMIENTO A LA PRESTACIÓN DE LOS SERVICIOS PÚBLICOS DE ACUEDUCTO, ALCANTARILLADO Y ASEO EN EL DEPARTAMENTO DE LA GUAJIRA. LA GUAJIRA</v>
      </c>
      <c r="D12" s="33">
        <f>+Guajira!C9</f>
        <v>2017011000140</v>
      </c>
      <c r="E12" s="34">
        <f>+Guajira!G9</f>
        <v>0.1</v>
      </c>
      <c r="F12" s="34">
        <f>+Guajira!H9</f>
        <v>0.89999999999999991</v>
      </c>
      <c r="G12" s="38">
        <f t="shared" si="0"/>
        <v>0.99999999999999989</v>
      </c>
      <c r="H12" s="63">
        <f t="shared" si="1"/>
        <v>0.99999999999999989</v>
      </c>
      <c r="I12" s="55" t="str">
        <f>Guajira!G14</f>
        <v>El reporte de ejecución del proyecto fue oportuno.
Observaciones: La meta del indicador de producto "Asistencias técnicas realizadas" cumplió el 100%.</v>
      </c>
    </row>
    <row r="13" spans="1:9" s="49" customFormat="1" ht="60" customHeight="1" x14ac:dyDescent="0.2">
      <c r="A13" s="31">
        <v>9</v>
      </c>
      <c r="B13" s="31" t="s">
        <v>2</v>
      </c>
      <c r="C13" s="58" t="str">
        <f>+TIC!C8</f>
        <v>FORTALECIMIENTO DE LAS TECNOLOGÍAS DE LA INFORMACIÓN Y LAS COMUNICACIONES EN EL MINISTERIO DE VIVIENDA, CIUDAD Y TERRITORIO A NIVEL NACIONAL</v>
      </c>
      <c r="D13" s="33">
        <f>+TIC!C9</f>
        <v>2017011000171</v>
      </c>
      <c r="E13" s="34">
        <f>+TIC!G9</f>
        <v>0.1</v>
      </c>
      <c r="F13" s="34">
        <f>+TIC!H9</f>
        <v>0.67500000000000004</v>
      </c>
      <c r="G13" s="38">
        <f t="shared" si="0"/>
        <v>0.77500000000000002</v>
      </c>
      <c r="H13" s="63">
        <f t="shared" si="1"/>
        <v>0.77500000000000002</v>
      </c>
      <c r="I13" s="64" t="str">
        <f>TIC!G14</f>
        <v>El reporte de ejecución del proyecto fue oportuno.
Observaciones: La metas de "Usuarios del sistema", "Instrumentos gobierno TI desarrollados" y "Procesos modelo gestión seguridad de la información implementados", tienen un avance físico superior al avance a la ejecución presupuestal. La meta de gestión "Talleres Capacitación Realizado" presentan un avance físico rezagado.</v>
      </c>
    </row>
    <row r="14" spans="1:9" s="49" customFormat="1" ht="75" customHeight="1" x14ac:dyDescent="0.2">
      <c r="A14" s="31">
        <v>10</v>
      </c>
      <c r="B14" s="31" t="s">
        <v>2</v>
      </c>
      <c r="C14" s="58" t="str">
        <f>+SGP!C8</f>
        <v>FORTALECIMIENTO DE LA ACTIVIDAD DE MONITOREO A LOS RECURSOS DEL SGP-APSB Y LA ASISTENCIA TÉCNICA DE LAS ENTIDADES TERRITORIALES A NIVEL NACIONAL</v>
      </c>
      <c r="D14" s="33">
        <f>+SGP!C9</f>
        <v>2017011000172</v>
      </c>
      <c r="E14" s="34">
        <f>+SGP!G9</f>
        <v>0.1</v>
      </c>
      <c r="F14" s="34">
        <f>+SGP!H9</f>
        <v>0.72</v>
      </c>
      <c r="G14" s="38">
        <f t="shared" si="0"/>
        <v>0.82</v>
      </c>
      <c r="H14" s="63">
        <f t="shared" si="1"/>
        <v>0.82</v>
      </c>
      <c r="I14" s="56" t="str">
        <f>SGP!G14</f>
        <v>El reporte de ejecución del proyecto fue oportuno.
Observaciones: Las metas de "Municipios asistidos técnicamente en Monitoreo a los recursos SGP-APSB" e "Informes de monitoreo nacional publicado" presentan cumplimiento del 100% y no es coherente con la ejecución presupuestal. la meta producto "Alertas de monitoreo preventivos entregados" reporta un avance físico rezagado.
La meta de gestión "Informes presentados" reporta un avance físico rezagado.</v>
      </c>
    </row>
    <row r="15" spans="1:9" s="49" customFormat="1" ht="75" customHeight="1" x14ac:dyDescent="0.2">
      <c r="A15" s="31">
        <v>11</v>
      </c>
      <c r="B15" s="31" t="s">
        <v>2</v>
      </c>
      <c r="C15" s="58" t="str">
        <f>+Residuos!C8</f>
        <v>AMPLIACIÓN Y MEJORAMIENTO DE GESTIÓN INTEGRAL DE RESIDUOS SÓLIDOS EN EL TERRITORIO NACIONAL</v>
      </c>
      <c r="D15" s="33">
        <f>+Residuos!C9</f>
        <v>2017011000173</v>
      </c>
      <c r="E15" s="34">
        <f>+Residuos!G9</f>
        <v>0.1</v>
      </c>
      <c r="F15" s="34">
        <f>+Residuos!H9</f>
        <v>0.75</v>
      </c>
      <c r="G15" s="38">
        <f t="shared" si="0"/>
        <v>0.85</v>
      </c>
      <c r="H15" s="63">
        <f t="shared" si="1"/>
        <v>0.85</v>
      </c>
      <c r="I15" s="56" t="str">
        <f>Residuos!G14</f>
        <v>El reporte de ejecución del proyecto fue oportuno.
Observaciones: La meta de "Proyectos apoyados financieramente" presenta cumplimiento del 100% y no es coherente con la ejecución presupuestal.
Las metas "Instrumentos técnicos generado" y "Proyectos apoyados financieramente" no presentan avance en las metas rezagadas del 2021</v>
      </c>
    </row>
    <row r="16" spans="1:9" s="49" customFormat="1" ht="69.75" customHeight="1" x14ac:dyDescent="0.2">
      <c r="A16" s="31">
        <v>12</v>
      </c>
      <c r="B16" s="31" t="s">
        <v>2</v>
      </c>
      <c r="C16" s="58" t="str">
        <f>+Juridica!C8</f>
        <v>FORTALECIMIENTO DE LA GESTIÓN JURÍDICA DEL MINISTERIO DE VIVIENDA, CIUDAD Y TERRITORIO A NIVEL NACIONAL</v>
      </c>
      <c r="D16" s="33">
        <f>+Juridica!C9</f>
        <v>2017011000196</v>
      </c>
      <c r="E16" s="34">
        <f>+Juridica!G9</f>
        <v>0.1</v>
      </c>
      <c r="F16" s="34">
        <f>+Juridica!H9</f>
        <v>0.80999999999999983</v>
      </c>
      <c r="G16" s="38">
        <f t="shared" si="0"/>
        <v>0.90999999999999981</v>
      </c>
      <c r="H16" s="63">
        <f t="shared" si="1"/>
        <v>0.90999999999999981</v>
      </c>
      <c r="I16" s="56" t="str">
        <f>Juridica!G14</f>
        <v>El reporte de ejecución del proyecto fue oportuno.
Observaciones: La meta de "Consultas y reclamaciones Resueltas en término" presenta cumplimiento del 100,43% y no es coherente con la ejecución presupuestal.
Las metas de producto "Fallos Favorables " y "Tutelas Atendidas" presentan rezago en su ejecución. Revisar la pertinencia de modificar metas de los indicadores producto.</v>
      </c>
    </row>
    <row r="17" spans="1:9" s="49" customFormat="1" ht="60" customHeight="1" x14ac:dyDescent="0.2">
      <c r="A17" s="31">
        <v>13</v>
      </c>
      <c r="B17" s="31" t="s">
        <v>2</v>
      </c>
      <c r="C17" s="58" t="str">
        <f>+Mocoa!C8</f>
        <v>APOYO FINANCIERO PARA LA IMPLEMENTACIÓN DEL PLAN MAESTRO DE ALCANTARILLADO DEL MUNICIPIO DE MOCOA</v>
      </c>
      <c r="D17" s="33">
        <f>+Mocoa!C9</f>
        <v>2017011000379</v>
      </c>
      <c r="E17" s="34">
        <f>+Mocoa!G9</f>
        <v>0.1</v>
      </c>
      <c r="F17" s="34">
        <f>+Mocoa!H9</f>
        <v>0.89999999999999991</v>
      </c>
      <c r="G17" s="38">
        <f t="shared" si="0"/>
        <v>0.99999999999999989</v>
      </c>
      <c r="H17" s="63">
        <f t="shared" si="1"/>
        <v>0.99999999999999989</v>
      </c>
      <c r="I17" s="56" t="str">
        <f>Mocoa!G14</f>
        <v>El reporte de ejecución del proyecto fue oportuno.
Observaciones: El reporte es coherente con la ejecución financiera, física y de gestión; sin embargo, no se presentan mayores avances en la ejecución del proyecto.</v>
      </c>
    </row>
    <row r="18" spans="1:9" s="49" customFormat="1" ht="54.75" customHeight="1" x14ac:dyDescent="0.2">
      <c r="A18" s="31">
        <v>14</v>
      </c>
      <c r="B18" s="31" t="s">
        <v>2</v>
      </c>
      <c r="C18" s="58" t="str">
        <f>+Cali!C8</f>
        <v>APOYO FINANCIERO AL PLAN DE INVERSIONES EN INFRAESTRUCTURA PARA FORTALECER LA PRESTACIÓN DE LOS SERVICIOS DE ACUEDUCTO Y ALCANTARILLADO EN EL MUNICIPIO DE SANTIAGO DE CALI</v>
      </c>
      <c r="D18" s="33">
        <f>+Cali!C9</f>
        <v>2018011001131</v>
      </c>
      <c r="E18" s="34">
        <f>+Cali!G9</f>
        <v>0.1</v>
      </c>
      <c r="F18" s="34">
        <f>+Cali!H9</f>
        <v>0.9</v>
      </c>
      <c r="G18" s="38">
        <f t="shared" si="0"/>
        <v>1</v>
      </c>
      <c r="H18" s="63">
        <f t="shared" si="1"/>
        <v>1</v>
      </c>
      <c r="I18" s="56" t="str">
        <f>Cali!G14</f>
        <v>El reporte de ejecución del proyecto fue oportuno.
Observaciones: El reporte es coherente con la ejecución financiera, física y de gestión; sin embargo, no se presentan avances en la ejecución del proyecto.</v>
      </c>
    </row>
    <row r="19" spans="1:9" s="49" customFormat="1" ht="54.75" customHeight="1" x14ac:dyDescent="0.2">
      <c r="A19" s="31">
        <v>16</v>
      </c>
      <c r="B19" s="31" t="s">
        <v>2</v>
      </c>
      <c r="C19" s="58" t="str">
        <f>+Vertimientos!C8</f>
        <v xml:space="preserve"> SANEAMIENTO DE VERTIMIENTOS EN CUENCAS PRIORIZADAS DEL TERRITORIO NACIONAL</v>
      </c>
      <c r="D19" s="33">
        <f>+Vertimientos!C9</f>
        <v>2017011000170</v>
      </c>
      <c r="E19" s="34">
        <f>+Vertimientos!G9</f>
        <v>0.1</v>
      </c>
      <c r="F19" s="34">
        <f>+Vertimientos!H9</f>
        <v>0.5625</v>
      </c>
      <c r="G19" s="38">
        <f t="shared" si="0"/>
        <v>0.66249999999999998</v>
      </c>
      <c r="H19" s="63">
        <f t="shared" si="1"/>
        <v>0.66249999999999998</v>
      </c>
      <c r="I19" s="56" t="str">
        <f>Vertimientos!G14</f>
        <v>El reporte de ejecución del proyecto fue oportuno.
Observaciones: La meta producto “Proyectos apoyados financieramente”, cumplimiento al 100%, no es coherente con la ejecución presupuestal.</v>
      </c>
    </row>
    <row r="20" spans="1:9" s="49" customFormat="1" ht="54.75" customHeight="1" x14ac:dyDescent="0.2">
      <c r="A20" s="31">
        <v>17</v>
      </c>
      <c r="B20" s="31" t="s">
        <v>2</v>
      </c>
      <c r="C20" s="58" t="str">
        <f>+Productividad!C8</f>
        <v>FORTALECIMIENTO DE LOS PROCESOS DE PRODUCCIÓN DE VIVIENDA NACIONAL</v>
      </c>
      <c r="D20" s="33">
        <f>+Productividad!C9</f>
        <v>2019011000296</v>
      </c>
      <c r="E20" s="34">
        <f>+Productividad!G9</f>
        <v>0.1</v>
      </c>
      <c r="F20" s="34">
        <f>+Productividad!H9</f>
        <v>0.9</v>
      </c>
      <c r="G20" s="38">
        <f t="shared" si="0"/>
        <v>1</v>
      </c>
      <c r="H20" s="63">
        <f t="shared" si="1"/>
        <v>1</v>
      </c>
      <c r="I20" s="56" t="str">
        <f>Productividad!G14</f>
        <v>El reporte de ejecución del proyecto fue oportuno.
Observaciones: La meta producto "Entidades asistidas técnicamente" presenta avance del 68,83% en el rezado de 2021.</v>
      </c>
    </row>
    <row r="21" spans="1:9" s="49" customFormat="1" ht="54.75" customHeight="1" x14ac:dyDescent="0.2">
      <c r="A21" s="31">
        <v>18</v>
      </c>
      <c r="B21" s="31" t="s">
        <v>2</v>
      </c>
      <c r="C21" s="58" t="s">
        <v>67</v>
      </c>
      <c r="D21" s="33">
        <v>2020011000158</v>
      </c>
      <c r="E21" s="34">
        <f>+Rural!E19</f>
        <v>0.1</v>
      </c>
      <c r="F21" s="34">
        <f>+Rural!H27</f>
        <v>0.75</v>
      </c>
      <c r="G21" s="38">
        <f>+Rural!G10</f>
        <v>0.85</v>
      </c>
      <c r="H21" s="63">
        <f t="shared" si="1"/>
        <v>0.85</v>
      </c>
      <c r="I21" s="56" t="str">
        <f>Rural!G14</f>
        <v xml:space="preserve">
El reporte de ejecución del proyecto fue oportuno.
La meta producto "Documentos normativos elaborados" presenta un cumplimiento del 100% y no es coherente con la ejecución presupuestal.
</v>
      </c>
    </row>
    <row r="22" spans="1:9" s="49" customFormat="1" ht="54.75" customHeight="1" x14ac:dyDescent="0.2">
      <c r="A22" s="31"/>
      <c r="B22" s="31" t="s">
        <v>2</v>
      </c>
      <c r="C22" s="58" t="s">
        <v>279</v>
      </c>
      <c r="D22" s="33">
        <f>+Guajira_Azul!C9</f>
        <v>2021011000058</v>
      </c>
      <c r="E22" s="34">
        <f>+Guajira_Azul!E19</f>
        <v>0.1</v>
      </c>
      <c r="F22" s="34">
        <f>+Guajira_Azul!H28</f>
        <v>0.6</v>
      </c>
      <c r="G22" s="38">
        <f>+E22+F22</f>
        <v>0.7</v>
      </c>
      <c r="H22" s="63">
        <f t="shared" si="1"/>
        <v>0.7</v>
      </c>
      <c r="I22" s="56" t="str">
        <f>+Guajira_Azul!G14</f>
        <v>El reporte de ejecución del proyecto fue oportuno. 
Observaciones: No se reportan avances en las metas producto, ni en la meta de gestión para la vigencia 2022. En la meta "Proyectos de acueducto y alcantarillado en área urbana financiados" no se evidencia avance en el rezago de 2021</v>
      </c>
    </row>
    <row r="23" spans="1:9" s="49" customFormat="1" ht="54.75" customHeight="1" x14ac:dyDescent="0.2">
      <c r="A23" s="31">
        <v>19</v>
      </c>
      <c r="B23" s="31" t="s">
        <v>19</v>
      </c>
      <c r="C23" s="58" t="str">
        <f>+Frech!C8</f>
        <v>IMPLEMENTACIÓN DEL PROGRAMA DE COBERTURA CONDICIONADA PARA CRÉDITOS DE VIVIENDA SEGUNDA GENERACIÓN NACIONAL</v>
      </c>
      <c r="D23" s="33">
        <f>+Frech!C9</f>
        <v>2018011001150</v>
      </c>
      <c r="E23" s="34">
        <f>+Frech!G9</f>
        <v>0.1</v>
      </c>
      <c r="F23" s="34">
        <f>+Frech!H9</f>
        <v>0.67500000000000004</v>
      </c>
      <c r="G23" s="38">
        <f t="shared" si="0"/>
        <v>0.77500000000000002</v>
      </c>
      <c r="H23" s="63">
        <f t="shared" si="1"/>
        <v>0.77500000000000002</v>
      </c>
      <c r="I23" s="56" t="str">
        <f>Frech!G14</f>
        <v>El reporte de ejecución del proyecto fue oportuno.
Observaciones: La meta producto "Hogares beneficiados con adquisición de vivienda " no es coherente la ejecución presupuestal con el cumplimiento de la meta.</v>
      </c>
    </row>
    <row r="24" spans="1:9" s="49" customFormat="1" ht="96" customHeight="1" x14ac:dyDescent="0.2">
      <c r="A24" s="31">
        <v>20</v>
      </c>
      <c r="B24" s="31" t="s">
        <v>19</v>
      </c>
      <c r="C24" s="58" t="str">
        <f>+SFV!C8</f>
        <v>SUBSIDIO FAMILIAR DE VIVIENDA NACIONAL</v>
      </c>
      <c r="D24" s="33">
        <f>+SFV!C9</f>
        <v>2018011001151</v>
      </c>
      <c r="E24" s="34">
        <f>+SFV!G9</f>
        <v>0.1</v>
      </c>
      <c r="F24" s="34">
        <f>+SFV!H38</f>
        <v>0.77142857142857146</v>
      </c>
      <c r="G24" s="38">
        <f t="shared" si="0"/>
        <v>0.87142857142857144</v>
      </c>
      <c r="H24" s="63">
        <f t="shared" si="1"/>
        <v>0.87142857142857144</v>
      </c>
      <c r="I24" s="56" t="str">
        <f>SFV!G14</f>
        <v>El reporte de ejecución del proyecto fue oportuno. El cumplimiento de la meta "Subsidios para mejoramiento de vivienda asignados a población desplazada", "Subsidios para arrendamiento de vivienda asignados a población desplazada", "Resoluciones para la asignación de subsidios expedidas" no es coherente con la ejecución presupuestal.
Las metas "Hogares beneficiados con construcción de vivienda en sitio propio" y "Subsidios para construcción de vivienda en sitio propio asignados a población desplazada" no presentan avances en su ejecución. 
Las metas: "Hogares beneficiados con construcción de vivienda rural en sitio propio" y "Hogares beneficiados con construcción de vivienda en sitio propio" no presentan avances en el rezago de la vigencia 2021.</v>
      </c>
    </row>
    <row r="25" spans="1:9" ht="58.5" customHeight="1" x14ac:dyDescent="0.2">
      <c r="A25" s="31">
        <v>20</v>
      </c>
      <c r="B25" s="31" t="s">
        <v>19</v>
      </c>
      <c r="C25" s="58" t="str">
        <f>Equipamientos!C8</f>
        <v>FORTALECIMIENTO A LA CONSTRUCCIÓN DE EQUIPAMIENTOS EN LOS PROGRAMAS DE VIVIENDA DE INTERES PRIORITARIO Y SOCIAL NACIONAL.</v>
      </c>
      <c r="D25" s="33">
        <f>+Equipamientos!C9</f>
        <v>2021011000194</v>
      </c>
      <c r="E25" s="34">
        <f>+Equipamientos!E19</f>
        <v>0.1</v>
      </c>
      <c r="F25" s="34">
        <f>+Equipamientos!H27</f>
        <v>0.75</v>
      </c>
      <c r="G25" s="38">
        <f>+Equipamientos!G10</f>
        <v>0.85</v>
      </c>
      <c r="H25" s="63">
        <f t="shared" si="1"/>
        <v>0.85</v>
      </c>
      <c r="I25" s="56" t="str">
        <f>Equipamientos!G14</f>
        <v>El reporte de ejecución del proyecto fue oportuno.
Observaciones: El reporte es coherente con la ejecución financiera, física y de gestión; sin embargo, no se reportan avances en la ejecución del proyecto.</v>
      </c>
    </row>
    <row r="27" spans="1:9" x14ac:dyDescent="0.2">
      <c r="D27" s="281" t="s">
        <v>70</v>
      </c>
      <c r="E27" s="281"/>
    </row>
    <row r="28" spans="1:9" ht="14.25" x14ac:dyDescent="0.2">
      <c r="B28" s="44" t="s">
        <v>26</v>
      </c>
      <c r="C28" s="45" t="s">
        <v>33</v>
      </c>
      <c r="D28" s="46" t="s">
        <v>30</v>
      </c>
      <c r="E28" s="57">
        <f>COUNTIFS(G5:G24,"&lt;79,9%")</f>
        <v>9</v>
      </c>
    </row>
    <row r="29" spans="1:9" ht="14.25" x14ac:dyDescent="0.2">
      <c r="B29" s="44" t="s">
        <v>27</v>
      </c>
      <c r="C29" s="45" t="s">
        <v>28</v>
      </c>
      <c r="D29" s="47" t="s">
        <v>31</v>
      </c>
      <c r="E29" s="57">
        <f>COUNTIFS(G5:G24,"&gt;=80%",G5:G24,"&lt;94,9%")</f>
        <v>7</v>
      </c>
    </row>
    <row r="30" spans="1:9" ht="14.25" x14ac:dyDescent="0.2">
      <c r="B30" s="44" t="s">
        <v>29</v>
      </c>
      <c r="C30" s="45" t="s">
        <v>34</v>
      </c>
      <c r="D30" s="48" t="s">
        <v>32</v>
      </c>
      <c r="E30" s="57">
        <f>COUNTIFS(G7:G26,"&gt;95%")</f>
        <v>4</v>
      </c>
    </row>
  </sheetData>
  <mergeCells count="2">
    <mergeCell ref="D27:E27"/>
    <mergeCell ref="A1:I1"/>
  </mergeCells>
  <conditionalFormatting sqref="H5:H25">
    <cfRule type="iconSet" priority="12">
      <iconSet iconSet="3TrafficLights2" showValue="0">
        <cfvo type="percent" val="0"/>
        <cfvo type="num" val="0.8"/>
        <cfvo type="num" val="0.95"/>
      </iconSet>
    </cfRule>
    <cfRule type="iconSet" priority="13">
      <iconSet iconSet="3TrafficLights2">
        <cfvo type="percent" val="0"/>
        <cfvo type="num" val="0.8"/>
        <cfvo type="num" val="0.95"/>
      </iconSet>
    </cfRule>
    <cfRule type="iconSet" priority="14">
      <iconSet showValue="0">
        <cfvo type="percent" val="0"/>
        <cfvo type="num" val="0.8"/>
        <cfvo type="num" val="0.95"/>
      </iconSet>
    </cfRule>
    <cfRule type="iconSet" priority="15">
      <iconSet iconSet="3Symbols2" showValue="0">
        <cfvo type="percent" val="0"/>
        <cfvo type="num" val="0.8"/>
        <cfvo type="num" val="0.95"/>
      </iconSet>
    </cfRule>
    <cfRule type="iconSet" priority="16">
      <iconSet iconSet="3TrafficLights2" showValue="0">
        <cfvo type="percent" val="0"/>
        <cfvo type="num" val="0.8"/>
        <cfvo type="num" val="0.95"/>
      </iconSet>
    </cfRule>
  </conditionalFormatting>
  <pageMargins left="0.70866141732283472" right="0.70866141732283472" top="0.74803149606299213" bottom="0.74803149606299213" header="0.31496062992125984" footer="0.31496062992125984"/>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32"/>
  <sheetViews>
    <sheetView showGridLines="0" zoomScale="70" zoomScaleNormal="70" workbookViewId="0">
      <pane xSplit="5" ySplit="7" topLeftCell="G10" activePane="bottomRight" state="frozen"/>
      <selection activeCell="B6" sqref="B6"/>
      <selection pane="topRight" activeCell="B6" sqref="B6"/>
      <selection pane="bottomLeft" activeCell="B6" sqref="B6"/>
      <selection pane="bottomRight" activeCell="C9" sqref="C9:E9"/>
    </sheetView>
  </sheetViews>
  <sheetFormatPr baseColWidth="10" defaultColWidth="11.42578125" defaultRowHeight="15" x14ac:dyDescent="0.25"/>
  <cols>
    <col min="1" max="1" width="3.5703125" style="1" customWidth="1"/>
    <col min="2" max="2" width="81" style="1" bestFit="1" customWidth="1"/>
    <col min="3" max="5" width="26.28515625" style="1" customWidth="1"/>
    <col min="6" max="6" width="6.85546875" style="1" customWidth="1"/>
    <col min="7" max="7" width="20" style="1" customWidth="1"/>
    <col min="8" max="8" width="16.7109375" style="1" customWidth="1"/>
    <col min="9" max="9" width="64.855468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4</v>
      </c>
      <c r="D8" s="285"/>
      <c r="E8" s="285"/>
      <c r="F8"/>
      <c r="G8" s="14" t="s">
        <v>41</v>
      </c>
      <c r="H8" s="14" t="s">
        <v>42</v>
      </c>
      <c r="I8" s="30" t="s">
        <v>51</v>
      </c>
    </row>
    <row r="9" spans="2:9" ht="52.5" customHeight="1" thickTop="1" thickBot="1" x14ac:dyDescent="0.3">
      <c r="B9" s="12" t="s">
        <v>0</v>
      </c>
      <c r="C9" s="284">
        <v>2017011000049</v>
      </c>
      <c r="D9" s="284"/>
      <c r="E9" s="284"/>
      <c r="F9"/>
      <c r="G9" s="16">
        <f>+E19</f>
        <v>0.1</v>
      </c>
      <c r="H9" s="16">
        <f>+H29</f>
        <v>0.67500000000000004</v>
      </c>
      <c r="I9" s="286"/>
    </row>
    <row r="10" spans="2:9" ht="50.25" customHeight="1" thickTop="1" thickBot="1" x14ac:dyDescent="0.3">
      <c r="B10" s="287" t="s">
        <v>49</v>
      </c>
      <c r="C10" s="287"/>
      <c r="D10" s="287"/>
      <c r="E10" s="13">
        <f>+H29+E19</f>
        <v>0.77500000000000002</v>
      </c>
      <c r="F10"/>
      <c r="G10" s="288">
        <f>+G9+H9</f>
        <v>0.77500000000000002</v>
      </c>
      <c r="H10" s="288"/>
      <c r="I10" s="286"/>
    </row>
    <row r="11" spans="2:9" ht="38.25" customHeight="1" thickTop="1" x14ac:dyDescent="0.25">
      <c r="B11" s="29" t="s">
        <v>40</v>
      </c>
      <c r="C11" s="10">
        <v>4</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289" t="s">
        <v>131</v>
      </c>
      <c r="H14" s="290"/>
      <c r="I14" s="291"/>
    </row>
    <row r="15" spans="2:9" ht="27" customHeight="1" thickTop="1" thickBot="1" x14ac:dyDescent="0.4">
      <c r="B15" s="21" t="s">
        <v>21</v>
      </c>
      <c r="C15" s="22" t="s">
        <v>62</v>
      </c>
      <c r="D15" s="22"/>
      <c r="E15" s="23">
        <f t="shared" si="0"/>
        <v>0.02</v>
      </c>
      <c r="F15"/>
      <c r="G15" s="292"/>
      <c r="H15" s="293"/>
      <c r="I15" s="294"/>
    </row>
    <row r="16" spans="2:9" ht="27" customHeight="1" thickTop="1" thickBot="1" x14ac:dyDescent="0.4">
      <c r="B16" s="21" t="s">
        <v>23</v>
      </c>
      <c r="C16" s="22" t="s">
        <v>62</v>
      </c>
      <c r="D16" s="22"/>
      <c r="E16" s="23">
        <f t="shared" si="0"/>
        <v>0.02</v>
      </c>
      <c r="F16"/>
      <c r="G16" s="292"/>
      <c r="H16" s="293"/>
      <c r="I16" s="294"/>
    </row>
    <row r="17" spans="1:9" ht="27" customHeight="1" thickTop="1" thickBot="1" x14ac:dyDescent="0.4">
      <c r="B17" s="21" t="s">
        <v>22</v>
      </c>
      <c r="C17" s="22" t="s">
        <v>62</v>
      </c>
      <c r="D17" s="22"/>
      <c r="E17" s="23">
        <f t="shared" si="0"/>
        <v>0.02</v>
      </c>
      <c r="F17"/>
      <c r="G17" s="292"/>
      <c r="H17" s="293"/>
      <c r="I17" s="294"/>
    </row>
    <row r="18" spans="1:9" ht="27" customHeight="1" thickTop="1" thickBot="1" x14ac:dyDescent="0.4">
      <c r="B18" s="21" t="s">
        <v>64</v>
      </c>
      <c r="C18" s="22" t="s">
        <v>62</v>
      </c>
      <c r="D18" s="22"/>
      <c r="E18" s="23">
        <f t="shared" si="0"/>
        <v>0.02</v>
      </c>
      <c r="F18"/>
      <c r="G18" s="292"/>
      <c r="H18" s="293"/>
      <c r="I18" s="294"/>
    </row>
    <row r="19" spans="1:9" ht="37.5" customHeight="1" thickTop="1" x14ac:dyDescent="0.25">
      <c r="E19" s="17">
        <f>SUM(E14:E18)</f>
        <v>0.1</v>
      </c>
      <c r="F19"/>
      <c r="G19" s="295"/>
      <c r="H19" s="296"/>
      <c r="I19" s="297"/>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126</v>
      </c>
      <c r="C23" s="36" t="s">
        <v>62</v>
      </c>
      <c r="D23" s="37"/>
      <c r="E23" s="36" t="s">
        <v>62</v>
      </c>
      <c r="F23" s="301"/>
      <c r="G23" s="301"/>
      <c r="H23" s="27">
        <f t="shared" ref="H23:H27" si="1">IF(C23="X",((45%)/$C$11),"0%")+IF(E23="X",((45%)/$C$11),"0%")</f>
        <v>0.22500000000000001</v>
      </c>
      <c r="I23" s="25" t="s">
        <v>71</v>
      </c>
    </row>
    <row r="24" spans="1:9" ht="25.5" customHeight="1" thickTop="1" thickBot="1" x14ac:dyDescent="0.4">
      <c r="A24" s="1">
        <v>2</v>
      </c>
      <c r="B24" s="25" t="s">
        <v>127</v>
      </c>
      <c r="C24" s="36" t="s">
        <v>62</v>
      </c>
      <c r="D24" s="37"/>
      <c r="E24" s="36" t="s">
        <v>62</v>
      </c>
      <c r="F24" s="301"/>
      <c r="G24" s="301"/>
      <c r="H24" s="27">
        <f t="shared" si="1"/>
        <v>0.22500000000000001</v>
      </c>
      <c r="I24" s="25" t="s">
        <v>71</v>
      </c>
    </row>
    <row r="25" spans="1:9" ht="25.5" customHeight="1" thickTop="1" thickBot="1" x14ac:dyDescent="0.4">
      <c r="A25" s="1">
        <v>3</v>
      </c>
      <c r="B25" s="25" t="s">
        <v>128</v>
      </c>
      <c r="C25" s="36" t="s">
        <v>62</v>
      </c>
      <c r="D25" s="37"/>
      <c r="E25" s="61"/>
      <c r="F25" s="301" t="s">
        <v>62</v>
      </c>
      <c r="G25" s="301"/>
      <c r="H25" s="27">
        <f t="shared" si="1"/>
        <v>0.1125</v>
      </c>
      <c r="I25" s="25" t="s">
        <v>285</v>
      </c>
    </row>
    <row r="26" spans="1:9" ht="25.5" customHeight="1" thickTop="1" thickBot="1" x14ac:dyDescent="0.4">
      <c r="A26" s="1">
        <v>4</v>
      </c>
      <c r="B26" s="25" t="s">
        <v>130</v>
      </c>
      <c r="C26" s="36" t="s">
        <v>62</v>
      </c>
      <c r="D26" s="37"/>
      <c r="E26" s="61"/>
      <c r="F26" s="301" t="s">
        <v>62</v>
      </c>
      <c r="G26" s="301"/>
      <c r="H26" s="27">
        <f t="shared" si="1"/>
        <v>0.1125</v>
      </c>
      <c r="I26" s="25" t="s">
        <v>286</v>
      </c>
    </row>
    <row r="27" spans="1:9" ht="25.5" customHeight="1" thickTop="1" thickBot="1" x14ac:dyDescent="0.4">
      <c r="A27" s="1">
        <v>5</v>
      </c>
      <c r="B27" s="51" t="s">
        <v>129</v>
      </c>
      <c r="C27" s="52"/>
      <c r="D27" s="53"/>
      <c r="E27" s="85"/>
      <c r="F27" s="302"/>
      <c r="G27" s="302"/>
      <c r="H27" s="27">
        <f t="shared" si="1"/>
        <v>0</v>
      </c>
      <c r="I27" s="51" t="s">
        <v>364</v>
      </c>
    </row>
    <row r="28" spans="1:9" ht="25.5" customHeight="1" thickTop="1" thickBot="1" x14ac:dyDescent="0.4">
      <c r="B28" s="25"/>
      <c r="C28" s="36"/>
      <c r="D28" s="37"/>
      <c r="E28" s="36"/>
      <c r="F28" s="301"/>
      <c r="G28" s="301"/>
      <c r="H28" s="27"/>
      <c r="I28" s="25"/>
    </row>
    <row r="29" spans="1:9" ht="45" customHeight="1" thickTop="1" x14ac:dyDescent="0.25">
      <c r="H29" s="17">
        <f>SUM(H23:H28)</f>
        <v>0.67500000000000004</v>
      </c>
    </row>
    <row r="30" spans="1:9" ht="36.75" customHeight="1" x14ac:dyDescent="0.25">
      <c r="B30" s="5" t="s">
        <v>26</v>
      </c>
      <c r="C30" s="9" t="s">
        <v>33</v>
      </c>
      <c r="D30" s="6" t="s">
        <v>30</v>
      </c>
    </row>
    <row r="31" spans="1:9" ht="36.75" customHeight="1" x14ac:dyDescent="0.25">
      <c r="B31" s="5" t="s">
        <v>27</v>
      </c>
      <c r="C31" s="9" t="s">
        <v>28</v>
      </c>
      <c r="D31" s="7" t="s">
        <v>31</v>
      </c>
    </row>
    <row r="32" spans="1:9" ht="36.75" customHeight="1" x14ac:dyDescent="0.25">
      <c r="B32" s="5" t="s">
        <v>29</v>
      </c>
      <c r="C32" s="9" t="s">
        <v>34</v>
      </c>
      <c r="D32" s="8" t="s">
        <v>32</v>
      </c>
    </row>
  </sheetData>
  <mergeCells count="19">
    <mergeCell ref="F28:G28"/>
    <mergeCell ref="F23:G23"/>
    <mergeCell ref="F24:G24"/>
    <mergeCell ref="F27:G27"/>
    <mergeCell ref="F25:G25"/>
    <mergeCell ref="F26:G26"/>
    <mergeCell ref="G14:I19"/>
    <mergeCell ref="B21:B22"/>
    <mergeCell ref="C21:D21"/>
    <mergeCell ref="E21:G21"/>
    <mergeCell ref="H21:H22"/>
    <mergeCell ref="I21:I22"/>
    <mergeCell ref="F22:G22"/>
    <mergeCell ref="G13:I13"/>
    <mergeCell ref="C9:E9"/>
    <mergeCell ref="C8:E8"/>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CF7442FA-3452-4DC4-A733-15F70088CA5A}">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32"/>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8</v>
      </c>
      <c r="D8" s="285"/>
      <c r="E8" s="285"/>
      <c r="F8"/>
      <c r="G8" s="14" t="s">
        <v>41</v>
      </c>
      <c r="H8" s="14" t="s">
        <v>42</v>
      </c>
      <c r="I8" s="30" t="s">
        <v>51</v>
      </c>
    </row>
    <row r="9" spans="2:9" ht="52.5" customHeight="1" thickTop="1" thickBot="1" x14ac:dyDescent="0.3">
      <c r="B9" s="12" t="s">
        <v>0</v>
      </c>
      <c r="C9" s="284">
        <v>2017011000088</v>
      </c>
      <c r="D9" s="284"/>
      <c r="E9" s="284"/>
      <c r="F9"/>
      <c r="G9" s="16">
        <f>+E19</f>
        <v>0.1</v>
      </c>
      <c r="H9" s="16">
        <f>+H29</f>
        <v>0.45</v>
      </c>
      <c r="I9" s="286"/>
    </row>
    <row r="10" spans="2:9" ht="50.25" customHeight="1" thickTop="1" thickBot="1" x14ac:dyDescent="0.3">
      <c r="B10" s="287" t="s">
        <v>49</v>
      </c>
      <c r="C10" s="287"/>
      <c r="D10" s="287"/>
      <c r="E10" s="13">
        <f>+H29+E19</f>
        <v>0.55000000000000004</v>
      </c>
      <c r="F10"/>
      <c r="G10" s="288">
        <f>+G9+H9</f>
        <v>0.55000000000000004</v>
      </c>
      <c r="H10" s="288"/>
      <c r="I10" s="286"/>
    </row>
    <row r="11" spans="2:9" ht="38.25" customHeight="1" thickTop="1" x14ac:dyDescent="0.25">
      <c r="B11" s="29" t="s">
        <v>40</v>
      </c>
      <c r="C11" s="10">
        <v>4</v>
      </c>
      <c r="D11"/>
      <c r="E11"/>
      <c r="F11"/>
      <c r="G11"/>
      <c r="H11"/>
    </row>
    <row r="12" spans="2:9" ht="15.75" customHeight="1" thickBot="1" x14ac:dyDescent="0.3"/>
    <row r="13" spans="2:9" ht="32.25" customHeight="1" thickTop="1" thickBot="1" x14ac:dyDescent="0.3">
      <c r="B13" s="18" t="s">
        <v>35</v>
      </c>
      <c r="C13" s="19" t="s">
        <v>1</v>
      </c>
      <c r="D13" s="19" t="s">
        <v>25</v>
      </c>
      <c r="E13" s="20" t="s">
        <v>39</v>
      </c>
      <c r="F13"/>
      <c r="G13" s="283" t="s">
        <v>46</v>
      </c>
      <c r="H13" s="283"/>
      <c r="I13" s="283"/>
    </row>
    <row r="14" spans="2:9" ht="27" customHeight="1" thickTop="1" thickBot="1" x14ac:dyDescent="0.4">
      <c r="B14" s="21" t="s">
        <v>20</v>
      </c>
      <c r="C14" s="22" t="s">
        <v>62</v>
      </c>
      <c r="D14" s="22"/>
      <c r="E14" s="23">
        <f t="shared" ref="E14:E18" si="0">IF(C14="X",2%,"0%")</f>
        <v>0.02</v>
      </c>
      <c r="F14"/>
      <c r="G14" s="289" t="s">
        <v>378</v>
      </c>
      <c r="H14" s="290"/>
      <c r="I14" s="291"/>
    </row>
    <row r="15" spans="2:9" ht="27" customHeight="1" thickTop="1" thickBot="1" x14ac:dyDescent="0.4">
      <c r="B15" s="21" t="s">
        <v>21</v>
      </c>
      <c r="C15" s="22" t="s">
        <v>62</v>
      </c>
      <c r="D15" s="22"/>
      <c r="E15" s="23">
        <f t="shared" si="0"/>
        <v>0.02</v>
      </c>
      <c r="F15"/>
      <c r="G15" s="292"/>
      <c r="H15" s="293"/>
      <c r="I15" s="294"/>
    </row>
    <row r="16" spans="2:9" ht="27" customHeight="1" thickTop="1" thickBot="1" x14ac:dyDescent="0.4">
      <c r="B16" s="21" t="s">
        <v>23</v>
      </c>
      <c r="C16" s="22" t="s">
        <v>62</v>
      </c>
      <c r="D16" s="22"/>
      <c r="E16" s="23">
        <f t="shared" si="0"/>
        <v>0.02</v>
      </c>
      <c r="F16"/>
      <c r="G16" s="292"/>
      <c r="H16" s="293"/>
      <c r="I16" s="294"/>
    </row>
    <row r="17" spans="1:9" ht="27" customHeight="1" thickTop="1" thickBot="1" x14ac:dyDescent="0.4">
      <c r="B17" s="21" t="s">
        <v>22</v>
      </c>
      <c r="C17" s="22" t="s">
        <v>62</v>
      </c>
      <c r="D17" s="22"/>
      <c r="E17" s="23">
        <f t="shared" si="0"/>
        <v>0.02</v>
      </c>
      <c r="F17"/>
      <c r="G17" s="292"/>
      <c r="H17" s="293"/>
      <c r="I17" s="294"/>
    </row>
    <row r="18" spans="1:9" ht="27" customHeight="1" thickTop="1" thickBot="1" x14ac:dyDescent="0.4">
      <c r="B18" s="21" t="s">
        <v>24</v>
      </c>
      <c r="C18" s="22" t="s">
        <v>62</v>
      </c>
      <c r="D18" s="22"/>
      <c r="E18" s="23">
        <f t="shared" si="0"/>
        <v>0.02</v>
      </c>
      <c r="F18"/>
      <c r="G18" s="292"/>
      <c r="H18" s="293"/>
      <c r="I18" s="294"/>
    </row>
    <row r="19" spans="1:9" ht="37.5" customHeight="1" thickTop="1" x14ac:dyDescent="0.25">
      <c r="E19" s="17">
        <f>SUM(E14:E18)</f>
        <v>0.1</v>
      </c>
      <c r="F19"/>
      <c r="G19" s="295"/>
      <c r="H19" s="296"/>
      <c r="I19" s="297"/>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62" t="s">
        <v>75</v>
      </c>
      <c r="C23" s="52"/>
      <c r="D23" s="53"/>
      <c r="E23" s="52"/>
      <c r="F23" s="302"/>
      <c r="G23" s="302"/>
      <c r="H23" s="54">
        <f t="shared" ref="H23" si="1">IF(C23="X",((45%)/$C$11),"0%")+IF(E23="X",((45%)/$C$11),"0%")</f>
        <v>0</v>
      </c>
      <c r="I23" s="51" t="s">
        <v>366</v>
      </c>
    </row>
    <row r="24" spans="1:9" ht="25.5" customHeight="1" thickTop="1" thickBot="1" x14ac:dyDescent="0.4">
      <c r="A24" s="1">
        <v>2</v>
      </c>
      <c r="B24" s="25" t="s">
        <v>74</v>
      </c>
      <c r="C24" s="36" t="s">
        <v>62</v>
      </c>
      <c r="D24" s="37"/>
      <c r="E24" s="36"/>
      <c r="F24" s="301" t="s">
        <v>62</v>
      </c>
      <c r="G24" s="301"/>
      <c r="H24" s="27">
        <f>IF(C24="X",((45%)/$C$11),"0%")+IF(E24="X",((45%)/$C$11),"0%")</f>
        <v>0.1125</v>
      </c>
      <c r="I24" s="25" t="s">
        <v>73</v>
      </c>
    </row>
    <row r="25" spans="1:9" ht="25.5" customHeight="1" thickTop="1" thickBot="1" x14ac:dyDescent="0.4">
      <c r="A25" s="1">
        <v>3</v>
      </c>
      <c r="B25" s="25" t="s">
        <v>78</v>
      </c>
      <c r="C25" s="36" t="s">
        <v>62</v>
      </c>
      <c r="D25" s="37"/>
      <c r="E25" s="36"/>
      <c r="F25" s="301" t="s">
        <v>62</v>
      </c>
      <c r="G25" s="301"/>
      <c r="H25" s="27">
        <f>IF(C25="X",((45%)/$C$11),"0%")+IF(E25="X",((45%)/$C$11),"0%")</f>
        <v>0.1125</v>
      </c>
      <c r="I25" s="25" t="s">
        <v>365</v>
      </c>
    </row>
    <row r="26" spans="1:9" ht="25.5" customHeight="1" thickTop="1" thickBot="1" x14ac:dyDescent="0.4">
      <c r="A26" s="1">
        <v>4</v>
      </c>
      <c r="B26" s="25" t="s">
        <v>76</v>
      </c>
      <c r="C26" s="36" t="s">
        <v>62</v>
      </c>
      <c r="D26" s="37"/>
      <c r="E26" s="36"/>
      <c r="F26" s="301" t="s">
        <v>62</v>
      </c>
      <c r="G26" s="301"/>
      <c r="H26" s="27">
        <f t="shared" ref="H26:H27" si="2">IF(C26="X",((45%)/$C$11),"0%")+IF(E26="X",((45%)/$C$11),"0%")</f>
        <v>0.1125</v>
      </c>
      <c r="I26" s="25" t="s">
        <v>369</v>
      </c>
    </row>
    <row r="27" spans="1:9" ht="25.5" customHeight="1" thickTop="1" thickBot="1" x14ac:dyDescent="0.4">
      <c r="A27" s="1">
        <v>5</v>
      </c>
      <c r="B27" s="25" t="s">
        <v>77</v>
      </c>
      <c r="C27" s="36" t="s">
        <v>62</v>
      </c>
      <c r="D27" s="37"/>
      <c r="E27" s="36"/>
      <c r="F27" s="301" t="s">
        <v>62</v>
      </c>
      <c r="G27" s="301"/>
      <c r="H27" s="27">
        <f t="shared" si="2"/>
        <v>0.1125</v>
      </c>
      <c r="I27" s="25" t="s">
        <v>370</v>
      </c>
    </row>
    <row r="28" spans="1:9" ht="25.5" customHeight="1" thickTop="1" thickBot="1" x14ac:dyDescent="0.4">
      <c r="B28" s="25"/>
      <c r="C28" s="36"/>
      <c r="D28" s="37"/>
      <c r="E28" s="36"/>
      <c r="F28" s="301"/>
      <c r="G28" s="301"/>
      <c r="H28" s="27"/>
      <c r="I28" s="25"/>
    </row>
    <row r="29" spans="1:9" ht="45" customHeight="1" thickTop="1" x14ac:dyDescent="0.25">
      <c r="H29" s="17">
        <f>SUM(H23:H28)</f>
        <v>0.45</v>
      </c>
    </row>
    <row r="30" spans="1:9" ht="36.75" customHeight="1" x14ac:dyDescent="0.25">
      <c r="B30" s="5" t="s">
        <v>26</v>
      </c>
      <c r="C30" s="9" t="s">
        <v>33</v>
      </c>
      <c r="D30" s="6" t="s">
        <v>30</v>
      </c>
    </row>
    <row r="31" spans="1:9" ht="36.75" customHeight="1" x14ac:dyDescent="0.25">
      <c r="B31" s="5" t="s">
        <v>27</v>
      </c>
      <c r="C31" s="9" t="s">
        <v>28</v>
      </c>
      <c r="D31" s="7" t="s">
        <v>31</v>
      </c>
    </row>
    <row r="32" spans="1:9" ht="36.75" customHeight="1" x14ac:dyDescent="0.25">
      <c r="B32" s="5" t="s">
        <v>29</v>
      </c>
      <c r="C32" s="9" t="s">
        <v>34</v>
      </c>
      <c r="D32" s="8" t="s">
        <v>32</v>
      </c>
    </row>
  </sheetData>
  <mergeCells count="19">
    <mergeCell ref="F28:G28"/>
    <mergeCell ref="G14:I19"/>
    <mergeCell ref="B21:B22"/>
    <mergeCell ref="C21:D21"/>
    <mergeCell ref="E21:G21"/>
    <mergeCell ref="H21:H22"/>
    <mergeCell ref="I21:I22"/>
    <mergeCell ref="F22:G22"/>
    <mergeCell ref="F23:G23"/>
    <mergeCell ref="F24:G24"/>
    <mergeCell ref="F26:G26"/>
    <mergeCell ref="F27:G27"/>
    <mergeCell ref="F25:G25"/>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DA2DD531-9685-4AEA-BC1B-D6E5B85857C0}">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32"/>
  <sheetViews>
    <sheetView showGridLines="0" zoomScale="70" zoomScaleNormal="70" workbookViewId="0">
      <pane xSplit="5" ySplit="7" topLeftCell="F8" activePane="bottomRight" state="frozen"/>
      <selection activeCell="B6" sqref="B6"/>
      <selection pane="topRight" activeCell="B6" sqref="B6"/>
      <selection pane="bottomLeft" activeCell="B6" sqref="B6"/>
      <selection pane="bottomRight" activeCell="G14" sqref="G14:I19"/>
    </sheetView>
  </sheetViews>
  <sheetFormatPr baseColWidth="10" defaultColWidth="11.42578125" defaultRowHeight="15" x14ac:dyDescent="0.25"/>
  <cols>
    <col min="1" max="1" width="3.5703125" style="1" customWidth="1"/>
    <col min="2" max="2" width="77.42578125" style="1" customWidth="1"/>
    <col min="3" max="5" width="26.28515625" style="1" customWidth="1"/>
    <col min="6" max="6" width="6.85546875" style="1" customWidth="1"/>
    <col min="7" max="7" width="20" style="1" customWidth="1"/>
    <col min="8" max="8" width="16.7109375" style="1" customWidth="1"/>
    <col min="9" max="9" width="64.7109375" style="1" customWidth="1"/>
    <col min="10" max="10" width="18" style="1" customWidth="1"/>
    <col min="11" max="11" width="22.42578125" style="1" customWidth="1"/>
    <col min="12" max="16384" width="11.42578125" style="1"/>
  </cols>
  <sheetData>
    <row r="1" spans="2:9" ht="21.75" customHeight="1" x14ac:dyDescent="0.25"/>
    <row r="2" spans="2:9" ht="21.75" customHeight="1" x14ac:dyDescent="0.25"/>
    <row r="3" spans="2:9" ht="21.75" customHeight="1" x14ac:dyDescent="0.25"/>
    <row r="4" spans="2:9" ht="22.5" customHeight="1" x14ac:dyDescent="0.25">
      <c r="B4" s="3" t="s">
        <v>44</v>
      </c>
      <c r="H4" s="2"/>
    </row>
    <row r="5" spans="2:9" ht="22.5" customHeight="1" x14ac:dyDescent="0.25">
      <c r="B5" s="3" t="s">
        <v>43</v>
      </c>
      <c r="H5" s="2"/>
    </row>
    <row r="6" spans="2:9" ht="22.5" customHeight="1" x14ac:dyDescent="0.25">
      <c r="B6" s="3" t="s">
        <v>72</v>
      </c>
      <c r="H6" s="2"/>
    </row>
    <row r="7" spans="2:9" ht="15.75" thickBot="1" x14ac:dyDescent="0.3">
      <c r="H7" s="2"/>
    </row>
    <row r="8" spans="2:9" ht="58.5" customHeight="1" thickTop="1" thickBot="1" x14ac:dyDescent="0.3">
      <c r="B8" s="12" t="s">
        <v>48</v>
      </c>
      <c r="C8" s="285" t="s">
        <v>7</v>
      </c>
      <c r="D8" s="285"/>
      <c r="E8" s="285"/>
      <c r="F8"/>
      <c r="G8" s="14" t="s">
        <v>41</v>
      </c>
      <c r="H8" s="14" t="s">
        <v>42</v>
      </c>
      <c r="I8" s="30" t="s">
        <v>51</v>
      </c>
    </row>
    <row r="9" spans="2:9" ht="52.5" customHeight="1" thickTop="1" thickBot="1" x14ac:dyDescent="0.3">
      <c r="B9" s="12" t="s">
        <v>0</v>
      </c>
      <c r="C9" s="284">
        <v>2017011000091</v>
      </c>
      <c r="D9" s="284"/>
      <c r="E9" s="284"/>
      <c r="F9"/>
      <c r="G9" s="16">
        <f>+E19</f>
        <v>0.1</v>
      </c>
      <c r="H9" s="16">
        <f>+H29</f>
        <v>0.75</v>
      </c>
      <c r="I9" s="286"/>
    </row>
    <row r="10" spans="2:9" ht="50.25" customHeight="1" thickTop="1" thickBot="1" x14ac:dyDescent="0.3">
      <c r="B10" s="287" t="s">
        <v>49</v>
      </c>
      <c r="C10" s="287"/>
      <c r="D10" s="287"/>
      <c r="E10" s="13">
        <f>+H29+E19</f>
        <v>0.85</v>
      </c>
      <c r="F10"/>
      <c r="G10" s="288">
        <f>+G9+H9</f>
        <v>0.85</v>
      </c>
      <c r="H10" s="288"/>
      <c r="I10" s="286"/>
    </row>
    <row r="11" spans="2:9" ht="38.25" customHeight="1" thickTop="1" x14ac:dyDescent="0.25">
      <c r="B11" s="29" t="s">
        <v>40</v>
      </c>
      <c r="C11" s="10">
        <v>3</v>
      </c>
      <c r="D11"/>
      <c r="E11"/>
      <c r="F11"/>
      <c r="G11"/>
      <c r="H11"/>
    </row>
    <row r="12" spans="2:9" ht="15.75" customHeight="1" thickBot="1" x14ac:dyDescent="0.3"/>
    <row r="13" spans="2:9" ht="32.25" customHeight="1" thickTop="1" thickBot="1" x14ac:dyDescent="0.3">
      <c r="B13" s="18" t="s">
        <v>35</v>
      </c>
      <c r="C13" s="19" t="s">
        <v>1</v>
      </c>
      <c r="D13" s="19" t="s">
        <v>25</v>
      </c>
      <c r="E13" s="20" t="s">
        <v>65</v>
      </c>
      <c r="F13"/>
      <c r="G13" s="283" t="s">
        <v>46</v>
      </c>
      <c r="H13" s="283"/>
      <c r="I13" s="283"/>
    </row>
    <row r="14" spans="2:9" ht="27" customHeight="1" thickTop="1" thickBot="1" x14ac:dyDescent="0.4">
      <c r="B14" s="21" t="s">
        <v>63</v>
      </c>
      <c r="C14" s="22" t="s">
        <v>62</v>
      </c>
      <c r="D14" s="22"/>
      <c r="E14" s="23">
        <f t="shared" ref="E14:E18" si="0">IF(C14="X",2%,"0%")</f>
        <v>0.02</v>
      </c>
      <c r="F14"/>
      <c r="G14" s="303" t="s">
        <v>287</v>
      </c>
      <c r="H14" s="303"/>
      <c r="I14" s="303"/>
    </row>
    <row r="15" spans="2:9" ht="27" customHeight="1" thickTop="1" thickBot="1" x14ac:dyDescent="0.4">
      <c r="B15" s="21" t="s">
        <v>21</v>
      </c>
      <c r="C15" s="22" t="s">
        <v>62</v>
      </c>
      <c r="D15" s="22"/>
      <c r="E15" s="23">
        <f t="shared" si="0"/>
        <v>0.02</v>
      </c>
      <c r="F15"/>
      <c r="G15" s="303"/>
      <c r="H15" s="303"/>
      <c r="I15" s="303"/>
    </row>
    <row r="16" spans="2:9" ht="27" customHeight="1" thickTop="1" thickBot="1" x14ac:dyDescent="0.4">
      <c r="B16" s="21" t="s">
        <v>23</v>
      </c>
      <c r="C16" s="22" t="s">
        <v>62</v>
      </c>
      <c r="D16" s="22"/>
      <c r="E16" s="23">
        <f t="shared" si="0"/>
        <v>0.02</v>
      </c>
      <c r="F16"/>
      <c r="G16" s="303"/>
      <c r="H16" s="303"/>
      <c r="I16" s="303"/>
    </row>
    <row r="17" spans="1:9" ht="27" customHeight="1" thickTop="1" thickBot="1" x14ac:dyDescent="0.4">
      <c r="B17" s="21" t="s">
        <v>22</v>
      </c>
      <c r="C17" s="22" t="s">
        <v>62</v>
      </c>
      <c r="D17" s="22"/>
      <c r="E17" s="23">
        <f t="shared" si="0"/>
        <v>0.02</v>
      </c>
      <c r="F17"/>
      <c r="G17" s="303"/>
      <c r="H17" s="303"/>
      <c r="I17" s="303"/>
    </row>
    <row r="18" spans="1:9" ht="27" customHeight="1" thickTop="1" thickBot="1" x14ac:dyDescent="0.4">
      <c r="B18" s="21" t="s">
        <v>64</v>
      </c>
      <c r="C18" s="22" t="s">
        <v>62</v>
      </c>
      <c r="D18" s="22"/>
      <c r="E18" s="23">
        <f t="shared" si="0"/>
        <v>0.02</v>
      </c>
      <c r="F18"/>
      <c r="G18" s="303"/>
      <c r="H18" s="303"/>
      <c r="I18" s="303"/>
    </row>
    <row r="19" spans="1:9" ht="37.5" customHeight="1" thickTop="1" x14ac:dyDescent="0.25">
      <c r="E19" s="17">
        <f>SUM(E14:E18)</f>
        <v>0.1</v>
      </c>
      <c r="F19"/>
      <c r="G19" s="303"/>
      <c r="H19" s="303"/>
      <c r="I19" s="303"/>
    </row>
    <row r="20" spans="1:9" customFormat="1" ht="15" customHeight="1" thickBot="1" x14ac:dyDescent="0.3"/>
    <row r="21" spans="1:9" ht="82.5" customHeight="1" thickTop="1" thickBot="1" x14ac:dyDescent="0.3">
      <c r="B21" s="298" t="s">
        <v>36</v>
      </c>
      <c r="C21" s="299" t="s">
        <v>37</v>
      </c>
      <c r="D21" s="299"/>
      <c r="E21" s="299" t="s">
        <v>38</v>
      </c>
      <c r="F21" s="299"/>
      <c r="G21" s="299"/>
      <c r="H21" s="299" t="s">
        <v>45</v>
      </c>
      <c r="I21" s="299" t="s">
        <v>46</v>
      </c>
    </row>
    <row r="22" spans="1:9" ht="29.25" customHeight="1" thickTop="1" thickBot="1" x14ac:dyDescent="0.3">
      <c r="B22" s="298"/>
      <c r="C22" s="24" t="s">
        <v>1</v>
      </c>
      <c r="D22" s="24" t="s">
        <v>25</v>
      </c>
      <c r="E22" s="24" t="s">
        <v>1</v>
      </c>
      <c r="F22" s="300" t="s">
        <v>25</v>
      </c>
      <c r="G22" s="300"/>
      <c r="H22" s="299"/>
      <c r="I22" s="299"/>
    </row>
    <row r="23" spans="1:9" ht="25.5" customHeight="1" thickTop="1" thickBot="1" x14ac:dyDescent="0.4">
      <c r="A23" s="1">
        <v>1</v>
      </c>
      <c r="B23" s="28" t="s">
        <v>101</v>
      </c>
      <c r="C23" s="36" t="s">
        <v>62</v>
      </c>
      <c r="D23" s="36"/>
      <c r="E23" s="36" t="s">
        <v>62</v>
      </c>
      <c r="F23" s="301"/>
      <c r="G23" s="301"/>
      <c r="H23" s="27">
        <f t="shared" ref="H23" si="1">IF(C23="X",((45%)/$C$11),"0%")+IF(E23="X",((45%)/$C$11),"0%")</f>
        <v>0.3</v>
      </c>
      <c r="I23" s="25" t="s">
        <v>97</v>
      </c>
    </row>
    <row r="24" spans="1:9" ht="25.5" customHeight="1" thickTop="1" thickBot="1" x14ac:dyDescent="0.4">
      <c r="A24" s="1">
        <v>2</v>
      </c>
      <c r="B24" s="51" t="s">
        <v>79</v>
      </c>
      <c r="C24" s="52"/>
      <c r="D24" s="52"/>
      <c r="E24" s="52"/>
      <c r="F24" s="302"/>
      <c r="G24" s="302"/>
      <c r="H24" s="54">
        <f>IF(C24="X",((45%)/$C$11),"0%")+IF(E24="X",((45%)/$C$11),"0%")</f>
        <v>0</v>
      </c>
      <c r="I24" s="51" t="s">
        <v>368</v>
      </c>
    </row>
    <row r="25" spans="1:9" ht="25.5" customHeight="1" thickTop="1" thickBot="1" x14ac:dyDescent="0.4">
      <c r="A25" s="1">
        <v>3</v>
      </c>
      <c r="B25" s="51" t="s">
        <v>102</v>
      </c>
      <c r="C25" s="52"/>
      <c r="D25" s="52"/>
      <c r="E25" s="52"/>
      <c r="F25" s="302"/>
      <c r="G25" s="302"/>
      <c r="H25" s="54">
        <f t="shared" ref="H25:H27" si="2">IF(C25="X",((45%)/$C$11),"0%")+IF(E25="X",((45%)/$C$11),"0%")</f>
        <v>0</v>
      </c>
      <c r="I25" s="51" t="s">
        <v>368</v>
      </c>
    </row>
    <row r="26" spans="1:9" ht="25.5" customHeight="1" thickTop="1" thickBot="1" x14ac:dyDescent="0.4">
      <c r="A26" s="1">
        <v>4</v>
      </c>
      <c r="B26" s="25" t="s">
        <v>103</v>
      </c>
      <c r="C26" s="36" t="s">
        <v>62</v>
      </c>
      <c r="D26" s="36"/>
      <c r="E26" s="36"/>
      <c r="F26" s="301" t="s">
        <v>62</v>
      </c>
      <c r="G26" s="301"/>
      <c r="H26" s="27">
        <f t="shared" si="2"/>
        <v>0.15</v>
      </c>
      <c r="I26" s="25" t="s">
        <v>288</v>
      </c>
    </row>
    <row r="27" spans="1:9" ht="25.5" customHeight="1" thickTop="1" thickBot="1" x14ac:dyDescent="0.4">
      <c r="A27" s="1">
        <v>5</v>
      </c>
      <c r="B27" s="25" t="s">
        <v>104</v>
      </c>
      <c r="C27" s="36" t="s">
        <v>62</v>
      </c>
      <c r="D27" s="36"/>
      <c r="E27" s="36" t="s">
        <v>62</v>
      </c>
      <c r="F27" s="301"/>
      <c r="G27" s="301"/>
      <c r="H27" s="27">
        <f t="shared" si="2"/>
        <v>0.3</v>
      </c>
      <c r="I27" s="25" t="s">
        <v>367</v>
      </c>
    </row>
    <row r="28" spans="1:9" ht="25.5" customHeight="1" thickTop="1" thickBot="1" x14ac:dyDescent="0.4">
      <c r="B28" s="25"/>
      <c r="C28" s="36"/>
      <c r="D28" s="36"/>
      <c r="E28" s="36"/>
      <c r="F28" s="301"/>
      <c r="G28" s="301"/>
      <c r="H28" s="27"/>
      <c r="I28" s="25"/>
    </row>
    <row r="29" spans="1:9" ht="45" customHeight="1" thickTop="1" x14ac:dyDescent="0.25">
      <c r="H29" s="17">
        <f>SUM(H23:H28)</f>
        <v>0.75</v>
      </c>
    </row>
    <row r="30" spans="1:9" ht="36.75" customHeight="1" x14ac:dyDescent="0.25">
      <c r="B30" s="5" t="s">
        <v>26</v>
      </c>
      <c r="C30" s="9" t="s">
        <v>33</v>
      </c>
      <c r="D30" s="6" t="s">
        <v>30</v>
      </c>
    </row>
    <row r="31" spans="1:9" ht="36.75" customHeight="1" x14ac:dyDescent="0.25">
      <c r="B31" s="5" t="s">
        <v>27</v>
      </c>
      <c r="C31" s="9" t="s">
        <v>28</v>
      </c>
      <c r="D31" s="7" t="s">
        <v>31</v>
      </c>
    </row>
    <row r="32" spans="1:9" ht="36.75" customHeight="1" x14ac:dyDescent="0.25">
      <c r="B32" s="5" t="s">
        <v>29</v>
      </c>
      <c r="C32" s="9" t="s">
        <v>34</v>
      </c>
      <c r="D32" s="8" t="s">
        <v>32</v>
      </c>
    </row>
  </sheetData>
  <mergeCells count="19">
    <mergeCell ref="F28:G28"/>
    <mergeCell ref="G14:I19"/>
    <mergeCell ref="B21:B22"/>
    <mergeCell ref="C21:D21"/>
    <mergeCell ref="E21:G21"/>
    <mergeCell ref="H21:H22"/>
    <mergeCell ref="I21:I22"/>
    <mergeCell ref="F22:G22"/>
    <mergeCell ref="F23:G23"/>
    <mergeCell ref="F24:G24"/>
    <mergeCell ref="F25:G25"/>
    <mergeCell ref="F26:G26"/>
    <mergeCell ref="F27:G27"/>
    <mergeCell ref="G13:I13"/>
    <mergeCell ref="C8:E8"/>
    <mergeCell ref="C9:E9"/>
    <mergeCell ref="I9:I10"/>
    <mergeCell ref="B10:D10"/>
    <mergeCell ref="G10:H10"/>
  </mergeCells>
  <conditionalFormatting sqref="E10">
    <cfRule type="iconSet" priority="2">
      <iconSet iconSet="4TrafficLights">
        <cfvo type="percent" val="0"/>
        <cfvo type="num" val="0.5"/>
        <cfvo type="num" val="0.8"/>
        <cfvo type="num" val="0.95"/>
      </iconSet>
    </cfRule>
    <cfRule type="iconSet" priority="3">
      <iconSet>
        <cfvo type="percent" val="0"/>
        <cfvo type="percent" val="33"/>
        <cfvo type="percent" val="67"/>
      </iconSet>
    </cfRule>
    <cfRule type="iconSet" priority="4">
      <iconSet iconSet="5Arrows" showValue="0">
        <cfvo type="percent" val="0"/>
        <cfvo type="percent" val="20"/>
        <cfvo type="percent" val="40"/>
        <cfvo type="percent" val="60"/>
        <cfvo type="percent" val="80"/>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461DDF12-792D-4A18-9423-967601F49985}">
            <x14:iconSet iconSet="3Triangles" showValue="0">
              <x14:cfvo type="percent">
                <xm:f>0</xm:f>
              </x14:cfvo>
              <x14:cfvo type="num">
                <xm:f>0.79900000000000004</xm:f>
              </x14:cfvo>
              <x14:cfvo type="num">
                <xm:f>0.95</xm:f>
              </x14:cfvo>
            </x14:iconSet>
          </x14:cfRule>
          <xm:sqref>E10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4" ma:contentTypeDescription="Crear nuevo documento." ma:contentTypeScope="" ma:versionID="bfcdbb00bceb87cf995df9b071b8383d">
  <xsd:schema xmlns:xsd="http://www.w3.org/2001/XMLSchema" xmlns:xs="http://www.w3.org/2001/XMLSchema" xmlns:p="http://schemas.microsoft.com/office/2006/metadata/properties" xmlns:ns2="7ed2feb8-0f39-460c-8ce2-c9fa6dbbca38" targetNamespace="http://schemas.microsoft.com/office/2006/metadata/properties" ma:root="true" ma:fieldsID="88be2c84f209107a5e67a0b343340743" ns2:_="">
    <xsd:import namespace="7ed2feb8-0f39-460c-8ce2-c9fa6dbbca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EBC8B-F41D-4D71-9C74-B681DBBBBBC7}">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7ed2feb8-0f39-460c-8ce2-c9fa6dbbca38"/>
    <ds:schemaRef ds:uri="http://www.w3.org/XML/1998/namespace"/>
    <ds:schemaRef ds:uri="http://purl.org/dc/elements/1.1/"/>
  </ds:schemaRefs>
</ds:datastoreItem>
</file>

<file path=customXml/itemProps2.xml><?xml version="1.0" encoding="utf-8"?>
<ds:datastoreItem xmlns:ds="http://schemas.openxmlformats.org/officeDocument/2006/customXml" ds:itemID="{91AB39A3-ACD4-498C-8612-6B2F8D9C9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870F7E-8DE5-4013-86BA-FFDBA65F49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TABLERO CONTROL - SPI</vt:lpstr>
      <vt:lpstr>TABLERO CONTROL - TRAZADORES</vt:lpstr>
      <vt:lpstr>TRAZADORES - CONJUNTO</vt:lpstr>
      <vt:lpstr>TRAZADORES</vt:lpstr>
      <vt:lpstr>Evalución_Seguimiento</vt:lpstr>
      <vt:lpstr>Monitoreo_Seguimiento</vt:lpstr>
      <vt:lpstr>Estrategicos</vt:lpstr>
      <vt:lpstr>Politica Agua</vt:lpstr>
      <vt:lpstr>Titulacion</vt:lpstr>
      <vt:lpstr>Lineamientos Urbanos</vt:lpstr>
      <vt:lpstr>Fort. Poli Vivienda</vt:lpstr>
      <vt:lpstr>Saneamiento</vt:lpstr>
      <vt:lpstr>Fort. SG</vt:lpstr>
      <vt:lpstr>Guajira</vt:lpstr>
      <vt:lpstr>Vertimientos</vt:lpstr>
      <vt:lpstr>TIC</vt:lpstr>
      <vt:lpstr>SGP</vt:lpstr>
      <vt:lpstr>Residuos</vt:lpstr>
      <vt:lpstr>Juridica</vt:lpstr>
      <vt:lpstr>Mocoa</vt:lpstr>
      <vt:lpstr>Cali</vt:lpstr>
      <vt:lpstr>Productividad</vt:lpstr>
      <vt:lpstr>Rural</vt:lpstr>
      <vt:lpstr>Guajira_Azul</vt:lpstr>
      <vt:lpstr>Frech</vt:lpstr>
      <vt:lpstr>SFV</vt:lpstr>
      <vt:lpstr>Equipamientos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Alonso Medina Medina</dc:creator>
  <cp:lastModifiedBy>Diana Yizeth Vargas Ramirez</cp:lastModifiedBy>
  <dcterms:created xsi:type="dcterms:W3CDTF">2020-08-20T14:45:16Z</dcterms:created>
  <dcterms:modified xsi:type="dcterms:W3CDTF">2022-10-31T12:12:35Z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ies>
</file>