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406" documentId="13_ncr:1_{0BA42D0B-6C37-4A1E-8901-412A11952AFE}" xr6:coauthVersionLast="47" xr6:coauthVersionMax="47" xr10:uidLastSave="{C42143D1-24B6-4852-BBE9-2C9F5740A687}"/>
  <bookViews>
    <workbookView xWindow="-120" yWindow="-120" windowWidth="29040" windowHeight="15720" firstSheet="5" activeTab="7"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2" i="39" l="1" a="1"/>
  <c r="V122" i="39"/>
  <c r="V116" i="39" a="1"/>
  <c r="V116" i="39"/>
  <c r="V110" i="39" a="1"/>
  <c r="V110" i="39"/>
  <c r="V104" i="39" a="1"/>
  <c r="V104" i="39"/>
  <c r="V98" i="39" a="1"/>
  <c r="V98" i="39"/>
  <c r="V92" i="39" a="1"/>
  <c r="V92" i="39"/>
  <c r="V86" i="39" a="1"/>
  <c r="V86" i="39"/>
  <c r="V80" i="39" a="1"/>
  <c r="V74" i="39" a="1"/>
  <c r="V68" i="39" a="1"/>
  <c r="V62" i="39" a="1"/>
  <c r="V62" i="39"/>
  <c r="V56" i="39" a="1"/>
  <c r="V56" i="39"/>
  <c r="V50" i="39" a="1"/>
  <c r="V50" i="39"/>
  <c r="V44" i="39" a="1"/>
  <c r="V44" i="39"/>
  <c r="V38" i="39" a="1"/>
  <c r="V38" i="39"/>
  <c r="V32" i="39" a="1"/>
  <c r="V26" i="39" a="1"/>
  <c r="V26" i="39"/>
  <c r="V20" i="39" a="1"/>
  <c r="V14" i="39" a="1"/>
  <c r="V14" i="39"/>
  <c r="V8" i="39" a="1"/>
  <c r="F28" i="35"/>
  <c r="E28" i="35"/>
  <c r="F27" i="35"/>
  <c r="E27" i="35"/>
  <c r="F26" i="35"/>
  <c r="E26" i="35"/>
  <c r="F25" i="35"/>
  <c r="E25" i="35"/>
  <c r="F24" i="35"/>
  <c r="E24" i="35"/>
  <c r="F23" i="35"/>
  <c r="E23" i="35"/>
  <c r="F22" i="35"/>
  <c r="E22" i="35"/>
  <c r="E21" i="35"/>
  <c r="E20" i="35"/>
  <c r="E19" i="35"/>
  <c r="F18" i="35"/>
  <c r="E18" i="35"/>
  <c r="F17" i="35"/>
  <c r="E17" i="35"/>
  <c r="F16" i="35"/>
  <c r="E16" i="35"/>
  <c r="F15" i="35"/>
  <c r="E15" i="35"/>
  <c r="F14" i="35"/>
  <c r="E14" i="35"/>
  <c r="E13" i="35"/>
  <c r="F12" i="35"/>
  <c r="E12" i="35"/>
  <c r="E11" i="35"/>
  <c r="F10" i="35"/>
  <c r="E10" i="35"/>
  <c r="E9" i="35"/>
  <c r="D28" i="35"/>
  <c r="C28" i="35"/>
  <c r="D27" i="35"/>
  <c r="C27" i="35"/>
  <c r="D26" i="35"/>
  <c r="C26" i="35"/>
  <c r="D25" i="35"/>
  <c r="C25" i="35"/>
  <c r="D24" i="35"/>
  <c r="C24" i="35"/>
  <c r="D23" i="35"/>
  <c r="C23" i="35"/>
  <c r="D22" i="35"/>
  <c r="C22" i="35"/>
  <c r="D21" i="35"/>
  <c r="C21" i="35"/>
  <c r="D20" i="35"/>
  <c r="C20" i="35"/>
  <c r="D19" i="35"/>
  <c r="C19" i="35"/>
  <c r="D18" i="35"/>
  <c r="C18" i="35"/>
  <c r="D17" i="35"/>
  <c r="C17" i="35"/>
  <c r="D16" i="35"/>
  <c r="C16" i="35"/>
  <c r="D15" i="35"/>
  <c r="C15" i="35"/>
  <c r="D14" i="35"/>
  <c r="C14" i="35"/>
  <c r="D13" i="35"/>
  <c r="C13" i="35"/>
  <c r="D12" i="35"/>
  <c r="C12" i="35"/>
  <c r="D11" i="35"/>
  <c r="C11" i="35"/>
  <c r="D10" i="35"/>
  <c r="C10" i="35"/>
  <c r="D9" i="35"/>
  <c r="C9" i="35"/>
  <c r="U127" i="39"/>
  <c r="U126" i="39"/>
  <c r="U125" i="39"/>
  <c r="U124" i="39"/>
  <c r="U123" i="39"/>
  <c r="U122" i="39"/>
  <c r="U121" i="39"/>
  <c r="U120" i="39"/>
  <c r="U119" i="39"/>
  <c r="U118" i="39"/>
  <c r="U117" i="39"/>
  <c r="U116" i="39"/>
  <c r="U115" i="39"/>
  <c r="U114" i="39"/>
  <c r="U113" i="39"/>
  <c r="U112" i="39"/>
  <c r="U111" i="39"/>
  <c r="U110" i="39"/>
  <c r="U109" i="39"/>
  <c r="U108" i="39"/>
  <c r="U107" i="39"/>
  <c r="U106" i="39"/>
  <c r="U105" i="39"/>
  <c r="U104" i="39"/>
  <c r="U103" i="39"/>
  <c r="U102" i="39"/>
  <c r="U101" i="39"/>
  <c r="U100" i="39"/>
  <c r="U99" i="39"/>
  <c r="U98" i="39"/>
  <c r="U97" i="39"/>
  <c r="U96" i="39"/>
  <c r="U95" i="39"/>
  <c r="U94" i="39"/>
  <c r="U93" i="39"/>
  <c r="U92" i="39"/>
  <c r="U91" i="39"/>
  <c r="U90" i="39"/>
  <c r="U89" i="39"/>
  <c r="U88" i="39"/>
  <c r="U87" i="39"/>
  <c r="U86" i="39"/>
  <c r="U85" i="39"/>
  <c r="U84" i="39"/>
  <c r="U83" i="39"/>
  <c r="U82" i="39"/>
  <c r="U81" i="39"/>
  <c r="U80" i="39"/>
  <c r="U79" i="39"/>
  <c r="U78" i="39"/>
  <c r="U77" i="39"/>
  <c r="U76" i="39"/>
  <c r="U75" i="39"/>
  <c r="U74" i="39"/>
  <c r="U73" i="39"/>
  <c r="U72" i="39"/>
  <c r="U71" i="39"/>
  <c r="U70" i="39"/>
  <c r="U69" i="39"/>
  <c r="U68" i="39"/>
  <c r="U67" i="39"/>
  <c r="U66" i="39"/>
  <c r="U65" i="39"/>
  <c r="U64" i="39"/>
  <c r="U63" i="39"/>
  <c r="U62" i="39"/>
  <c r="U61" i="39"/>
  <c r="U60" i="39"/>
  <c r="U59" i="39"/>
  <c r="U58" i="39"/>
  <c r="U57" i="39"/>
  <c r="U56" i="39"/>
  <c r="U55" i="39"/>
  <c r="U54" i="39"/>
  <c r="U53" i="39"/>
  <c r="U52" i="39"/>
  <c r="U51" i="39"/>
  <c r="U50" i="39"/>
  <c r="U49" i="39"/>
  <c r="U48" i="39"/>
  <c r="U47" i="39"/>
  <c r="U46" i="39"/>
  <c r="U45" i="39"/>
  <c r="U44" i="39"/>
  <c r="U43" i="39"/>
  <c r="U42" i="39"/>
  <c r="U41" i="39"/>
  <c r="U40" i="39"/>
  <c r="U39" i="39"/>
  <c r="U38" i="39"/>
  <c r="U37" i="39"/>
  <c r="U36" i="39"/>
  <c r="U35" i="39"/>
  <c r="U34" i="39"/>
  <c r="U33" i="39"/>
  <c r="U32" i="39"/>
  <c r="U31" i="39"/>
  <c r="U30" i="39"/>
  <c r="U29" i="39"/>
  <c r="U28" i="39"/>
  <c r="U27" i="39"/>
  <c r="U26" i="39"/>
  <c r="U25" i="39"/>
  <c r="U24" i="39"/>
  <c r="U23" i="39"/>
  <c r="U22" i="39"/>
  <c r="U21" i="39"/>
  <c r="U20" i="39"/>
  <c r="U19" i="39"/>
  <c r="U18" i="39"/>
  <c r="U17" i="39"/>
  <c r="U16" i="39"/>
  <c r="U15" i="39"/>
  <c r="U14" i="39"/>
  <c r="U13" i="39"/>
  <c r="U12" i="39"/>
  <c r="U11" i="39"/>
  <c r="U10" i="39"/>
  <c r="U9" i="39"/>
  <c r="U8" i="39"/>
  <c r="T127" i="39"/>
  <c r="T126" i="39"/>
  <c r="T125" i="39"/>
  <c r="T124" i="39"/>
  <c r="T123" i="39"/>
  <c r="T122" i="39"/>
  <c r="T121" i="39"/>
  <c r="T120" i="39"/>
  <c r="T119" i="39"/>
  <c r="T118" i="39"/>
  <c r="T117" i="39"/>
  <c r="T116" i="39"/>
  <c r="T115" i="39"/>
  <c r="T114" i="39"/>
  <c r="T113" i="39"/>
  <c r="T112" i="39"/>
  <c r="T111" i="39"/>
  <c r="T110" i="39"/>
  <c r="T109" i="39"/>
  <c r="T108" i="39"/>
  <c r="T107" i="39"/>
  <c r="T106" i="39"/>
  <c r="T105" i="39"/>
  <c r="T104" i="39"/>
  <c r="T103" i="39"/>
  <c r="T102" i="39"/>
  <c r="T101" i="39"/>
  <c r="T100" i="39"/>
  <c r="T99" i="39"/>
  <c r="T98" i="39"/>
  <c r="T97" i="39"/>
  <c r="T96" i="39"/>
  <c r="T95" i="39"/>
  <c r="T94" i="39"/>
  <c r="T93" i="39"/>
  <c r="T92" i="39"/>
  <c r="T91" i="39"/>
  <c r="T90" i="39"/>
  <c r="T89" i="39"/>
  <c r="T88" i="39"/>
  <c r="T87" i="39"/>
  <c r="T86" i="39"/>
  <c r="T85" i="39"/>
  <c r="T84" i="39"/>
  <c r="T83" i="39"/>
  <c r="T82" i="39"/>
  <c r="T81" i="39"/>
  <c r="T80" i="39"/>
  <c r="T79" i="39"/>
  <c r="T78" i="39"/>
  <c r="T77" i="39"/>
  <c r="T76" i="39"/>
  <c r="T75" i="39"/>
  <c r="T74" i="39"/>
  <c r="T73" i="39"/>
  <c r="T72" i="39"/>
  <c r="T71" i="39"/>
  <c r="T70" i="39"/>
  <c r="T69" i="39"/>
  <c r="T68" i="39"/>
  <c r="T67" i="39"/>
  <c r="T66" i="39"/>
  <c r="T65" i="39"/>
  <c r="T64" i="39"/>
  <c r="T63" i="39"/>
  <c r="T62" i="39"/>
  <c r="T61" i="39"/>
  <c r="T60" i="39"/>
  <c r="T59" i="39"/>
  <c r="T58" i="39"/>
  <c r="T57" i="39"/>
  <c r="T56" i="39"/>
  <c r="T55" i="39"/>
  <c r="T54" i="39"/>
  <c r="T53" i="39"/>
  <c r="T52" i="39"/>
  <c r="T51" i="39"/>
  <c r="T50" i="39"/>
  <c r="T49" i="39"/>
  <c r="T48" i="39"/>
  <c r="T47" i="39"/>
  <c r="T46" i="39"/>
  <c r="T45" i="39"/>
  <c r="T44" i="39"/>
  <c r="T43" i="39"/>
  <c r="T42" i="39"/>
  <c r="T41" i="39"/>
  <c r="T40" i="39"/>
  <c r="T39" i="39"/>
  <c r="T38" i="39"/>
  <c r="T37" i="39"/>
  <c r="T36" i="39"/>
  <c r="T35" i="39"/>
  <c r="T34" i="39"/>
  <c r="T33" i="39"/>
  <c r="T32" i="39"/>
  <c r="T31" i="39"/>
  <c r="T30" i="39"/>
  <c r="T29" i="39"/>
  <c r="T28" i="39"/>
  <c r="T27" i="39"/>
  <c r="T26" i="39"/>
  <c r="T25" i="39"/>
  <c r="T24" i="39"/>
  <c r="T23" i="39"/>
  <c r="T22" i="39"/>
  <c r="T21" i="39"/>
  <c r="T20" i="39"/>
  <c r="T19" i="39"/>
  <c r="T18" i="39"/>
  <c r="T17" i="39"/>
  <c r="T16" i="39"/>
  <c r="T15" i="39"/>
  <c r="T14" i="39"/>
  <c r="T13" i="39"/>
  <c r="T12" i="39"/>
  <c r="T11" i="39"/>
  <c r="T10" i="39"/>
  <c r="T9" i="39"/>
  <c r="T8" i="39"/>
  <c r="V122" i="9" a="1"/>
  <c r="V122" i="9"/>
  <c r="V116" i="9" a="1"/>
  <c r="V110" i="9" a="1"/>
  <c r="V104" i="9" a="1"/>
  <c r="V98" i="9" a="1"/>
  <c r="V92" i="9" a="1"/>
  <c r="V86" i="9" a="1"/>
  <c r="V86" i="9"/>
  <c r="V80" i="9" a="1"/>
  <c r="V74" i="9" a="1"/>
  <c r="V74" i="9"/>
  <c r="V68" i="9" a="1"/>
  <c r="V68" i="9"/>
  <c r="V62" i="9" a="1"/>
  <c r="V62" i="9"/>
  <c r="V56" i="9" a="1"/>
  <c r="V50" i="9" a="1"/>
  <c r="V44" i="9" a="1"/>
  <c r="V38" i="9" a="1"/>
  <c r="V38" i="9"/>
  <c r="V32" i="9" a="1"/>
  <c r="V26" i="9" a="1"/>
  <c r="V20" i="9" a="1"/>
  <c r="V14" i="9" a="1"/>
  <c r="V8" i="9" a="1"/>
  <c r="U127" i="9"/>
  <c r="U126" i="9"/>
  <c r="U125" i="9"/>
  <c r="U124" i="9"/>
  <c r="U123" i="9"/>
  <c r="U122" i="9"/>
  <c r="U121" i="9"/>
  <c r="U120" i="9"/>
  <c r="U119" i="9"/>
  <c r="U118" i="9"/>
  <c r="U117" i="9"/>
  <c r="U116" i="9"/>
  <c r="U115" i="9"/>
  <c r="U114" i="9"/>
  <c r="U113" i="9"/>
  <c r="U112" i="9"/>
  <c r="U111" i="9"/>
  <c r="U110" i="9"/>
  <c r="U109" i="9"/>
  <c r="U108" i="9"/>
  <c r="U107" i="9"/>
  <c r="U106" i="9"/>
  <c r="U105" i="9"/>
  <c r="U104" i="9"/>
  <c r="U103" i="9"/>
  <c r="U102" i="9"/>
  <c r="U101" i="9"/>
  <c r="U100" i="9"/>
  <c r="U99" i="9"/>
  <c r="U98" i="9"/>
  <c r="U97" i="9"/>
  <c r="U96" i="9"/>
  <c r="U95" i="9"/>
  <c r="U94" i="9"/>
  <c r="U93" i="9"/>
  <c r="U92" i="9"/>
  <c r="U91" i="9"/>
  <c r="U90" i="9"/>
  <c r="U89" i="9"/>
  <c r="U88" i="9"/>
  <c r="U87" i="9"/>
  <c r="U86" i="9"/>
  <c r="U85" i="9"/>
  <c r="U84" i="9"/>
  <c r="U83" i="9"/>
  <c r="U82" i="9"/>
  <c r="U81" i="9"/>
  <c r="U80" i="9"/>
  <c r="U79" i="9"/>
  <c r="U78" i="9"/>
  <c r="U77" i="9"/>
  <c r="U76" i="9"/>
  <c r="U75" i="9"/>
  <c r="U74" i="9"/>
  <c r="U73" i="9"/>
  <c r="U72" i="9"/>
  <c r="U71" i="9"/>
  <c r="U70" i="9"/>
  <c r="U69" i="9"/>
  <c r="U68" i="9"/>
  <c r="U67" i="9"/>
  <c r="U66" i="9"/>
  <c r="U65" i="9"/>
  <c r="U64" i="9"/>
  <c r="U63" i="9"/>
  <c r="U62" i="9"/>
  <c r="U61" i="9"/>
  <c r="U60" i="9"/>
  <c r="U59" i="9"/>
  <c r="U58" i="9"/>
  <c r="U57" i="9"/>
  <c r="U56" i="9"/>
  <c r="U55" i="9"/>
  <c r="U54" i="9"/>
  <c r="U53" i="9"/>
  <c r="U52" i="9"/>
  <c r="U51" i="9"/>
  <c r="U50" i="9"/>
  <c r="U49" i="9"/>
  <c r="U48" i="9"/>
  <c r="U47" i="9"/>
  <c r="U46" i="9"/>
  <c r="U45" i="9"/>
  <c r="U44" i="9"/>
  <c r="U43" i="9"/>
  <c r="U42" i="9"/>
  <c r="U41" i="9"/>
  <c r="U40" i="9"/>
  <c r="U39" i="9"/>
  <c r="U38" i="9"/>
  <c r="U37" i="9"/>
  <c r="U36" i="9"/>
  <c r="U35" i="9"/>
  <c r="U34" i="9"/>
  <c r="U33" i="9"/>
  <c r="U32" i="9"/>
  <c r="U31" i="9"/>
  <c r="U30" i="9"/>
  <c r="U29" i="9"/>
  <c r="U28" i="9"/>
  <c r="U27" i="9"/>
  <c r="U26" i="9"/>
  <c r="U25" i="9"/>
  <c r="U24" i="9"/>
  <c r="U23" i="9"/>
  <c r="U22" i="9"/>
  <c r="U21" i="9"/>
  <c r="U20" i="9"/>
  <c r="U19" i="9"/>
  <c r="U18" i="9"/>
  <c r="U17" i="9"/>
  <c r="U16" i="9"/>
  <c r="U15" i="9"/>
  <c r="U14" i="9"/>
  <c r="U13" i="9"/>
  <c r="U12" i="9"/>
  <c r="U11" i="9"/>
  <c r="U10" i="9"/>
  <c r="U9" i="9"/>
  <c r="U8" i="9"/>
  <c r="T127" i="9"/>
  <c r="T126" i="9"/>
  <c r="T125" i="9"/>
  <c r="T124" i="9"/>
  <c r="T123" i="9"/>
  <c r="T122" i="9"/>
  <c r="T121" i="9"/>
  <c r="T120" i="9"/>
  <c r="T119" i="9"/>
  <c r="T118" i="9"/>
  <c r="T117" i="9"/>
  <c r="T116" i="9"/>
  <c r="T115" i="9"/>
  <c r="T114" i="9"/>
  <c r="T113" i="9"/>
  <c r="T112" i="9"/>
  <c r="T111" i="9"/>
  <c r="T110" i="9"/>
  <c r="T109" i="9"/>
  <c r="T108" i="9"/>
  <c r="T107" i="9"/>
  <c r="T106" i="9"/>
  <c r="T105" i="9"/>
  <c r="T104" i="9"/>
  <c r="T103" i="9"/>
  <c r="T102" i="9"/>
  <c r="T101" i="9"/>
  <c r="T100" i="9"/>
  <c r="T99" i="9"/>
  <c r="T98" i="9"/>
  <c r="T97" i="9"/>
  <c r="T96" i="9"/>
  <c r="T95" i="9"/>
  <c r="T94" i="9"/>
  <c r="T93" i="9"/>
  <c r="T92" i="9"/>
  <c r="T91" i="9"/>
  <c r="T90" i="9"/>
  <c r="T89" i="9"/>
  <c r="T88" i="9"/>
  <c r="T87" i="9"/>
  <c r="T86" i="9"/>
  <c r="T85" i="9"/>
  <c r="T84" i="9"/>
  <c r="T83" i="9"/>
  <c r="T82" i="9"/>
  <c r="T81" i="9"/>
  <c r="T80" i="9"/>
  <c r="T79" i="9"/>
  <c r="T78" i="9"/>
  <c r="T77" i="9"/>
  <c r="T76" i="9"/>
  <c r="T75" i="9"/>
  <c r="T74" i="9"/>
  <c r="T73" i="9"/>
  <c r="T72" i="9"/>
  <c r="T71" i="9"/>
  <c r="T70" i="9"/>
  <c r="T69" i="9"/>
  <c r="T68" i="9"/>
  <c r="T67" i="9"/>
  <c r="T66" i="9"/>
  <c r="T65" i="9"/>
  <c r="T64" i="9"/>
  <c r="T63" i="9"/>
  <c r="T62" i="9"/>
  <c r="T61" i="9"/>
  <c r="T60" i="9"/>
  <c r="T59" i="9"/>
  <c r="T58" i="9"/>
  <c r="T57" i="9"/>
  <c r="T56" i="9"/>
  <c r="T55" i="9"/>
  <c r="T54" i="9"/>
  <c r="T53" i="9"/>
  <c r="T52" i="9"/>
  <c r="T51" i="9"/>
  <c r="T50" i="9"/>
  <c r="T49" i="9"/>
  <c r="T48" i="9"/>
  <c r="T47" i="9"/>
  <c r="T46" i="9"/>
  <c r="T45" i="9"/>
  <c r="T44" i="9"/>
  <c r="T43" i="9"/>
  <c r="T42" i="9"/>
  <c r="T41" i="9"/>
  <c r="T40" i="9"/>
  <c r="T39" i="9"/>
  <c r="T38" i="9"/>
  <c r="T37" i="9"/>
  <c r="T36" i="9"/>
  <c r="T35" i="9"/>
  <c r="T34" i="9"/>
  <c r="T33" i="9"/>
  <c r="T32" i="9"/>
  <c r="T31" i="9"/>
  <c r="T30" i="9"/>
  <c r="T29" i="9"/>
  <c r="T28" i="9"/>
  <c r="T27" i="9"/>
  <c r="T26" i="9"/>
  <c r="T25" i="9"/>
  <c r="T24" i="9"/>
  <c r="T23" i="9"/>
  <c r="T22" i="9"/>
  <c r="T21" i="9"/>
  <c r="T20" i="9"/>
  <c r="T19" i="9"/>
  <c r="T18" i="9"/>
  <c r="T17" i="9"/>
  <c r="T16" i="9"/>
  <c r="T15" i="9"/>
  <c r="T14" i="9"/>
  <c r="T13" i="9"/>
  <c r="T12" i="9"/>
  <c r="T11" i="9"/>
  <c r="T10" i="9"/>
  <c r="T9" i="9"/>
  <c r="T8" i="9"/>
  <c r="S12" i="9"/>
  <c r="N12" i="9"/>
  <c r="K12" i="9"/>
  <c r="L12" i="9"/>
  <c r="L12" i="39" s="1"/>
  <c r="N11" i="9"/>
  <c r="K11" i="9"/>
  <c r="L11" i="9"/>
  <c r="N10" i="9"/>
  <c r="L10" i="9"/>
  <c r="L10" i="39" s="1"/>
  <c r="K10" i="9"/>
  <c r="S10" i="9" s="1"/>
  <c r="I10" i="9"/>
  <c r="I11" i="9"/>
  <c r="I12" i="9"/>
  <c r="I13" i="9"/>
  <c r="F14" i="39"/>
  <c r="G14" i="39"/>
  <c r="H14" i="39"/>
  <c r="J14" i="39"/>
  <c r="K14" i="39" s="1"/>
  <c r="M14" i="39"/>
  <c r="N14" i="39" s="1"/>
  <c r="O14" i="39"/>
  <c r="P14" i="39"/>
  <c r="Q14" i="39"/>
  <c r="R14" i="39"/>
  <c r="F15" i="39"/>
  <c r="G15" i="39"/>
  <c r="H15" i="39"/>
  <c r="J15" i="39"/>
  <c r="K15" i="39" s="1"/>
  <c r="M15" i="39"/>
  <c r="N15" i="39" s="1"/>
  <c r="O15" i="39"/>
  <c r="P15" i="39"/>
  <c r="Q15" i="39"/>
  <c r="R15" i="39"/>
  <c r="F16" i="39"/>
  <c r="G16" i="39"/>
  <c r="H16" i="39"/>
  <c r="I16" i="39" s="1"/>
  <c r="J16" i="39"/>
  <c r="K16" i="39" s="1"/>
  <c r="M16" i="39"/>
  <c r="N16" i="39" s="1"/>
  <c r="O16" i="39"/>
  <c r="P16" i="39"/>
  <c r="Q16" i="39"/>
  <c r="R16" i="39"/>
  <c r="F17" i="39"/>
  <c r="G17" i="39"/>
  <c r="H17" i="39"/>
  <c r="J17" i="39"/>
  <c r="K17" i="39" s="1"/>
  <c r="M17" i="39"/>
  <c r="N17" i="39" s="1"/>
  <c r="O17" i="39"/>
  <c r="P17" i="39"/>
  <c r="Q17" i="39"/>
  <c r="R17" i="39"/>
  <c r="F18" i="39"/>
  <c r="G18" i="39"/>
  <c r="H18" i="39"/>
  <c r="J18" i="39"/>
  <c r="K18" i="39" s="1"/>
  <c r="M18" i="39"/>
  <c r="N18" i="39" s="1"/>
  <c r="O18" i="39"/>
  <c r="P18" i="39"/>
  <c r="Q18" i="39"/>
  <c r="R18" i="39"/>
  <c r="F19" i="39"/>
  <c r="G19" i="39"/>
  <c r="H19" i="39"/>
  <c r="I19" i="39"/>
  <c r="J19" i="39"/>
  <c r="K19" i="39" s="1"/>
  <c r="M19" i="39"/>
  <c r="N19" i="39" s="1"/>
  <c r="O19" i="39"/>
  <c r="P19" i="39"/>
  <c r="Q19" i="39"/>
  <c r="R19" i="39"/>
  <c r="F20" i="39"/>
  <c r="G20" i="39"/>
  <c r="H20" i="39"/>
  <c r="J20" i="39"/>
  <c r="K20" i="39" s="1"/>
  <c r="M20" i="39"/>
  <c r="N20" i="39" s="1"/>
  <c r="O20" i="39"/>
  <c r="P20" i="39"/>
  <c r="Q20" i="39"/>
  <c r="R20" i="39"/>
  <c r="F21" i="39"/>
  <c r="G21" i="39"/>
  <c r="H21" i="39"/>
  <c r="J21" i="39"/>
  <c r="K21" i="39" s="1"/>
  <c r="M21" i="39"/>
  <c r="N21" i="39" s="1"/>
  <c r="O21" i="39"/>
  <c r="P21" i="39"/>
  <c r="Q21" i="39"/>
  <c r="R21" i="39"/>
  <c r="F22" i="39"/>
  <c r="G22" i="39"/>
  <c r="H22" i="39"/>
  <c r="I22" i="39" s="1"/>
  <c r="J22" i="39"/>
  <c r="K22" i="39" s="1"/>
  <c r="M22" i="39"/>
  <c r="N22" i="39" s="1"/>
  <c r="O22" i="39"/>
  <c r="P22" i="39"/>
  <c r="Q22" i="39"/>
  <c r="R22" i="39"/>
  <c r="F23" i="39"/>
  <c r="I23" i="39" s="1"/>
  <c r="G23" i="39"/>
  <c r="H23" i="39"/>
  <c r="J23" i="39"/>
  <c r="K23" i="39" s="1"/>
  <c r="M23" i="39"/>
  <c r="N23" i="39" s="1"/>
  <c r="O23" i="39"/>
  <c r="P23" i="39"/>
  <c r="Q23" i="39"/>
  <c r="R23" i="39"/>
  <c r="F24" i="39"/>
  <c r="G24" i="39"/>
  <c r="H24" i="39"/>
  <c r="I24" i="39" s="1"/>
  <c r="J24" i="39"/>
  <c r="K24" i="39" s="1"/>
  <c r="M24" i="39"/>
  <c r="N24" i="39" s="1"/>
  <c r="O24" i="39"/>
  <c r="P24" i="39"/>
  <c r="Q24" i="39"/>
  <c r="R24" i="39"/>
  <c r="F25" i="39"/>
  <c r="G25" i="39"/>
  <c r="H25" i="39"/>
  <c r="I25" i="39"/>
  <c r="J25" i="39"/>
  <c r="K25" i="39" s="1"/>
  <c r="M25" i="39"/>
  <c r="N25" i="39" s="1"/>
  <c r="O25" i="39"/>
  <c r="P25" i="39"/>
  <c r="Q25" i="39"/>
  <c r="R25" i="39"/>
  <c r="F26" i="39"/>
  <c r="G26" i="39"/>
  <c r="H26" i="39"/>
  <c r="J26" i="39"/>
  <c r="K26" i="39" s="1"/>
  <c r="M26" i="39"/>
  <c r="N26" i="39" s="1"/>
  <c r="O26" i="39"/>
  <c r="P26" i="39"/>
  <c r="Q26" i="39"/>
  <c r="R26" i="39"/>
  <c r="F27" i="39"/>
  <c r="G27" i="39"/>
  <c r="H27" i="39"/>
  <c r="J27" i="39"/>
  <c r="K27" i="39" s="1"/>
  <c r="M27" i="39"/>
  <c r="N27" i="39" s="1"/>
  <c r="O27" i="39"/>
  <c r="P27" i="39"/>
  <c r="Q27" i="39"/>
  <c r="R27" i="39"/>
  <c r="F28" i="39"/>
  <c r="G28" i="39"/>
  <c r="H28" i="39"/>
  <c r="J28" i="39"/>
  <c r="K28" i="39" s="1"/>
  <c r="M28" i="39"/>
  <c r="N28" i="39" s="1"/>
  <c r="O28" i="39"/>
  <c r="P28" i="39"/>
  <c r="Q28" i="39"/>
  <c r="R28" i="39"/>
  <c r="F29" i="39"/>
  <c r="G29" i="39"/>
  <c r="H29" i="39"/>
  <c r="I29" i="39"/>
  <c r="J29" i="39"/>
  <c r="K29" i="39" s="1"/>
  <c r="M29" i="39"/>
  <c r="N29" i="39" s="1"/>
  <c r="O29" i="39"/>
  <c r="P29" i="39"/>
  <c r="Q29" i="39"/>
  <c r="R29" i="39"/>
  <c r="F30" i="39"/>
  <c r="G30" i="39"/>
  <c r="H30" i="39"/>
  <c r="I30" i="39" s="1"/>
  <c r="J30" i="39"/>
  <c r="K30" i="39" s="1"/>
  <c r="M30" i="39"/>
  <c r="N30" i="39" s="1"/>
  <c r="O30" i="39"/>
  <c r="P30" i="39"/>
  <c r="Q30" i="39"/>
  <c r="R30" i="39"/>
  <c r="F31" i="39"/>
  <c r="G31" i="39"/>
  <c r="H31" i="39"/>
  <c r="I31" i="39"/>
  <c r="J31" i="39"/>
  <c r="K31" i="39" s="1"/>
  <c r="M31" i="39"/>
  <c r="N31" i="39" s="1"/>
  <c r="O31" i="39"/>
  <c r="P31" i="39"/>
  <c r="Q31" i="39"/>
  <c r="R31" i="39"/>
  <c r="F32" i="39"/>
  <c r="G32" i="39"/>
  <c r="H32" i="39"/>
  <c r="J32" i="39"/>
  <c r="K32" i="39" s="1"/>
  <c r="M32" i="39"/>
  <c r="N32" i="39" s="1"/>
  <c r="O32" i="39"/>
  <c r="P32" i="39"/>
  <c r="Q32" i="39"/>
  <c r="R32" i="39"/>
  <c r="F33" i="39"/>
  <c r="G33" i="39"/>
  <c r="H33" i="39"/>
  <c r="I33" i="39" s="1"/>
  <c r="J33" i="39"/>
  <c r="K33" i="39" s="1"/>
  <c r="M33" i="39"/>
  <c r="N33" i="39" s="1"/>
  <c r="O33" i="39"/>
  <c r="P33" i="39"/>
  <c r="Q33" i="39"/>
  <c r="R33" i="39"/>
  <c r="F34" i="39"/>
  <c r="G34" i="39"/>
  <c r="H34" i="39"/>
  <c r="I34" i="39" s="1"/>
  <c r="J34" i="39"/>
  <c r="K34" i="39" s="1"/>
  <c r="M34" i="39"/>
  <c r="N34" i="39" s="1"/>
  <c r="O34" i="39"/>
  <c r="P34" i="39"/>
  <c r="Q34" i="39"/>
  <c r="R34" i="39"/>
  <c r="F35" i="39"/>
  <c r="G35" i="39"/>
  <c r="H35" i="39"/>
  <c r="I35" i="39"/>
  <c r="J35" i="39"/>
  <c r="K35" i="39" s="1"/>
  <c r="M35" i="39"/>
  <c r="N35" i="39" s="1"/>
  <c r="O35" i="39"/>
  <c r="P35" i="39"/>
  <c r="Q35" i="39"/>
  <c r="R35" i="39"/>
  <c r="F36" i="39"/>
  <c r="G36" i="39"/>
  <c r="H36" i="39"/>
  <c r="I36" i="39"/>
  <c r="J36" i="39"/>
  <c r="K36" i="39" s="1"/>
  <c r="M36" i="39"/>
  <c r="N36" i="39" s="1"/>
  <c r="O36" i="39"/>
  <c r="P36" i="39"/>
  <c r="Q36" i="39"/>
  <c r="R36" i="39"/>
  <c r="F37" i="39"/>
  <c r="G37" i="39"/>
  <c r="H37" i="39"/>
  <c r="I37" i="39"/>
  <c r="J37" i="39"/>
  <c r="K37" i="39" s="1"/>
  <c r="M37" i="39"/>
  <c r="N37" i="39" s="1"/>
  <c r="O37" i="39"/>
  <c r="P37" i="39"/>
  <c r="Q37" i="39"/>
  <c r="R37" i="39"/>
  <c r="F38" i="39"/>
  <c r="G38" i="39"/>
  <c r="H38" i="39"/>
  <c r="I38" i="39" s="1"/>
  <c r="J38" i="39"/>
  <c r="K38" i="39" s="1"/>
  <c r="M38" i="39"/>
  <c r="N38" i="39" s="1"/>
  <c r="O38" i="39"/>
  <c r="P38" i="39"/>
  <c r="Q38" i="39"/>
  <c r="R38" i="39"/>
  <c r="F39" i="39"/>
  <c r="G39" i="39"/>
  <c r="H39" i="39"/>
  <c r="I39" i="39"/>
  <c r="J39" i="39"/>
  <c r="K39" i="39" s="1"/>
  <c r="M39" i="39"/>
  <c r="N39" i="39" s="1"/>
  <c r="O39" i="39"/>
  <c r="P39" i="39"/>
  <c r="Q39" i="39"/>
  <c r="R39" i="39"/>
  <c r="F40" i="39"/>
  <c r="G40" i="39"/>
  <c r="H40" i="39"/>
  <c r="I40" i="39" s="1"/>
  <c r="J40" i="39"/>
  <c r="K40" i="39" s="1"/>
  <c r="M40" i="39"/>
  <c r="N40" i="39" s="1"/>
  <c r="O40" i="39"/>
  <c r="P40" i="39"/>
  <c r="Q40" i="39"/>
  <c r="R40" i="39"/>
  <c r="F41" i="39"/>
  <c r="G41" i="39"/>
  <c r="H41" i="39"/>
  <c r="I41" i="39"/>
  <c r="J41" i="39"/>
  <c r="K41" i="39" s="1"/>
  <c r="M41" i="39"/>
  <c r="N41" i="39" s="1"/>
  <c r="O41" i="39"/>
  <c r="P41" i="39"/>
  <c r="Q41" i="39"/>
  <c r="R41" i="39"/>
  <c r="F42" i="39"/>
  <c r="I42" i="39" s="1"/>
  <c r="G42" i="39"/>
  <c r="H42" i="39"/>
  <c r="J42" i="39"/>
  <c r="K42" i="39"/>
  <c r="M42" i="39"/>
  <c r="N42" i="39" s="1"/>
  <c r="O42" i="39"/>
  <c r="P42" i="39"/>
  <c r="Q42" i="39"/>
  <c r="R42" i="39"/>
  <c r="F43" i="39"/>
  <c r="G43" i="39"/>
  <c r="H43" i="39"/>
  <c r="I43" i="39" s="1"/>
  <c r="J43" i="39"/>
  <c r="K43" i="39"/>
  <c r="M43" i="39"/>
  <c r="N43" i="39" s="1"/>
  <c r="O43" i="39"/>
  <c r="P43" i="39"/>
  <c r="Q43" i="39"/>
  <c r="R43" i="39"/>
  <c r="F44" i="39"/>
  <c r="G44" i="39"/>
  <c r="H44" i="39"/>
  <c r="I44" i="39"/>
  <c r="J44" i="39"/>
  <c r="K44" i="39" s="1"/>
  <c r="M44" i="39"/>
  <c r="N44" i="39" s="1"/>
  <c r="O44" i="39"/>
  <c r="P44" i="39"/>
  <c r="Q44" i="39"/>
  <c r="R44" i="39"/>
  <c r="F45" i="39"/>
  <c r="I45" i="39" s="1"/>
  <c r="G45" i="39"/>
  <c r="H45" i="39"/>
  <c r="J45" i="39"/>
  <c r="K45" i="39" s="1"/>
  <c r="M45" i="39"/>
  <c r="N45" i="39" s="1"/>
  <c r="O45" i="39"/>
  <c r="P45" i="39"/>
  <c r="Q45" i="39"/>
  <c r="R45" i="39"/>
  <c r="F46" i="39"/>
  <c r="G46" i="39"/>
  <c r="H46" i="39"/>
  <c r="J46" i="39"/>
  <c r="K46" i="39"/>
  <c r="M46" i="39"/>
  <c r="N46" i="39" s="1"/>
  <c r="O46" i="39"/>
  <c r="P46" i="39"/>
  <c r="Q46" i="39"/>
  <c r="R46" i="39"/>
  <c r="F47" i="39"/>
  <c r="G47" i="39"/>
  <c r="H47" i="39"/>
  <c r="J47" i="39"/>
  <c r="K47" i="39"/>
  <c r="M47" i="39"/>
  <c r="N47" i="39" s="1"/>
  <c r="O47" i="39"/>
  <c r="P47" i="39"/>
  <c r="Q47" i="39"/>
  <c r="R47" i="39"/>
  <c r="F48" i="39"/>
  <c r="G48" i="39"/>
  <c r="H48" i="39"/>
  <c r="I48" i="39" s="1"/>
  <c r="J48" i="39"/>
  <c r="K48" i="39" s="1"/>
  <c r="M48" i="39"/>
  <c r="N48" i="39" s="1"/>
  <c r="O48" i="39"/>
  <c r="P48" i="39"/>
  <c r="Q48" i="39"/>
  <c r="R48" i="39"/>
  <c r="F49" i="39"/>
  <c r="G49" i="39"/>
  <c r="H49" i="39"/>
  <c r="I49" i="39"/>
  <c r="J49" i="39"/>
  <c r="K49" i="39" s="1"/>
  <c r="M49" i="39"/>
  <c r="N49" i="39" s="1"/>
  <c r="O49" i="39"/>
  <c r="P49" i="39"/>
  <c r="Q49" i="39"/>
  <c r="R49" i="39"/>
  <c r="F50" i="39"/>
  <c r="I50" i="39" s="1"/>
  <c r="G50" i="39"/>
  <c r="H50" i="39"/>
  <c r="J50" i="39"/>
  <c r="K50" i="39" s="1"/>
  <c r="M50" i="39"/>
  <c r="N50" i="39" s="1"/>
  <c r="O50" i="39"/>
  <c r="P50" i="39"/>
  <c r="Q50" i="39"/>
  <c r="R50" i="39"/>
  <c r="F51" i="39"/>
  <c r="G51" i="39"/>
  <c r="H51" i="39"/>
  <c r="I51" i="39"/>
  <c r="J51" i="39"/>
  <c r="K51" i="39"/>
  <c r="M51" i="39"/>
  <c r="N51" i="39" s="1"/>
  <c r="O51" i="39"/>
  <c r="P51" i="39"/>
  <c r="Q51" i="39"/>
  <c r="R51" i="39"/>
  <c r="F52" i="39"/>
  <c r="G52" i="39"/>
  <c r="H52" i="39"/>
  <c r="I52" i="39"/>
  <c r="J52" i="39"/>
  <c r="K52" i="39" s="1"/>
  <c r="M52" i="39"/>
  <c r="N52" i="39" s="1"/>
  <c r="O52" i="39"/>
  <c r="P52" i="39"/>
  <c r="Q52" i="39"/>
  <c r="R52" i="39"/>
  <c r="F53" i="39"/>
  <c r="I53" i="39" s="1"/>
  <c r="G53" i="39"/>
  <c r="H53" i="39"/>
  <c r="J53" i="39"/>
  <c r="K53" i="39"/>
  <c r="M53" i="39"/>
  <c r="N53" i="39" s="1"/>
  <c r="O53" i="39"/>
  <c r="P53" i="39"/>
  <c r="Q53" i="39"/>
  <c r="R53" i="39"/>
  <c r="F54" i="39"/>
  <c r="G54" i="39"/>
  <c r="H54" i="39"/>
  <c r="J54" i="39"/>
  <c r="K54" i="39"/>
  <c r="M54" i="39"/>
  <c r="N54" i="39" s="1"/>
  <c r="O54" i="39"/>
  <c r="P54" i="39"/>
  <c r="Q54" i="39"/>
  <c r="R54" i="39"/>
  <c r="F55" i="39"/>
  <c r="G55" i="39"/>
  <c r="I55" i="39" s="1"/>
  <c r="H55" i="39"/>
  <c r="J55" i="39"/>
  <c r="K55" i="39"/>
  <c r="M55" i="39"/>
  <c r="N55" i="39" s="1"/>
  <c r="O55" i="39"/>
  <c r="P55" i="39"/>
  <c r="Q55" i="39"/>
  <c r="R55" i="39"/>
  <c r="F56" i="39"/>
  <c r="G56" i="39"/>
  <c r="H56" i="39"/>
  <c r="I56" i="39" s="1"/>
  <c r="J56" i="39"/>
  <c r="K56" i="39" s="1"/>
  <c r="M56" i="39"/>
  <c r="N56" i="39" s="1"/>
  <c r="O56" i="39"/>
  <c r="P56" i="39"/>
  <c r="Q56" i="39"/>
  <c r="R56" i="39"/>
  <c r="F57" i="39"/>
  <c r="G57" i="39"/>
  <c r="H57" i="39"/>
  <c r="I57" i="39"/>
  <c r="J57" i="39"/>
  <c r="K57" i="39" s="1"/>
  <c r="M57" i="39"/>
  <c r="N57" i="39" s="1"/>
  <c r="O57" i="39"/>
  <c r="P57" i="39"/>
  <c r="Q57" i="39"/>
  <c r="R57" i="39"/>
  <c r="F58" i="39"/>
  <c r="I58" i="39" s="1"/>
  <c r="G58" i="39"/>
  <c r="H58" i="39"/>
  <c r="J58" i="39"/>
  <c r="K58" i="39"/>
  <c r="M58" i="39"/>
  <c r="N58" i="39" s="1"/>
  <c r="O58" i="39"/>
  <c r="P58" i="39"/>
  <c r="Q58" i="39"/>
  <c r="R58" i="39"/>
  <c r="F59" i="39"/>
  <c r="G59" i="39"/>
  <c r="H59" i="39"/>
  <c r="I59" i="39"/>
  <c r="J59" i="39"/>
  <c r="K59" i="39"/>
  <c r="M59" i="39"/>
  <c r="N59" i="39" s="1"/>
  <c r="O59" i="39"/>
  <c r="P59" i="39"/>
  <c r="Q59" i="39"/>
  <c r="R59" i="39"/>
  <c r="F60" i="39"/>
  <c r="G60" i="39"/>
  <c r="H60" i="39"/>
  <c r="I60" i="39"/>
  <c r="J60" i="39"/>
  <c r="K60" i="39" s="1"/>
  <c r="M60" i="39"/>
  <c r="N60" i="39" s="1"/>
  <c r="O60" i="39"/>
  <c r="P60" i="39"/>
  <c r="Q60" i="39"/>
  <c r="R60" i="39"/>
  <c r="F61" i="39"/>
  <c r="I61" i="39" s="1"/>
  <c r="G61" i="39"/>
  <c r="H61" i="39"/>
  <c r="J61" i="39"/>
  <c r="K61" i="39"/>
  <c r="M61" i="39"/>
  <c r="N61" i="39" s="1"/>
  <c r="O61" i="39"/>
  <c r="P61" i="39"/>
  <c r="Q61" i="39"/>
  <c r="R61" i="39"/>
  <c r="F62" i="39"/>
  <c r="I62" i="39" s="1"/>
  <c r="G62" i="39"/>
  <c r="H62" i="39"/>
  <c r="J62" i="39"/>
  <c r="K62" i="39"/>
  <c r="M62" i="39"/>
  <c r="N62" i="39" s="1"/>
  <c r="O62" i="39"/>
  <c r="P62" i="39"/>
  <c r="Q62" i="39"/>
  <c r="R62" i="39"/>
  <c r="F63" i="39"/>
  <c r="G63" i="39"/>
  <c r="H63" i="39"/>
  <c r="J63" i="39"/>
  <c r="K63" i="39"/>
  <c r="M63" i="39"/>
  <c r="N63" i="39" s="1"/>
  <c r="O63" i="39"/>
  <c r="P63" i="39"/>
  <c r="Q63" i="39"/>
  <c r="R63" i="39"/>
  <c r="F64" i="39"/>
  <c r="I64" i="39" s="1"/>
  <c r="G64" i="39"/>
  <c r="H64" i="39"/>
  <c r="J64" i="39"/>
  <c r="K64" i="39" s="1"/>
  <c r="M64" i="39"/>
  <c r="N64" i="39" s="1"/>
  <c r="O64" i="39"/>
  <c r="P64" i="39"/>
  <c r="Q64" i="39"/>
  <c r="R64" i="39"/>
  <c r="F65" i="39"/>
  <c r="G65" i="39"/>
  <c r="I65" i="39" s="1"/>
  <c r="H65" i="39"/>
  <c r="J65" i="39"/>
  <c r="K65" i="39" s="1"/>
  <c r="M65" i="39"/>
  <c r="N65" i="39" s="1"/>
  <c r="O65" i="39"/>
  <c r="P65" i="39"/>
  <c r="Q65" i="39"/>
  <c r="R65" i="39"/>
  <c r="F66" i="39"/>
  <c r="I66" i="39" s="1"/>
  <c r="G66" i="39"/>
  <c r="H66" i="39"/>
  <c r="J66" i="39"/>
  <c r="K66" i="39" s="1"/>
  <c r="M66" i="39"/>
  <c r="N66" i="39" s="1"/>
  <c r="O66" i="39"/>
  <c r="P66" i="39"/>
  <c r="Q66" i="39"/>
  <c r="R66" i="39"/>
  <c r="F67" i="39"/>
  <c r="G67" i="39"/>
  <c r="H67" i="39"/>
  <c r="I67" i="39"/>
  <c r="J67" i="39"/>
  <c r="K67" i="39"/>
  <c r="M67" i="39"/>
  <c r="N67" i="39" s="1"/>
  <c r="O67" i="39"/>
  <c r="P67" i="39"/>
  <c r="Q67" i="39"/>
  <c r="R67" i="39"/>
  <c r="F68" i="39"/>
  <c r="G68" i="39"/>
  <c r="H68" i="39"/>
  <c r="I68" i="39"/>
  <c r="J68" i="39"/>
  <c r="K68" i="39" s="1"/>
  <c r="M68" i="39"/>
  <c r="N68" i="39" s="1"/>
  <c r="O68" i="39"/>
  <c r="P68" i="39"/>
  <c r="Q68" i="39"/>
  <c r="R68" i="39"/>
  <c r="F69" i="39"/>
  <c r="I69" i="39" s="1"/>
  <c r="G69" i="39"/>
  <c r="H69" i="39"/>
  <c r="J69" i="39"/>
  <c r="K69" i="39"/>
  <c r="M69" i="39"/>
  <c r="N69" i="39" s="1"/>
  <c r="O69" i="39"/>
  <c r="P69" i="39"/>
  <c r="Q69" i="39"/>
  <c r="R69" i="39"/>
  <c r="F70" i="39"/>
  <c r="G70" i="39"/>
  <c r="H70" i="39"/>
  <c r="J70" i="39"/>
  <c r="K70" i="39"/>
  <c r="M70" i="39"/>
  <c r="N70" i="39" s="1"/>
  <c r="O70" i="39"/>
  <c r="P70" i="39"/>
  <c r="Q70" i="39"/>
  <c r="R70" i="39"/>
  <c r="F71" i="39"/>
  <c r="G71" i="39"/>
  <c r="I71" i="39" s="1"/>
  <c r="H71" i="39"/>
  <c r="J71" i="39"/>
  <c r="K71" i="39"/>
  <c r="M71" i="39"/>
  <c r="N71" i="39" s="1"/>
  <c r="O71" i="39"/>
  <c r="P71" i="39"/>
  <c r="Q71" i="39"/>
  <c r="R71" i="39"/>
  <c r="F72" i="39"/>
  <c r="G72" i="39"/>
  <c r="H72" i="39"/>
  <c r="I72" i="39"/>
  <c r="J72" i="39"/>
  <c r="K72" i="39" s="1"/>
  <c r="M72" i="39"/>
  <c r="N72" i="39" s="1"/>
  <c r="O72" i="39"/>
  <c r="P72" i="39"/>
  <c r="Q72" i="39"/>
  <c r="R72" i="39"/>
  <c r="F73" i="39"/>
  <c r="G73" i="39"/>
  <c r="I73" i="39" s="1"/>
  <c r="H73" i="39"/>
  <c r="J73" i="39"/>
  <c r="K73" i="39" s="1"/>
  <c r="M73" i="39"/>
  <c r="N73" i="39" s="1"/>
  <c r="O73" i="39"/>
  <c r="P73" i="39"/>
  <c r="Q73" i="39"/>
  <c r="R73" i="39"/>
  <c r="F74" i="39"/>
  <c r="G74" i="39"/>
  <c r="H74" i="39"/>
  <c r="J74" i="39"/>
  <c r="K74" i="39"/>
  <c r="M74" i="39"/>
  <c r="N74" i="39" s="1"/>
  <c r="O74" i="39"/>
  <c r="P74" i="39"/>
  <c r="Q74" i="39"/>
  <c r="R74" i="39"/>
  <c r="F75" i="39"/>
  <c r="G75" i="39"/>
  <c r="H75" i="39"/>
  <c r="I75" i="39"/>
  <c r="J75" i="39"/>
  <c r="K75" i="39"/>
  <c r="M75" i="39"/>
  <c r="N75" i="39" s="1"/>
  <c r="O75" i="39"/>
  <c r="P75" i="39"/>
  <c r="Q75" i="39"/>
  <c r="R75" i="39"/>
  <c r="F76" i="39"/>
  <c r="I76" i="39" s="1"/>
  <c r="G76" i="39"/>
  <c r="H76" i="39"/>
  <c r="J76" i="39"/>
  <c r="K76" i="39"/>
  <c r="M76" i="39"/>
  <c r="N76" i="39" s="1"/>
  <c r="O76" i="39"/>
  <c r="P76" i="39"/>
  <c r="Q76" i="39"/>
  <c r="R76" i="39"/>
  <c r="F77" i="39"/>
  <c r="G77" i="39"/>
  <c r="H77" i="39"/>
  <c r="J77" i="39"/>
  <c r="K77" i="39"/>
  <c r="M77" i="39"/>
  <c r="N77" i="39" s="1"/>
  <c r="O77" i="39"/>
  <c r="P77" i="39"/>
  <c r="Q77" i="39"/>
  <c r="R77" i="39"/>
  <c r="F78" i="39"/>
  <c r="G78" i="39"/>
  <c r="H78" i="39"/>
  <c r="J78" i="39"/>
  <c r="K78" i="39" s="1"/>
  <c r="M78" i="39"/>
  <c r="N78" i="39" s="1"/>
  <c r="O78" i="39"/>
  <c r="P78" i="39"/>
  <c r="Q78" i="39"/>
  <c r="R78" i="39"/>
  <c r="F79" i="39"/>
  <c r="I79" i="39" s="1"/>
  <c r="G79" i="39"/>
  <c r="H79" i="39"/>
  <c r="J79" i="39"/>
  <c r="K79" i="39" s="1"/>
  <c r="M79" i="39"/>
  <c r="N79" i="39" s="1"/>
  <c r="O79" i="39"/>
  <c r="P79" i="39"/>
  <c r="Q79" i="39"/>
  <c r="R79" i="39"/>
  <c r="F80" i="39"/>
  <c r="G80" i="39"/>
  <c r="H80" i="39"/>
  <c r="I80" i="39"/>
  <c r="J80" i="39"/>
  <c r="K80" i="39" s="1"/>
  <c r="M80" i="39"/>
  <c r="N80" i="39" s="1"/>
  <c r="O80" i="39"/>
  <c r="P80" i="39"/>
  <c r="Q80" i="39"/>
  <c r="R80" i="39"/>
  <c r="F81" i="39"/>
  <c r="I81" i="39" s="1"/>
  <c r="G81" i="39"/>
  <c r="H81" i="39"/>
  <c r="J81" i="39"/>
  <c r="K81" i="39"/>
  <c r="M81" i="39"/>
  <c r="N81" i="39" s="1"/>
  <c r="O81" i="39"/>
  <c r="P81" i="39"/>
  <c r="Q81" i="39"/>
  <c r="R81" i="39"/>
  <c r="F82" i="39"/>
  <c r="G82" i="39"/>
  <c r="H82" i="39"/>
  <c r="J82" i="39"/>
  <c r="K82" i="39"/>
  <c r="M82" i="39"/>
  <c r="N82" i="39" s="1"/>
  <c r="O82" i="39"/>
  <c r="P82" i="39"/>
  <c r="Q82" i="39"/>
  <c r="R82" i="39"/>
  <c r="F83" i="39"/>
  <c r="G83" i="39"/>
  <c r="I83" i="39" s="1"/>
  <c r="H83" i="39"/>
  <c r="J83" i="39"/>
  <c r="K83" i="39"/>
  <c r="M83" i="39"/>
  <c r="N83" i="39" s="1"/>
  <c r="O83" i="39"/>
  <c r="P83" i="39"/>
  <c r="Q83" i="39"/>
  <c r="R83" i="39"/>
  <c r="F84" i="39"/>
  <c r="I84" i="39" s="1"/>
  <c r="G84" i="39"/>
  <c r="H84" i="39"/>
  <c r="J84" i="39"/>
  <c r="K84" i="39" s="1"/>
  <c r="M84" i="39"/>
  <c r="N84" i="39" s="1"/>
  <c r="O84" i="39"/>
  <c r="P84" i="39"/>
  <c r="Q84" i="39"/>
  <c r="R84" i="39"/>
  <c r="F85" i="39"/>
  <c r="G85" i="39"/>
  <c r="H85" i="39"/>
  <c r="J85" i="39"/>
  <c r="K85" i="39"/>
  <c r="M85" i="39"/>
  <c r="N85" i="39" s="1"/>
  <c r="O85" i="39"/>
  <c r="P85" i="39"/>
  <c r="Q85" i="39"/>
  <c r="R85" i="39"/>
  <c r="F86" i="39"/>
  <c r="G86" i="39"/>
  <c r="H86" i="39"/>
  <c r="J86" i="39"/>
  <c r="K86" i="39"/>
  <c r="M86" i="39"/>
  <c r="N86" i="39" s="1"/>
  <c r="O86" i="39"/>
  <c r="P86" i="39"/>
  <c r="Q86" i="39"/>
  <c r="R86" i="39"/>
  <c r="F87" i="39"/>
  <c r="G87" i="39"/>
  <c r="H87" i="39"/>
  <c r="J87" i="39"/>
  <c r="K87" i="39"/>
  <c r="M87" i="39"/>
  <c r="N87" i="39" s="1"/>
  <c r="O87" i="39"/>
  <c r="P87" i="39"/>
  <c r="Q87" i="39"/>
  <c r="R87" i="39"/>
  <c r="F88" i="39"/>
  <c r="G88" i="39"/>
  <c r="I88" i="39" s="1"/>
  <c r="H88" i="39"/>
  <c r="J88" i="39"/>
  <c r="K88" i="39" s="1"/>
  <c r="M88" i="39"/>
  <c r="N88" i="39" s="1"/>
  <c r="O88" i="39"/>
  <c r="P88" i="39"/>
  <c r="Q88" i="39"/>
  <c r="R88" i="39"/>
  <c r="F89" i="39"/>
  <c r="G89" i="39"/>
  <c r="I89" i="39" s="1"/>
  <c r="H89" i="39"/>
  <c r="J89" i="39"/>
  <c r="K89" i="39" s="1"/>
  <c r="M89" i="39"/>
  <c r="N89" i="39" s="1"/>
  <c r="O89" i="39"/>
  <c r="P89" i="39"/>
  <c r="Q89" i="39"/>
  <c r="R89" i="39"/>
  <c r="F90" i="39"/>
  <c r="G90" i="39"/>
  <c r="H90" i="39"/>
  <c r="J90" i="39"/>
  <c r="K90" i="39" s="1"/>
  <c r="M90" i="39"/>
  <c r="N90" i="39" s="1"/>
  <c r="O90" i="39"/>
  <c r="P90" i="39"/>
  <c r="Q90" i="39"/>
  <c r="R90" i="39"/>
  <c r="F91" i="39"/>
  <c r="G91" i="39"/>
  <c r="H91" i="39"/>
  <c r="I91" i="39"/>
  <c r="J91" i="39"/>
  <c r="K91" i="39" s="1"/>
  <c r="M91" i="39"/>
  <c r="N91" i="39" s="1"/>
  <c r="O91" i="39"/>
  <c r="P91" i="39"/>
  <c r="Q91" i="39"/>
  <c r="R91" i="39"/>
  <c r="F92" i="39"/>
  <c r="I92" i="39" s="1"/>
  <c r="G92" i="39"/>
  <c r="H92" i="39"/>
  <c r="J92" i="39"/>
  <c r="K92" i="39"/>
  <c r="M92" i="39"/>
  <c r="N92" i="39" s="1"/>
  <c r="O92" i="39"/>
  <c r="P92" i="39"/>
  <c r="Q92" i="39"/>
  <c r="R92" i="39"/>
  <c r="F93" i="39"/>
  <c r="G93" i="39"/>
  <c r="H93" i="39"/>
  <c r="J93" i="39"/>
  <c r="K93" i="39" s="1"/>
  <c r="M93" i="39"/>
  <c r="N93" i="39" s="1"/>
  <c r="O93" i="39"/>
  <c r="P93" i="39"/>
  <c r="Q93" i="39"/>
  <c r="R93" i="39"/>
  <c r="F94" i="39"/>
  <c r="G94" i="39"/>
  <c r="H94" i="39"/>
  <c r="J94" i="39"/>
  <c r="K94" i="39" s="1"/>
  <c r="M94" i="39"/>
  <c r="N94" i="39" s="1"/>
  <c r="O94" i="39"/>
  <c r="P94" i="39"/>
  <c r="Q94" i="39"/>
  <c r="R94" i="39"/>
  <c r="F95" i="39"/>
  <c r="G95" i="39"/>
  <c r="H95" i="39"/>
  <c r="I95" i="39"/>
  <c r="J95" i="39"/>
  <c r="K95" i="39"/>
  <c r="M95" i="39"/>
  <c r="N95" i="39" s="1"/>
  <c r="O95" i="39"/>
  <c r="P95" i="39"/>
  <c r="Q95" i="39"/>
  <c r="R95" i="39"/>
  <c r="F96" i="39"/>
  <c r="G96" i="39"/>
  <c r="H96" i="39"/>
  <c r="I96" i="39"/>
  <c r="J96" i="39"/>
  <c r="K96" i="39" s="1"/>
  <c r="M96" i="39"/>
  <c r="N96" i="39" s="1"/>
  <c r="O96" i="39"/>
  <c r="P96" i="39"/>
  <c r="Q96" i="39"/>
  <c r="R96" i="39"/>
  <c r="F97" i="39"/>
  <c r="G97" i="39"/>
  <c r="H97" i="39"/>
  <c r="J97" i="39"/>
  <c r="K97" i="39"/>
  <c r="M97" i="39"/>
  <c r="N97" i="39" s="1"/>
  <c r="O97" i="39"/>
  <c r="P97" i="39"/>
  <c r="Q97" i="39"/>
  <c r="R97" i="39"/>
  <c r="F98" i="39"/>
  <c r="G98" i="39"/>
  <c r="H98" i="39"/>
  <c r="J98" i="39"/>
  <c r="K98" i="39"/>
  <c r="M98" i="39"/>
  <c r="N98" i="39" s="1"/>
  <c r="O98" i="39"/>
  <c r="P98" i="39"/>
  <c r="Q98" i="39"/>
  <c r="R98" i="39"/>
  <c r="F99" i="39"/>
  <c r="I99" i="39" s="1"/>
  <c r="G99" i="39"/>
  <c r="H99" i="39"/>
  <c r="J99" i="39"/>
  <c r="K99" i="39" s="1"/>
  <c r="M99" i="39"/>
  <c r="N99" i="39" s="1"/>
  <c r="O99" i="39"/>
  <c r="P99" i="39"/>
  <c r="Q99" i="39"/>
  <c r="R99" i="39"/>
  <c r="F100" i="39"/>
  <c r="G100" i="39"/>
  <c r="H100" i="39"/>
  <c r="J100" i="39"/>
  <c r="K100" i="39"/>
  <c r="M100" i="39"/>
  <c r="N100" i="39" s="1"/>
  <c r="O100" i="39"/>
  <c r="P100" i="39"/>
  <c r="Q100" i="39"/>
  <c r="R100" i="39"/>
  <c r="F101" i="39"/>
  <c r="G101" i="39"/>
  <c r="H101" i="39"/>
  <c r="J101" i="39"/>
  <c r="K101" i="39" s="1"/>
  <c r="M101" i="39"/>
  <c r="N101" i="39" s="1"/>
  <c r="O101" i="39"/>
  <c r="P101" i="39"/>
  <c r="Q101" i="39"/>
  <c r="R101" i="39"/>
  <c r="F102" i="39"/>
  <c r="G102" i="39"/>
  <c r="H102" i="39"/>
  <c r="J102" i="39"/>
  <c r="K102" i="39"/>
  <c r="M102" i="39"/>
  <c r="N102" i="39" s="1"/>
  <c r="O102" i="39"/>
  <c r="P102" i="39"/>
  <c r="Q102" i="39"/>
  <c r="R102" i="39"/>
  <c r="F103" i="39"/>
  <c r="G103" i="39"/>
  <c r="H103" i="39"/>
  <c r="J103" i="39"/>
  <c r="K103" i="39"/>
  <c r="M103" i="39"/>
  <c r="N103" i="39" s="1"/>
  <c r="O103" i="39"/>
  <c r="P103" i="39"/>
  <c r="Q103" i="39"/>
  <c r="R103" i="39"/>
  <c r="F104" i="39"/>
  <c r="I104" i="39" s="1"/>
  <c r="G104" i="39"/>
  <c r="H104" i="39"/>
  <c r="J104" i="39"/>
  <c r="K104" i="39" s="1"/>
  <c r="M104" i="39"/>
  <c r="N104" i="39" s="1"/>
  <c r="O104" i="39"/>
  <c r="P104" i="39"/>
  <c r="Q104" i="39"/>
  <c r="R104" i="39"/>
  <c r="F105" i="39"/>
  <c r="I105" i="39" s="1"/>
  <c r="G105" i="39"/>
  <c r="H105" i="39"/>
  <c r="J105" i="39"/>
  <c r="K105" i="39" s="1"/>
  <c r="M105" i="39"/>
  <c r="N105" i="39" s="1"/>
  <c r="O105" i="39"/>
  <c r="P105" i="39"/>
  <c r="Q105" i="39"/>
  <c r="R105" i="39"/>
  <c r="F106" i="39"/>
  <c r="G106" i="39"/>
  <c r="H106" i="39"/>
  <c r="I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H108" i="39"/>
  <c r="J108" i="39"/>
  <c r="K108" i="39"/>
  <c r="M108" i="39"/>
  <c r="N108" i="39" s="1"/>
  <c r="O108" i="39"/>
  <c r="P108" i="39"/>
  <c r="Q108" i="39"/>
  <c r="R108" i="39"/>
  <c r="F109" i="39"/>
  <c r="G109" i="39"/>
  <c r="H109" i="39"/>
  <c r="J109" i="39"/>
  <c r="K109" i="39" s="1"/>
  <c r="M109" i="39"/>
  <c r="N109" i="39" s="1"/>
  <c r="O109" i="39"/>
  <c r="P109" i="39"/>
  <c r="Q109" i="39"/>
  <c r="R109" i="39"/>
  <c r="F110" i="39"/>
  <c r="G110" i="39"/>
  <c r="H110" i="39"/>
  <c r="J110" i="39"/>
  <c r="K110" i="39"/>
  <c r="M110" i="39"/>
  <c r="N110" i="39" s="1"/>
  <c r="O110" i="39"/>
  <c r="P110" i="39"/>
  <c r="Q110" i="39"/>
  <c r="R110" i="39"/>
  <c r="F111" i="39"/>
  <c r="G111" i="39"/>
  <c r="H111" i="39"/>
  <c r="I111" i="39"/>
  <c r="J111" i="39"/>
  <c r="K111" i="39" s="1"/>
  <c r="M111" i="39"/>
  <c r="N111" i="39" s="1"/>
  <c r="O111" i="39"/>
  <c r="P111" i="39"/>
  <c r="Q111" i="39"/>
  <c r="R111" i="39"/>
  <c r="F112" i="39"/>
  <c r="I112" i="39" s="1"/>
  <c r="G112" i="39"/>
  <c r="H112" i="39"/>
  <c r="J112" i="39"/>
  <c r="K112" i="39" s="1"/>
  <c r="M112" i="39"/>
  <c r="N112" i="39" s="1"/>
  <c r="O112" i="39"/>
  <c r="P112" i="39"/>
  <c r="Q112" i="39"/>
  <c r="R112" i="39"/>
  <c r="F113" i="39"/>
  <c r="G113" i="39"/>
  <c r="H113" i="39"/>
  <c r="J113" i="39"/>
  <c r="K113" i="39"/>
  <c r="M113" i="39"/>
  <c r="N113" i="39" s="1"/>
  <c r="O113" i="39"/>
  <c r="P113" i="39"/>
  <c r="Q113" i="39"/>
  <c r="R113" i="39"/>
  <c r="F114" i="39"/>
  <c r="G114" i="39"/>
  <c r="H114" i="39"/>
  <c r="I114" i="39" s="1"/>
  <c r="J114" i="39"/>
  <c r="K114" i="39" s="1"/>
  <c r="M114" i="39"/>
  <c r="N114" i="39" s="1"/>
  <c r="O114" i="39"/>
  <c r="P114" i="39"/>
  <c r="Q114" i="39"/>
  <c r="R114" i="39"/>
  <c r="F115" i="39"/>
  <c r="I115" i="39" s="1"/>
  <c r="G115" i="39"/>
  <c r="H115" i="39"/>
  <c r="J115" i="39"/>
  <c r="K115" i="39" s="1"/>
  <c r="M115" i="39"/>
  <c r="N115" i="39" s="1"/>
  <c r="O115" i="39"/>
  <c r="P115" i="39"/>
  <c r="Q115" i="39"/>
  <c r="R115" i="39"/>
  <c r="F116" i="39"/>
  <c r="G116" i="39"/>
  <c r="H116" i="39"/>
  <c r="J116" i="39"/>
  <c r="K116" i="39"/>
  <c r="M116" i="39"/>
  <c r="N116" i="39" s="1"/>
  <c r="O116" i="39"/>
  <c r="P116" i="39"/>
  <c r="Q116" i="39"/>
  <c r="R116" i="39"/>
  <c r="F117" i="39"/>
  <c r="G117" i="39"/>
  <c r="H117" i="39"/>
  <c r="J117" i="39"/>
  <c r="K117" i="39"/>
  <c r="M117" i="39"/>
  <c r="N117" i="39" s="1"/>
  <c r="O117" i="39"/>
  <c r="P117" i="39"/>
  <c r="Q117" i="39"/>
  <c r="R117" i="39"/>
  <c r="F118" i="39"/>
  <c r="G118" i="39"/>
  <c r="H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I120" i="39" s="1"/>
  <c r="H120" i="39"/>
  <c r="J120" i="39"/>
  <c r="K120" i="39" s="1"/>
  <c r="M120" i="39"/>
  <c r="N120" i="39" s="1"/>
  <c r="O120" i="39"/>
  <c r="P120" i="39"/>
  <c r="Q120" i="39"/>
  <c r="R120" i="39"/>
  <c r="F121" i="39"/>
  <c r="G121" i="39"/>
  <c r="H121" i="39"/>
  <c r="I121" i="39" s="1"/>
  <c r="J121" i="39"/>
  <c r="K121" i="39"/>
  <c r="M121" i="39"/>
  <c r="N121" i="39" s="1"/>
  <c r="O121" i="39"/>
  <c r="P121" i="39"/>
  <c r="Q121" i="39"/>
  <c r="R121" i="39"/>
  <c r="F122" i="39"/>
  <c r="G122" i="39"/>
  <c r="H122" i="39"/>
  <c r="I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H124" i="39"/>
  <c r="J124" i="39"/>
  <c r="K124" i="39" s="1"/>
  <c r="M124" i="39"/>
  <c r="N124" i="39" s="1"/>
  <c r="O124" i="39"/>
  <c r="P124" i="39"/>
  <c r="Q124" i="39"/>
  <c r="R124" i="39"/>
  <c r="F125" i="39"/>
  <c r="I125" i="39" s="1"/>
  <c r="G125" i="39"/>
  <c r="H125" i="39"/>
  <c r="J125" i="39"/>
  <c r="K125" i="39" s="1"/>
  <c r="M125" i="39"/>
  <c r="N125" i="39" s="1"/>
  <c r="O125" i="39"/>
  <c r="P125" i="39"/>
  <c r="Q125" i="39"/>
  <c r="R125" i="39"/>
  <c r="F126" i="39"/>
  <c r="G126" i="39"/>
  <c r="H126" i="39"/>
  <c r="J126" i="39"/>
  <c r="K126" i="39" s="1"/>
  <c r="M126" i="39"/>
  <c r="N126" i="39" s="1"/>
  <c r="O126" i="39"/>
  <c r="P126" i="39"/>
  <c r="Q126" i="39"/>
  <c r="R126" i="39"/>
  <c r="F127" i="39"/>
  <c r="I127" i="39" s="1"/>
  <c r="G127" i="39"/>
  <c r="H127" i="39"/>
  <c r="J127" i="39"/>
  <c r="K127" i="39" s="1"/>
  <c r="M127" i="39"/>
  <c r="N127" i="39" s="1"/>
  <c r="O127" i="39"/>
  <c r="P127" i="39"/>
  <c r="Q127" i="39"/>
  <c r="R127" i="39"/>
  <c r="F10" i="39"/>
  <c r="G10" i="39"/>
  <c r="H10" i="39"/>
  <c r="J10" i="39"/>
  <c r="K10" i="39" s="1"/>
  <c r="M10" i="39"/>
  <c r="N10" i="39" s="1"/>
  <c r="O10" i="39"/>
  <c r="P10" i="39"/>
  <c r="Q10" i="39"/>
  <c r="R10" i="39"/>
  <c r="F11" i="39"/>
  <c r="G11" i="39"/>
  <c r="H11" i="39"/>
  <c r="J11" i="39"/>
  <c r="K11" i="39" s="1"/>
  <c r="L11" i="39"/>
  <c r="M11" i="39"/>
  <c r="N11" i="39" s="1"/>
  <c r="O11" i="39"/>
  <c r="P11" i="39"/>
  <c r="Q11" i="39"/>
  <c r="R11" i="39"/>
  <c r="F12" i="39"/>
  <c r="G12" i="39"/>
  <c r="H12" i="39"/>
  <c r="J12" i="39"/>
  <c r="K12" i="39" s="1"/>
  <c r="M12" i="39"/>
  <c r="N12" i="39" s="1"/>
  <c r="O12" i="39"/>
  <c r="P12" i="39"/>
  <c r="Q12" i="39"/>
  <c r="R12" i="39"/>
  <c r="S12" i="39"/>
  <c r="F13" i="39"/>
  <c r="G13" i="39"/>
  <c r="H13" i="39"/>
  <c r="J13" i="39"/>
  <c r="K13" i="39"/>
  <c r="L13" i="39"/>
  <c r="M13" i="39"/>
  <c r="N13" i="39" s="1"/>
  <c r="O13" i="39"/>
  <c r="P13" i="39"/>
  <c r="Q13" i="39"/>
  <c r="R13" i="39"/>
  <c r="S13" i="39"/>
  <c r="F9" i="39"/>
  <c r="G9" i="39"/>
  <c r="H9" i="39"/>
  <c r="J9" i="39"/>
  <c r="K9" i="39" s="1"/>
  <c r="M9" i="39"/>
  <c r="N9" i="39" s="1"/>
  <c r="O9" i="39"/>
  <c r="P9" i="39"/>
  <c r="Q9" i="39"/>
  <c r="R9" i="39"/>
  <c r="R8" i="39"/>
  <c r="Q8" i="39"/>
  <c r="P8" i="39"/>
  <c r="O8" i="39"/>
  <c r="M8" i="39"/>
  <c r="N8" i="39" s="1"/>
  <c r="J8" i="39"/>
  <c r="K8" i="39" s="1"/>
  <c r="H8" i="39"/>
  <c r="G8" i="39"/>
  <c r="F8" i="39"/>
  <c r="V80" i="39" l="1"/>
  <c r="F21" i="35" s="1"/>
  <c r="V74" i="39"/>
  <c r="F20" i="35" s="1"/>
  <c r="V68" i="39"/>
  <c r="F19" i="35" s="1"/>
  <c r="V32" i="39"/>
  <c r="F13" i="35" s="1"/>
  <c r="V20" i="39"/>
  <c r="F11" i="35" s="1"/>
  <c r="V8" i="39"/>
  <c r="F9" i="35" s="1"/>
  <c r="V116" i="9"/>
  <c r="V110" i="9"/>
  <c r="V104" i="9"/>
  <c r="V98" i="9"/>
  <c r="V92" i="9"/>
  <c r="V80" i="9"/>
  <c r="V56" i="9"/>
  <c r="V50" i="9"/>
  <c r="V44" i="9"/>
  <c r="V32" i="9"/>
  <c r="V26" i="9"/>
  <c r="V20" i="9"/>
  <c r="V14" i="9"/>
  <c r="V8" i="9"/>
  <c r="I32" i="39"/>
  <c r="I28" i="39"/>
  <c r="I27" i="39"/>
  <c r="I26" i="39"/>
  <c r="I21" i="39"/>
  <c r="I20" i="39"/>
  <c r="I18" i="39"/>
  <c r="I17" i="39"/>
  <c r="I15" i="39"/>
  <c r="I14" i="39"/>
  <c r="I12" i="39"/>
  <c r="I47" i="39"/>
  <c r="I113" i="39"/>
  <c r="I54" i="39"/>
  <c r="I109" i="39"/>
  <c r="I97" i="39"/>
  <c r="I74" i="39"/>
  <c r="I46" i="39"/>
  <c r="I108" i="39"/>
  <c r="I103" i="39"/>
  <c r="I98" i="39"/>
  <c r="I90" i="39"/>
  <c r="I87" i="39"/>
  <c r="I82" i="39"/>
  <c r="I77" i="39"/>
  <c r="I70" i="39"/>
  <c r="I63" i="39"/>
  <c r="I124" i="39"/>
  <c r="I93" i="39"/>
  <c r="I100" i="39"/>
  <c r="I116" i="39"/>
  <c r="S11" i="9"/>
  <c r="S11" i="39" s="1"/>
  <c r="I126" i="39"/>
  <c r="I110" i="39"/>
  <c r="I94" i="39"/>
  <c r="I78" i="39"/>
  <c r="I102" i="39"/>
  <c r="I86" i="39"/>
  <c r="I13" i="39"/>
  <c r="I118" i="39"/>
  <c r="I117" i="39"/>
  <c r="I101" i="39"/>
  <c r="I85" i="39"/>
  <c r="S10" i="39"/>
  <c r="I11" i="39"/>
  <c r="I10" i="39"/>
  <c r="I9" i="39"/>
  <c r="I8" i="39"/>
  <c r="I8" i="9" l="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T128" i="9"/>
  <c r="E10" i="30" l="1"/>
  <c r="E11" i="30"/>
  <c r="E12" i="30"/>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K17" i="9"/>
  <c r="K18" i="9"/>
  <c r="K19" i="9"/>
  <c r="K20" i="9"/>
  <c r="K21" i="9"/>
  <c r="K22" i="9"/>
  <c r="K23" i="9"/>
  <c r="K24" i="9"/>
  <c r="K25" i="9"/>
  <c r="K26" i="9"/>
  <c r="K27" i="9"/>
  <c r="K28" i="9"/>
  <c r="K29" i="9"/>
  <c r="S29" i="9" s="1"/>
  <c r="S29" i="39" s="1"/>
  <c r="K30" i="9"/>
  <c r="K31" i="9"/>
  <c r="K32" i="9"/>
  <c r="K33" i="9"/>
  <c r="K34" i="9"/>
  <c r="K35" i="9"/>
  <c r="S35" i="9" s="1"/>
  <c r="S35" i="39" s="1"/>
  <c r="K36" i="9"/>
  <c r="S36" i="9" s="1"/>
  <c r="K37" i="9"/>
  <c r="S37" i="9" s="1"/>
  <c r="S37" i="39" s="1"/>
  <c r="K38" i="9"/>
  <c r="K39" i="9"/>
  <c r="K40" i="9"/>
  <c r="K41" i="9"/>
  <c r="K42" i="9"/>
  <c r="S42" i="9" s="1"/>
  <c r="K43" i="9"/>
  <c r="S43" i="9" s="1"/>
  <c r="S43" i="39" s="1"/>
  <c r="K44" i="9"/>
  <c r="S44" i="9" s="1"/>
  <c r="S44" i="39" s="1"/>
  <c r="K45" i="9"/>
  <c r="S45" i="9" s="1"/>
  <c r="K46" i="9"/>
  <c r="K47" i="9"/>
  <c r="K48" i="9"/>
  <c r="K49" i="9"/>
  <c r="K50" i="9"/>
  <c r="S50" i="9" s="1"/>
  <c r="S50" i="39" s="1"/>
  <c r="K51" i="9"/>
  <c r="S51" i="9" s="1"/>
  <c r="K52" i="9"/>
  <c r="S52" i="9" s="1"/>
  <c r="S52" i="39" s="1"/>
  <c r="K53" i="9"/>
  <c r="S53" i="9" s="1"/>
  <c r="S53" i="39" s="1"/>
  <c r="K54" i="9"/>
  <c r="K55" i="9"/>
  <c r="K56" i="9"/>
  <c r="K57" i="9"/>
  <c r="K58" i="9"/>
  <c r="S58" i="9" s="1"/>
  <c r="S58" i="39" s="1"/>
  <c r="K59" i="9"/>
  <c r="S59" i="9" s="1"/>
  <c r="S59" i="39" s="1"/>
  <c r="K60" i="9"/>
  <c r="S60" i="9" s="1"/>
  <c r="S60" i="39" s="1"/>
  <c r="K61" i="9"/>
  <c r="S61" i="9" s="1"/>
  <c r="S61" i="39" s="1"/>
  <c r="K62" i="9"/>
  <c r="K63" i="9"/>
  <c r="K64" i="9"/>
  <c r="K65" i="9"/>
  <c r="K66" i="9"/>
  <c r="K67" i="9"/>
  <c r="S67" i="9" s="1"/>
  <c r="S67" i="39" s="1"/>
  <c r="K68" i="9"/>
  <c r="S68" i="9" s="1"/>
  <c r="S68" i="39" s="1"/>
  <c r="K69" i="9"/>
  <c r="S69" i="9" s="1"/>
  <c r="K70" i="9"/>
  <c r="K71" i="9"/>
  <c r="K72" i="9"/>
  <c r="K73" i="9"/>
  <c r="K74" i="9"/>
  <c r="S74" i="9" s="1"/>
  <c r="S74" i="39" s="1"/>
  <c r="K75" i="9"/>
  <c r="S75" i="9" s="1"/>
  <c r="S75" i="39" s="1"/>
  <c r="K76" i="9"/>
  <c r="S76" i="9" s="1"/>
  <c r="S76" i="39" s="1"/>
  <c r="K77" i="9"/>
  <c r="S77" i="9" s="1"/>
  <c r="S77" i="39" s="1"/>
  <c r="K78" i="9"/>
  <c r="K79" i="9"/>
  <c r="K80" i="9"/>
  <c r="K81" i="9"/>
  <c r="K82" i="9"/>
  <c r="K83" i="9"/>
  <c r="S83" i="9" s="1"/>
  <c r="S83" i="39" s="1"/>
  <c r="K84" i="9"/>
  <c r="S84" i="9" s="1"/>
  <c r="S84" i="39" s="1"/>
  <c r="K85" i="9"/>
  <c r="S85" i="9" s="1"/>
  <c r="S85" i="39" s="1"/>
  <c r="K86" i="9"/>
  <c r="K87" i="9"/>
  <c r="K88" i="9"/>
  <c r="K89" i="9"/>
  <c r="K90" i="9"/>
  <c r="S90" i="9" s="1"/>
  <c r="K91" i="9"/>
  <c r="S91" i="9" s="1"/>
  <c r="S91" i="39" s="1"/>
  <c r="K92" i="9"/>
  <c r="S92" i="9" s="1"/>
  <c r="S92" i="39" s="1"/>
  <c r="K93" i="9"/>
  <c r="S93" i="9" s="1"/>
  <c r="S93" i="39" s="1"/>
  <c r="K94" i="9"/>
  <c r="K95" i="9"/>
  <c r="K96" i="9"/>
  <c r="K97" i="9"/>
  <c r="K98" i="9"/>
  <c r="S98" i="9" s="1"/>
  <c r="S98" i="39" s="1"/>
  <c r="K99" i="9"/>
  <c r="S99" i="9" s="1"/>
  <c r="K100" i="9"/>
  <c r="S100" i="9" s="1"/>
  <c r="S100" i="39" s="1"/>
  <c r="K101" i="9"/>
  <c r="S101" i="9" s="1"/>
  <c r="S101" i="39" s="1"/>
  <c r="K102" i="9"/>
  <c r="K103" i="9"/>
  <c r="K104" i="9"/>
  <c r="K105" i="9"/>
  <c r="K106" i="9"/>
  <c r="S106" i="9" s="1"/>
  <c r="S106" i="39" s="1"/>
  <c r="K107" i="9"/>
  <c r="S107" i="9" s="1"/>
  <c r="S107" i="39" s="1"/>
  <c r="K108" i="9"/>
  <c r="S108" i="9" s="1"/>
  <c r="K109" i="9"/>
  <c r="S109" i="9" s="1"/>
  <c r="S109" i="39" s="1"/>
  <c r="K110" i="9"/>
  <c r="K111" i="9"/>
  <c r="K112" i="9"/>
  <c r="K113" i="9"/>
  <c r="K114" i="9"/>
  <c r="S114" i="9" s="1"/>
  <c r="S114" i="39" s="1"/>
  <c r="K115" i="9"/>
  <c r="S115" i="9" s="1"/>
  <c r="S115" i="39" s="1"/>
  <c r="K116" i="9"/>
  <c r="S116" i="9" s="1"/>
  <c r="S116" i="39" s="1"/>
  <c r="K117" i="9"/>
  <c r="S117" i="9" s="1"/>
  <c r="K118" i="9"/>
  <c r="K119" i="9"/>
  <c r="K120" i="9"/>
  <c r="K121" i="9"/>
  <c r="K122" i="9"/>
  <c r="S122" i="9" s="1"/>
  <c r="S122" i="39" s="1"/>
  <c r="K123" i="9"/>
  <c r="S123" i="9" s="1"/>
  <c r="K124" i="9"/>
  <c r="S124" i="9" s="1"/>
  <c r="S124" i="39" s="1"/>
  <c r="K125" i="9"/>
  <c r="S125" i="9" s="1"/>
  <c r="S125" i="39" s="1"/>
  <c r="K126" i="9"/>
  <c r="K127" i="9"/>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34" i="9" l="1"/>
  <c r="S34" i="39" s="1"/>
  <c r="S28" i="9"/>
  <c r="S28" i="39" s="1"/>
  <c r="S27" i="9"/>
  <c r="S26" i="9"/>
  <c r="S26" i="39" s="1"/>
  <c r="S21" i="9"/>
  <c r="S21" i="39" s="1"/>
  <c r="S20" i="9"/>
  <c r="S20" i="39" s="1"/>
  <c r="S18" i="9"/>
  <c r="S18" i="39" s="1"/>
  <c r="S51" i="39"/>
  <c r="S121" i="9"/>
  <c r="S121" i="39" s="1"/>
  <c r="S113" i="9"/>
  <c r="S113" i="39" s="1"/>
  <c r="S105" i="9"/>
  <c r="S97" i="9"/>
  <c r="S89" i="9"/>
  <c r="S89" i="39" s="1"/>
  <c r="S81" i="9"/>
  <c r="S81" i="39" s="1"/>
  <c r="S73" i="9"/>
  <c r="S73" i="39" s="1"/>
  <c r="S65" i="9"/>
  <c r="S65" i="39" s="1"/>
  <c r="S57" i="9"/>
  <c r="S57" i="39" s="1"/>
  <c r="S49" i="9"/>
  <c r="S49" i="39" s="1"/>
  <c r="S41" i="9"/>
  <c r="S41" i="39" s="1"/>
  <c r="S33" i="9"/>
  <c r="S25" i="9"/>
  <c r="S25" i="39" s="1"/>
  <c r="S17" i="9"/>
  <c r="S17" i="39" s="1"/>
  <c r="S123" i="39"/>
  <c r="S120" i="9"/>
  <c r="S112" i="9"/>
  <c r="S112" i="39" s="1"/>
  <c r="S104" i="9"/>
  <c r="S104" i="39" s="1"/>
  <c r="S96" i="9"/>
  <c r="S96" i="39" s="1"/>
  <c r="S88" i="9"/>
  <c r="S88" i="39" s="1"/>
  <c r="S72" i="9"/>
  <c r="S64" i="9"/>
  <c r="S64" i="39" s="1"/>
  <c r="S56" i="9"/>
  <c r="S56" i="39" s="1"/>
  <c r="S48" i="9"/>
  <c r="S40" i="9"/>
  <c r="S40" i="39" s="1"/>
  <c r="S32" i="9"/>
  <c r="S32" i="39" s="1"/>
  <c r="S24" i="9"/>
  <c r="S24" i="39" s="1"/>
  <c r="S16" i="9"/>
  <c r="S16" i="39" s="1"/>
  <c r="S90" i="39"/>
  <c r="S42" i="39"/>
  <c r="S127" i="9"/>
  <c r="S127" i="39" s="1"/>
  <c r="S119" i="9"/>
  <c r="S119" i="39" s="1"/>
  <c r="S111" i="9"/>
  <c r="S111" i="39" s="1"/>
  <c r="S103" i="9"/>
  <c r="S103" i="39" s="1"/>
  <c r="S87" i="9"/>
  <c r="S79" i="9"/>
  <c r="S79" i="39" s="1"/>
  <c r="S71" i="9"/>
  <c r="S71" i="39" s="1"/>
  <c r="S63" i="9"/>
  <c r="S63" i="39" s="1"/>
  <c r="S55" i="9"/>
  <c r="S55" i="39" s="1"/>
  <c r="S47" i="9"/>
  <c r="S47" i="39" s="1"/>
  <c r="S39" i="9"/>
  <c r="S31" i="9"/>
  <c r="S31" i="39" s="1"/>
  <c r="S23" i="9"/>
  <c r="S23" i="39" s="1"/>
  <c r="S108" i="39"/>
  <c r="S99" i="39"/>
  <c r="S118" i="9"/>
  <c r="S118" i="39" s="1"/>
  <c r="S110" i="9"/>
  <c r="S110" i="39" s="1"/>
  <c r="S102" i="9"/>
  <c r="S94" i="9"/>
  <c r="S78" i="9"/>
  <c r="S78" i="39" s="1"/>
  <c r="S70" i="9"/>
  <c r="S70" i="39" s="1"/>
  <c r="S62" i="9"/>
  <c r="S62" i="39" s="1"/>
  <c r="S54" i="9"/>
  <c r="S46" i="9"/>
  <c r="S46" i="39" s="1"/>
  <c r="S38" i="9"/>
  <c r="S38" i="39" s="1"/>
  <c r="S30" i="9"/>
  <c r="S22" i="9"/>
  <c r="S22" i="39" s="1"/>
  <c r="S117" i="39"/>
  <c r="S69" i="39"/>
  <c r="S45" i="39"/>
  <c r="S27" i="39"/>
  <c r="S39" i="39"/>
  <c r="S36" i="39"/>
  <c r="S82" i="9"/>
  <c r="S82" i="39" s="1"/>
  <c r="S66" i="9"/>
  <c r="S80" i="9"/>
  <c r="S80" i="39" s="1"/>
  <c r="S126" i="9"/>
  <c r="S9" i="9"/>
  <c r="S9" i="39" s="1"/>
  <c r="S9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E19" i="15" s="1"/>
  <c r="D20" i="15"/>
  <c r="E20" i="15" s="1"/>
  <c r="C74" i="39" s="1"/>
  <c r="D21" i="15"/>
  <c r="E21" i="15" s="1"/>
  <c r="D22" i="15"/>
  <c r="F22" i="15" s="1"/>
  <c r="C23" i="31" s="1"/>
  <c r="D23" i="15"/>
  <c r="E23" i="15" s="1"/>
  <c r="C92" i="39" s="1"/>
  <c r="D24" i="15"/>
  <c r="E24" i="15" s="1"/>
  <c r="C98" i="39" s="1"/>
  <c r="D25" i="15"/>
  <c r="F25" i="15" s="1"/>
  <c r="C26" i="31" s="1"/>
  <c r="D26" i="15"/>
  <c r="E26" i="15" s="1"/>
  <c r="D27" i="15"/>
  <c r="F27" i="15" s="1"/>
  <c r="C28" i="31" s="1"/>
  <c r="D28" i="15"/>
  <c r="F28" i="15" s="1"/>
  <c r="C29" i="31" s="1"/>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S33" i="39" l="1"/>
  <c r="M15" i="15"/>
  <c r="E27" i="15"/>
  <c r="C116" i="39" s="1"/>
  <c r="E28" i="15"/>
  <c r="C122" i="9" s="1"/>
  <c r="E17" i="15"/>
  <c r="E22" i="15"/>
  <c r="C86" i="9" s="1"/>
  <c r="G22" i="35" s="1"/>
  <c r="M20" i="15"/>
  <c r="N20" i="15" s="1"/>
  <c r="D21" i="31" s="1"/>
  <c r="F19" i="15"/>
  <c r="C20" i="31" s="1"/>
  <c r="E20" i="31" s="1"/>
  <c r="M28" i="15"/>
  <c r="D122" i="39" s="1"/>
  <c r="M12" i="15"/>
  <c r="D26" i="39" s="1"/>
  <c r="F16" i="15"/>
  <c r="C17" i="31" s="1"/>
  <c r="E17" i="31" s="1"/>
  <c r="S94" i="39"/>
  <c r="S87" i="39"/>
  <c r="S72" i="39"/>
  <c r="S102" i="39"/>
  <c r="S95" i="39"/>
  <c r="S30" i="39"/>
  <c r="S97" i="39"/>
  <c r="S105" i="39"/>
  <c r="S54" i="39"/>
  <c r="S48" i="39"/>
  <c r="S120" i="39"/>
  <c r="S126" i="39"/>
  <c r="S66" i="39"/>
  <c r="D44" i="9"/>
  <c r="D44" i="39"/>
  <c r="C68" i="9"/>
  <c r="C68" i="39"/>
  <c r="C110" i="9"/>
  <c r="C110" i="39"/>
  <c r="C14" i="9"/>
  <c r="C14" i="39"/>
  <c r="C56" i="9"/>
  <c r="C56" i="39"/>
  <c r="C80" i="9"/>
  <c r="G21" i="35" s="1"/>
  <c r="C80" i="39"/>
  <c r="M17" i="15"/>
  <c r="D56" i="39" s="1"/>
  <c r="M14" i="15"/>
  <c r="D38" i="39" s="1"/>
  <c r="N12" i="15"/>
  <c r="D13" i="31" s="1"/>
  <c r="M22" i="15"/>
  <c r="N15" i="15"/>
  <c r="D16" i="31" s="1"/>
  <c r="F11" i="15"/>
  <c r="C12" i="31" s="1"/>
  <c r="F21" i="15"/>
  <c r="C22" i="31" s="1"/>
  <c r="E22" i="31" s="1"/>
  <c r="E25" i="15"/>
  <c r="F20" i="15"/>
  <c r="C21" i="31" s="1"/>
  <c r="E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E19" i="31"/>
  <c r="C92" i="9"/>
  <c r="E23" i="31"/>
  <c r="E16" i="31"/>
  <c r="E28" i="31"/>
  <c r="E29" i="31"/>
  <c r="C74" i="9"/>
  <c r="C26" i="9"/>
  <c r="C98" i="9"/>
  <c r="E26" i="31"/>
  <c r="N19" i="15"/>
  <c r="D20" i="31" s="1"/>
  <c r="C20" i="9"/>
  <c r="C50" i="9"/>
  <c r="B122" i="9"/>
  <c r="E15" i="15"/>
  <c r="C44" i="39" s="1"/>
  <c r="E18" i="15"/>
  <c r="C62" i="39" s="1"/>
  <c r="F23" i="15"/>
  <c r="C24" i="31" s="1"/>
  <c r="D68" i="9"/>
  <c r="E9" i="15"/>
  <c r="M9" i="15"/>
  <c r="B9" i="35"/>
  <c r="B8" i="9"/>
  <c r="B10" i="31"/>
  <c r="E13" i="31" l="1"/>
  <c r="G28" i="35"/>
  <c r="C122" i="39"/>
  <c r="C116" i="9"/>
  <c r="G27" i="35" s="1"/>
  <c r="D74" i="39"/>
  <c r="D26" i="9"/>
  <c r="D74" i="9"/>
  <c r="N28" i="15"/>
  <c r="D29" i="31" s="1"/>
  <c r="D122" i="9"/>
  <c r="D104" i="9"/>
  <c r="C86" i="39"/>
  <c r="G19" i="35"/>
  <c r="G17" i="35"/>
  <c r="C32" i="9"/>
  <c r="G26" i="35"/>
  <c r="N14" i="15"/>
  <c r="D15" i="31" s="1"/>
  <c r="N11" i="15"/>
  <c r="D12" i="31" s="1"/>
  <c r="E12" i="31" s="1"/>
  <c r="D80" i="9"/>
  <c r="D50" i="9"/>
  <c r="D32" i="9"/>
  <c r="D56" i="9"/>
  <c r="N13" i="15"/>
  <c r="D14" i="31" s="1"/>
  <c r="E14" i="31" s="1"/>
  <c r="N21" i="15"/>
  <c r="D22" i="31" s="1"/>
  <c r="D110" i="9"/>
  <c r="D98" i="9"/>
  <c r="N26" i="15"/>
  <c r="D27" i="31" s="1"/>
  <c r="N25" i="15"/>
  <c r="D26" i="31" s="1"/>
  <c r="N17" i="15"/>
  <c r="D18" i="31" s="1"/>
  <c r="D116" i="9"/>
  <c r="D116" i="39"/>
  <c r="C38" i="9"/>
  <c r="G14" i="35" s="1"/>
  <c r="C38" i="39"/>
  <c r="N16" i="15"/>
  <c r="D17" i="31" s="1"/>
  <c r="D20" i="9"/>
  <c r="N24" i="15"/>
  <c r="D25" i="31" s="1"/>
  <c r="N10" i="15"/>
  <c r="D11" i="31" s="1"/>
  <c r="E11" i="31" s="1"/>
  <c r="D14" i="39"/>
  <c r="D62" i="9"/>
  <c r="D62" i="39"/>
  <c r="D92" i="9"/>
  <c r="D92" i="39"/>
  <c r="C104" i="9"/>
  <c r="G25" i="35" s="1"/>
  <c r="C104" i="39"/>
  <c r="D86" i="9"/>
  <c r="D86" i="39"/>
  <c r="D38" i="9"/>
  <c r="D8" i="9"/>
  <c r="D8" i="39"/>
  <c r="C8" i="9"/>
  <c r="C8" i="39"/>
  <c r="G24" i="35"/>
  <c r="G16" i="35"/>
  <c r="N27" i="15"/>
  <c r="D28" i="31" s="1"/>
  <c r="G20" i="35"/>
  <c r="N23" i="15"/>
  <c r="D24" i="31" s="1"/>
  <c r="G23" i="35"/>
  <c r="N18" i="15"/>
  <c r="D19" i="31" s="1"/>
  <c r="N22" i="15"/>
  <c r="D23" i="31" s="1"/>
  <c r="D14" i="9"/>
  <c r="N9" i="15"/>
  <c r="D10" i="31" s="1"/>
  <c r="E10" i="31" s="1"/>
  <c r="E24" i="31"/>
  <c r="C44" i="9"/>
  <c r="C62" i="9"/>
  <c r="I14" i="31" l="1"/>
  <c r="C14" i="37" s="1"/>
  <c r="B15" i="33"/>
  <c r="B16" i="33"/>
  <c r="B17" i="33"/>
  <c r="B14" i="33"/>
  <c r="J14" i="31"/>
  <c r="D14" i="37" s="1"/>
  <c r="G18" i="35"/>
  <c r="G15" i="35"/>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G13" i="35" l="1"/>
  <c r="G12" i="35"/>
  <c r="G11" i="35"/>
  <c r="B18" i="33"/>
  <c r="C17" i="33" s="1"/>
  <c r="B21" i="33" l="1"/>
  <c r="C15" i="33"/>
  <c r="C16" i="33"/>
  <c r="C14" i="33"/>
  <c r="C18" i="33"/>
  <c r="G10" i="35" l="1"/>
  <c r="O12" i="35" l="1"/>
  <c r="O13" i="37" s="1"/>
  <c r="M13" i="35"/>
  <c r="M14" i="37" s="1"/>
  <c r="N12" i="35"/>
  <c r="N13" i="37" s="1"/>
  <c r="K11" i="35"/>
  <c r="K12" i="37" s="1"/>
  <c r="L11" i="35"/>
  <c r="L12" i="37" s="1"/>
  <c r="L9" i="35"/>
  <c r="L10" i="37" s="1"/>
  <c r="N11" i="35"/>
  <c r="N12" i="37" s="1"/>
  <c r="M9" i="35"/>
  <c r="M10" i="37" s="1"/>
  <c r="N13" i="35"/>
  <c r="N14" i="37" s="1"/>
  <c r="O9" i="35"/>
  <c r="O10" i="37" s="1"/>
  <c r="L12" i="35"/>
  <c r="L13" i="37" s="1"/>
  <c r="O10" i="35"/>
  <c r="O11" i="37" s="1"/>
  <c r="O13" i="35"/>
  <c r="O14" i="37" s="1"/>
  <c r="O11" i="35"/>
  <c r="O12" i="37" s="1"/>
  <c r="M10" i="35"/>
  <c r="M11" i="37" s="1"/>
  <c r="N10" i="35"/>
  <c r="N11" i="37" s="1"/>
  <c r="M12" i="35"/>
  <c r="M13" i="37" s="1"/>
  <c r="M11" i="35"/>
  <c r="M12" i="37" s="1"/>
  <c r="K12" i="35"/>
  <c r="K13" i="37" s="1"/>
  <c r="N9" i="35"/>
  <c r="N10" i="37" s="1"/>
  <c r="L10" i="35"/>
  <c r="L11" i="37" s="1"/>
  <c r="G9" i="35"/>
  <c r="L13" i="35"/>
  <c r="L14" i="37" s="1"/>
  <c r="K9" i="35"/>
  <c r="K10" i="37" s="1"/>
  <c r="K13" i="35"/>
  <c r="K14" i="37" s="1"/>
  <c r="K10" i="35"/>
  <c r="K11" i="37" s="1"/>
  <c r="D17" i="33" l="1"/>
  <c r="D16" i="33"/>
  <c r="D14" i="33"/>
  <c r="D15" i="33"/>
  <c r="D18" i="33" l="1"/>
  <c r="E18" i="33" s="1"/>
  <c r="E14" i="33" l="1"/>
  <c r="E15" i="33"/>
  <c r="E17" i="33"/>
  <c r="E16" i="33"/>
  <c r="D2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<sst xmlns="http://schemas.openxmlformats.org/spreadsheetml/2006/main" count="901" uniqueCount="407">
  <si>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</si>
  <si>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</si>
  <si>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</si>
  <si>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</si>
  <si>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</si>
  <si>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</si>
  <si>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</si>
  <si>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</si>
  <si>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</si>
  <si>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</si>
  <si>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</si>
  <si>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</si>
  <si>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</si>
  <si>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</si>
  <si>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</si>
  <si>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</si>
  <si>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</si>
  <si>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</si>
  <si>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</si>
  <si>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</si>
  <si>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</si>
  <si>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</si>
  <si>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</si>
  <si>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</si>
  <si>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</si>
  <si>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</si>
  <si>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</si>
  <si>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</si>
  <si>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</si>
  <si>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</si>
  <si>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</si>
  <si>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</si>
  <si>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</si>
  <si>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</si>
  <si>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</si>
  <si>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</si>
  <si>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</si>
  <si>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</si>
  <si>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</si>
  <si>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</si>
  <si>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</si>
  <si>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</si>
  <si>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</si>
  <si>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</si>
  <si>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</si>
  <si>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</si>
  <si>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</si>
  <si>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</si>
  <si>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</si>
  <si>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</si>
  <si>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</si>
  <si>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</si>
  <si>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</si>
  <si>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</si>
  <si>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</si>
  <si>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</si>
  <si>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</si>
  <si>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</si>
  <si>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</si>
  <si>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</si>
  <si>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</si>
  <si>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</si>
  <si>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</si>
  <si>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</si>
  <si>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</si>
  <si>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</si>
  <si>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</si>
  <si>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</si>
  <si>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</si>
  <si>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</si>
  <si>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</si>
  <si>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</si>
  <si>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</si>
  <si>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</si>
  <si>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</si>
  <si>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</si>
  <si>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</si>
  <si>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</si>
  <si>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</si>
  <si>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</si>
  <si>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</si>
  <si>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</si>
  <si>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</si>
  <si>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</si>
  <si>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</si>
  <si>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</si>
  <si>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</si>
  <si>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</si>
  <si>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</si>
  <si>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</si>
  <si>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</si>
  <si>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</si>
  <si>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</si>
  <si>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</si>
  <si>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</si>
  <si>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</si>
  <si>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</si>
  <si>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</si>
  <si>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</si>
  <si>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</si>
  <si>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</si>
  <si>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</si>
  <si>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</si>
  <si>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</si>
  <si>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</si>
  <si>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</si>
  <si>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</si>
  <si>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</si>
  <si>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</si>
  <si>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</si>
  <si>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</si>
  <si>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</si>
  <si>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</si>
  <si>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</si>
  <si>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</si>
  <si>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</si>
  <si>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</si>
  <si>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</si>
  <si>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</si>
  <si>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</si>
  <si>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</si>
  <si>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</si>
  <si>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</si>
  <si>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</si>
  <si>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</si>
  <si>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</si>
  <si>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</si>
  <si>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</si>
  <si>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</si>
  <si>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</si>
  <si>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</si>
  <si>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</si>
  <si>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</si>
  <si>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</si>
  <si>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</si>
  <si>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</si>
  <si>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</si>
  <si>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</si>
  <si>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</si>
  <si>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</si>
  <si>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</si>
  <si>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</si>
  <si>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</si>
  <si>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</si>
  <si>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</si>
  <si>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</si>
  <si>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</si>
  <si>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</si>
  <si>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</si>
  <si>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</si>
  <si>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</si>
  <si>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</si>
  <si>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</si>
  <si>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</si>
  <si>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</si>
  <si>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</si>
  <si>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</si>
  <si>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</si>
  <si>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</si>
  <si>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</si>
  <si>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</si>
  <si>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</si>
  <si>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</si>
  <si>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</si>
  <si>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</si>
  <si>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</si>
  <si>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</si>
  <si>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</si>
  <si>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</si>
  <si>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</si>
  <si>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</si>
  <si>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</si>
  <si>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</si>
  <si>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</si>
  <si>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</si>
  <si>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</si>
  <si>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</si>
  <si>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</si>
  <si>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</si>
  <si>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</si>
  <si>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</si>
  <si>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</si>
  <si>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</si>
  <si>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</si>
  <si>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</si>
  <si>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</si>
  <si>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</si>
  <si>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</si>
  <si>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</si>
  <si>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</si>
  <si>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</si>
  <si>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</si>
  <si>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</si>
  <si>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</si>
  <si>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</si>
  <si>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</si>
  <si>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</si>
  <si>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</si>
  <si>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</si>
  <si>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</si>
  <si>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</si>
  <si>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</si>
  <si>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</si>
  <si>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</si>
  <si>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</si>
  <si>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</si>
  <si>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</si>
  <si>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</si>
  <si>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</si>
  <si>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</si>
  <si>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</si>
  <si>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</si>
  <si>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</si>
  <si>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</si>
  <si>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</si>
  <si>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</si>
  <si>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</si>
  <si>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</si>
  <si>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</si>
  <si>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</si>
  <si>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</si>
  <si>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</si>
  <si>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</si>
  <si>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</si>
  <si>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</si>
  <si>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</si>
  <si>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</si>
  <si>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</si>
  <si>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</si>
  <si>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</si>
  <si>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</si>
  <si>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</si>
  <si>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</si>
  <si>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</si>
  <si>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</si>
  <si>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</si>
  <si>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</si>
  <si>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</si>
  <si>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</si>
  <si>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</si>
  <si>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</si>
  <si>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</si>
  <si>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</si>
  <si>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</si>
  <si>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</si>
  <si>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</si>
  <si>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</si>
  <si>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</si>
  <si>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</si>
  <si>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</si>
  <si>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</si>
  <si>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</si>
  <si>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</si>
  <si>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</si>
  <si>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</si>
  <si>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</si>
  <si>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</si>
  <si>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</si>
  <si>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</si>
  <si>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</si>
  <si>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</si>
  <si>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</si>
  <si>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</si>
  <si>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</si>
  <si>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</si>
  <si>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</si>
  <si>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</si>
  <si>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</si>
  <si>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</si>
  <si>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</si>
  <si>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</si>
  <si>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</si>
  <si>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</si>
  <si>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</si>
  <si>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</si>
  <si>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</si>
  <si>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</si>
  <si>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</si>
  <si>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</si>
  <si>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</si>
  <si>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</si>
  <si>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</si>
  <si>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</si>
  <si>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</si>
  <si>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</si>
  <si>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</si>
  <si>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</si>
  <si>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</si>
  <si>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</si>
  <si>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</si>
  <si>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</si>
  <si>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</si>
  <si>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</si>
  <si>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</si>
  <si>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</si>
  <si>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</si>
  <si>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</si>
  <si>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</si>
  <si>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</si>
  <si>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</si>
  <si>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</si>
  <si>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</si>
  <si>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</si>
  <si>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</si>
  <si>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</si>
  <si>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</si>
  <si>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</si>
  <si>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</si>
  <si>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</si>
  <si>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</si>
  <si>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</si>
  <si>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</si>
  <si>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</si>
  <si>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</si>
  <si>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</si>
  <si>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</si>
  <si>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</si>
  <si>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</si>
  <si>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</si>
  <si>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</si>
  <si>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</si>
  <si>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</si>
  <si>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</si>
  <si>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</si>
  <si>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</si>
  <si>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</si>
  <si>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</si>
  <si>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</si>
  <si>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</si>
  <si>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</si>
  <si>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</si>
  <si>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</si>
  <si>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</si>
  <si>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</si>
  <si>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</si>
  <si>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</si>
  <si>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</si>
  <si>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</si>
  <si>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</si>
  <si>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</si>
  <si>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</si>
  <si>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</si>
  <si>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</si>
  <si>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</si>
  <si>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</si>
  <si>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</si>
  <si>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</si>
  <si>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</si>
  <si>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</si>
  <si>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</si>
  <si>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</si>
  <si>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</si>
  <si>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</si>
  <si>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 xml:space="preserve"> debido a la presentación errada o extemporánea de los estados financieros a la Contaduría General de la Nación CGN</t>
  </si>
  <si>
    <t xml:space="preserve"> la ocurrencia de eventos, tanto internos como externos, que inciden en el proceso contable, impidiendo la generación de información financiera razonable</t>
  </si>
  <si>
    <t>El Coordinador del Grupo de Contabilidad</t>
  </si>
  <si>
    <t xml:space="preserve"> revisa</t>
  </si>
  <si>
    <t>Ministerio de Vivienda, Ciudad y Territorio</t>
  </si>
  <si>
    <t>Gestión Financiera</t>
  </si>
  <si>
    <t>Elaborar y/o consolidar documentos de análisis y diagnóstico para la planeación presupuestal del Ministerio de Vivienda, Ciudad y Territorio y FONVIVIENDA, así como revisar y analizar los objetos de gasto de funcionamiento e inversión la entidad, mediante el seguimiento a la ejecución presupuestal y el registro de transacciones contables, con el fin de conocer en forma oportuna y veraz, el estado financiero, presupuestal y contable de la entidad, conforme a las normas legales vigentes.</t>
  </si>
  <si>
    <t>FRA-9</t>
  </si>
  <si>
    <t>FRA-8</t>
  </si>
  <si>
    <t>FRA-7</t>
  </si>
  <si>
    <t>FRA-6</t>
  </si>
  <si>
    <t xml:space="preserve">El Coordinador del Grupo de Contabilidad  </t>
  </si>
  <si>
    <t>Revisa</t>
  </si>
  <si>
    <t>de manera trimestral la fecha establecida para presentación de los estados financieros y gestiona el trámite de firma de los funcionarios autorizados y remite recordatorio mediante correo electrónico  para lograr la firma en la oportunidad requerida</t>
  </si>
  <si>
    <r>
      <t xml:space="preserve">trimestralmente en el historial de información presentada y/o transmitida a la CGN, que exista el estado Aceptado para cada uno de los catálogos exigidos por el ente Rector.
</t>
    </r>
    <r>
      <rPr>
        <sz val="9"/>
        <color rgb="FFFF0000"/>
        <rFont val="Verdana"/>
        <family val="2"/>
      </rPr>
      <t xml:space="preserve">Como evidencia queda  la transmisión aceptada de los informes financieros emitida la CGN a través de documento en PDF. 
En caso de desviación o dificultades para realizar la tarea .....................
</t>
    </r>
    <r>
      <rPr>
        <b/>
        <sz val="9"/>
        <color rgb="FFFF0000"/>
        <rFont val="Verdana"/>
        <family val="2"/>
      </rPr>
      <t>ESTA ESTRUCTURA DEBE QUEDAR IGUAL PARA TODOS LOS CONTROLES</t>
    </r>
  </si>
  <si>
    <t>Revisa y ajusta</t>
  </si>
  <si>
    <t>procede a realizar la reexpresión de los estados financieros con base a lo establecido en el marco normativo para entidades de gobierno.</t>
  </si>
  <si>
    <t>Verifica</t>
  </si>
  <si>
    <t>el cronograma de transmisión de estados financieros a la CGN y envía por correo electrónico a su equipo de trabajo para recordar las fechas establecidas.</t>
  </si>
  <si>
    <t>los requisitos incorporados en el instructivo de transmisión de estados financieros anual emitido por la CGN, y procederá a validar en el sistema antes de la transmisión definitiva.</t>
  </si>
  <si>
    <t>ocurrencia de eventos, tanto internos como externos, que inciden en el proceso contable, impidiendo la generación de información financiera razonable</t>
  </si>
  <si>
    <t xml:space="preserve">que se registre de manera errada la información entregada por las áreas generadoras de los hechos económicos en los estados financieros del Ministerio y FONVIVIENDA.
</t>
  </si>
  <si>
    <t>Los profesionales del Grupo de Contabilidad</t>
  </si>
  <si>
    <t>que la información recibida cumpla con los criterios establecidos en el marco normativo para entidades de gobierno. El Coordinador del Grupo de Contabilidad verifica los registros realizados de manera aleatoria o de acuerdo a su relevancia.</t>
  </si>
  <si>
    <t xml:space="preserve">Los profesionales del Grupo de Contabilidad </t>
  </si>
  <si>
    <t>verifica</t>
  </si>
  <si>
    <t>la dinámica contable establecida en el marco normativo y en el catalogo general de cuentas para entidades de gobierno, frente al hecho económico a registrar.  El Coordinador del Grupo de Contabilidad verifica los registros realizados de manera aleatoria o de acuerdo a su relevancia.</t>
  </si>
  <si>
    <t xml:space="preserve"> la dinámica contable establecida en el marco normativo y en el catalogo general de cuentas para entidades de gobierno, frente al hecho económico registrado.  El Coordinador del Grupo de Contabilidad verifica los registros realizados de manera aleatoria o de acuerdo a su relevancia.</t>
  </si>
  <si>
    <t>Valida</t>
  </si>
  <si>
    <t>ealizan trimestralmente el análisis de los hechos económicos registrados frente a la dinámica contable establecida en el marco normativo y el catálogo general de cuentas para entidades de gobierno.  El Coordinador del Grupo de Contabilidad verifica los registros realizados de manera aleatoria o de acuerdo a su relevancia.</t>
  </si>
  <si>
    <t>Dectectan</t>
  </si>
  <si>
    <t>verifican la calidad de la información recibida, contenida en los soportes contables, para proceder con el registro de los mismos. El Coordinador del Grupo de Contabilidad verifica los registros realizados de manera aleatoria o de acuerdo a su relevancia.</t>
  </si>
  <si>
    <t>Error en la selección del rubro presupuestal en SIIF frente a la información registrada en la solicitud de CDP </t>
  </si>
  <si>
    <t> al No cumplimiento del procedimiento Certificado de disponibilidad presupuestal, expedición y/o modificación</t>
  </si>
  <si>
    <t>El Colaborador del Grupo de Presupuesto y Cuentas</t>
  </si>
  <si>
    <t>la información contenida en la solicitud de CDP, este acorde la información a registrar en el SIIF Nación al momento de la expedición, y devuelve la solicitud de CDP a la dependencia solicitante, indicando el motivo de la inconsistencia.</t>
  </si>
  <si>
    <t>verifica que la información contenida en la solicitud de CDP, este acorde la información registrada en el SIIF Nación al momento de la expedición, emite el CDP y lo remite para revisión y firma del Subdirector de Finanzas y Presupuesto, para su posterior envío al área solicitante.</t>
  </si>
  <si>
    <t>remisión de información errada, inoportuna y/o desconocimiento del procedimiento y formatos establecidos para el pago de obligaciones de la entidad por los procesos en los soportes de pagos suministrados</t>
  </si>
  <si>
    <t>incumplimiento en el procedimiento de orden de pago y giro establecido en la entidad.</t>
  </si>
  <si>
    <t>El Colaborador designado de la Subdirección de Finanzas y Presupuesto</t>
  </si>
  <si>
    <t>que la cuenta presente los soportes requeridos por el formato unificado solicitud de pago de contratos de prestación de servicios y/o  formato unificado solicitud de pago de contratos, convenios, ordenes de compra persona jurídica de la entidad.</t>
  </si>
  <si>
    <t>Cada uno de los colaboradores de la Subdirección de Finanzas y Presupuesto</t>
  </si>
  <si>
    <t>validan</t>
  </si>
  <si>
    <t>que están a cargo de la validación y registro de la información en el SIIF Nación, verifica que la información registrada  corresponda a los documentos soportes del pago y da traslado en el libro electrónico de Excel al formato orden de pago a la siguiente etapa. Al final del mes el Coordinador del Grupo de Tesorería descarga del SIIF Nación, el listado de órdenes de pago realizadas en el mes, tanto para MVCT como para FONVIVIENDA .</t>
  </si>
  <si>
    <t>La Secretaría General y/o la Subdirección de Finanzas y Presupuesto</t>
  </si>
  <si>
    <t>valida</t>
  </si>
  <si>
    <t>anualmente suscribe la circular con el cronograma de solicitud de PAC de la vigencia.  El colaborador designado del Grupo de Tesorería mensualmente envía mediante correo electrónico un recordatorio de los aspectos a tener en cuenta para la solicitud de PAC y revisa que cada dependencia presente sus necesidades de recursos.</t>
  </si>
  <si>
    <t>FRA-2</t>
  </si>
  <si>
    <t xml:space="preserve">emisión o utilización fraudulenta de Título Valor (Cheques o Depósitos Judiciales) </t>
  </si>
  <si>
    <t>utilización de las herramientas y bases de datos oficiales para beneficio propio o de terceros con el fin de obtener una retribución económica.</t>
  </si>
  <si>
    <t>Coordinador del Grupo Tesorería</t>
  </si>
  <si>
    <t>una vez al mes mediante el formato control títulos valores realiza revisión de los consecutivos de las chequeras y tenencia de los demás títulos valores que están en custodia de la Subdirección de Finanzas y Presupuesto, para posterior verificación de dicho registro por parte del Subdirector de Finanzas y Presupuesto.</t>
  </si>
  <si>
    <t>Publicación en sitio visible del área de Tesorería del memorando No. 2023IE0002557, Asunto: Restricciones para el área segura Grupo de Tesorería</t>
  </si>
  <si>
    <t>El Coordinador del Grupo Tesorería gestiona que se instaure el correspondiente denuncio por pérdida de titulo valor por parte del responsable de su custodia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</si>
</sst>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9"/>
      <color rgb="FFFF0000"/>
      <name val="Verdana"/>
      <family val="2"/>
    </font>
    <font>
      <b/>
      <sz val="9"/>
      <color rgb="FFFF0000"/>
      <name val="Verdana"/>
      <family val="2"/>
    </font>
    <font>
      <sz val="11"/>
      <color rgb="FF333333"/>
      <name val="Arial"/>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5">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8" fillId="0" borderId="11" xfId="2" applyNumberFormat="1" applyFont="1" applyBorder="1" applyAlignment="1" applyProtection="1">
      <alignment vertical="center" wrapText="1"/>
      <protection locked="0"/>
    </xf>
    <xf numFmtId="14" fontId="38" fillId="0" borderId="60" xfId="2" applyNumberFormat="1" applyFont="1" applyBorder="1" applyAlignment="1" applyProtection="1">
      <alignment vertical="center" wrapText="1"/>
      <protection locked="0"/>
    </xf>
    <xf numFmtId="14" fontId="37" fillId="21" borderId="4" xfId="2" applyNumberFormat="1" applyFont="1" applyFill="1" applyBorder="1" applyAlignment="1" applyProtection="1">
      <alignment horizontal="center" vertical="center" wrapText="1"/>
      <protection locked="0"/>
    </xf>
    <xf numFmtId="14" fontId="38" fillId="0" borderId="1" xfId="2" applyNumberFormat="1" applyFont="1" applyBorder="1" applyAlignment="1" applyProtection="1">
      <alignment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0" fontId="34" fillId="22" borderId="6" xfId="2" applyFont="1" applyFill="1" applyBorder="1" applyAlignment="1" applyProtection="1">
      <alignment horizontal="center" vertical="center" wrapText="1"/>
      <protection locked="0"/>
    </xf>
    <xf numFmtId="0" fontId="66" fillId="0" borderId="0" xfId="0" applyFont="1" applyAlignment="1">
      <alignment horizontal="left" vertical="center" wrapText="1"/>
    </xf>
    <xf numFmtId="0" fontId="66" fillId="0" borderId="1" xfId="0" applyFont="1" applyBorder="1" applyAlignment="1">
      <alignment horizontal="left"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10" fontId="51" fillId="0" borderId="6" xfId="0" applyNumberFormat="1" applyFont="1" applyBorder="1" applyAlignment="1">
      <alignment horizontal="center" vertical="center" wrapText="1"/>
    </xf>
    <xf numFmtId="9" fontId="51" fillId="0" borderId="5"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700778</xdr:colOff>
      <xdr:row>0</xdr:row>
      <xdr:rowOff>872041</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472365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643628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36</xdr:row>
      <xdr:rowOff>0</xdr:rowOff>
    </xdr:from>
    <xdr:ext cx="95250" cy="171450"/>
    <xdr:sp macro="" textlink="">
      <xdr:nvSpPr>
        <xdr:cNvPr id="3" name="Text Box 16">
          <a:extLst>
            <a:ext uri="{FF2B5EF4-FFF2-40B4-BE49-F238E27FC236}">
              <a16:creationId xmlns:a16="http://schemas.microsoft.com/office/drawing/2014/main" id="{E333E063-E1D3-4202-A599-8AAD6E4F69A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 name="Text Box 17">
          <a:extLst>
            <a:ext uri="{FF2B5EF4-FFF2-40B4-BE49-F238E27FC236}">
              <a16:creationId xmlns:a16="http://schemas.microsoft.com/office/drawing/2014/main" id="{FCC99A86-1A43-4CCD-8B2B-985033DAB251}"/>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 name="Text Box 18">
          <a:extLst>
            <a:ext uri="{FF2B5EF4-FFF2-40B4-BE49-F238E27FC236}">
              <a16:creationId xmlns:a16="http://schemas.microsoft.com/office/drawing/2014/main" id="{FDF36E2E-0350-4B85-826C-8789600E661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6" name="Text Box 19">
          <a:extLst>
            <a:ext uri="{FF2B5EF4-FFF2-40B4-BE49-F238E27FC236}">
              <a16:creationId xmlns:a16="http://schemas.microsoft.com/office/drawing/2014/main" id="{16AEDF14-0900-44C0-9BF4-812D2D9E4B78}"/>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7" name="Text Box 16">
          <a:extLst>
            <a:ext uri="{FF2B5EF4-FFF2-40B4-BE49-F238E27FC236}">
              <a16:creationId xmlns:a16="http://schemas.microsoft.com/office/drawing/2014/main" id="{092B2D23-7CE6-4EB7-BC75-FB59005BBD74}"/>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8" name="Text Box 17">
          <a:extLst>
            <a:ext uri="{FF2B5EF4-FFF2-40B4-BE49-F238E27FC236}">
              <a16:creationId xmlns:a16="http://schemas.microsoft.com/office/drawing/2014/main" id="{26CC37B8-FBB4-4115-B6BA-AC70A8E6B7E2}"/>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0" name="Text Box 18">
          <a:extLst>
            <a:ext uri="{FF2B5EF4-FFF2-40B4-BE49-F238E27FC236}">
              <a16:creationId xmlns:a16="http://schemas.microsoft.com/office/drawing/2014/main" id="{73C43B37-DC1B-4AE8-B2EA-471CB8E16353}"/>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5" name="Text Box 19">
          <a:extLst>
            <a:ext uri="{FF2B5EF4-FFF2-40B4-BE49-F238E27FC236}">
              <a16:creationId xmlns:a16="http://schemas.microsoft.com/office/drawing/2014/main" id="{42B05E99-62FF-4A0F-867E-26AA5A259FBE}"/>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6" name="Text Box 16">
          <a:extLst>
            <a:ext uri="{FF2B5EF4-FFF2-40B4-BE49-F238E27FC236}">
              <a16:creationId xmlns:a16="http://schemas.microsoft.com/office/drawing/2014/main" id="{45721406-563A-476C-9F2E-92BDE84AC35C}"/>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7" name="Text Box 17">
          <a:extLst>
            <a:ext uri="{FF2B5EF4-FFF2-40B4-BE49-F238E27FC236}">
              <a16:creationId xmlns:a16="http://schemas.microsoft.com/office/drawing/2014/main" id="{4D1EE9C3-F686-4D1A-BECD-46C57CF191F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8" name="Text Box 18">
          <a:extLst>
            <a:ext uri="{FF2B5EF4-FFF2-40B4-BE49-F238E27FC236}">
              <a16:creationId xmlns:a16="http://schemas.microsoft.com/office/drawing/2014/main" id="{8BABAAD7-5EDB-44D4-9192-E626AEAF99E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9" name="Text Box 19">
          <a:extLst>
            <a:ext uri="{FF2B5EF4-FFF2-40B4-BE49-F238E27FC236}">
              <a16:creationId xmlns:a16="http://schemas.microsoft.com/office/drawing/2014/main" id="{96F62FAF-2006-4A2E-B90D-A5327FC4EEF9}"/>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0" name="Text Box 16">
          <a:extLst>
            <a:ext uri="{FF2B5EF4-FFF2-40B4-BE49-F238E27FC236}">
              <a16:creationId xmlns:a16="http://schemas.microsoft.com/office/drawing/2014/main" id="{CB7EA638-D5AD-480A-B895-529DA7F8EB88}"/>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592" name="Text Box 17">
          <a:extLst>
            <a:ext uri="{FF2B5EF4-FFF2-40B4-BE49-F238E27FC236}">
              <a16:creationId xmlns:a16="http://schemas.microsoft.com/office/drawing/2014/main" id="{CEAEBA41-1D2D-4FE4-83FE-748A794A7BBD}"/>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74" name="Text Box 18">
          <a:extLst>
            <a:ext uri="{FF2B5EF4-FFF2-40B4-BE49-F238E27FC236}">
              <a16:creationId xmlns:a16="http://schemas.microsoft.com/office/drawing/2014/main" id="{1F284C28-C6FC-42F4-9C17-E96441A151CB}"/>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713" name="Text Box 19">
          <a:extLst>
            <a:ext uri="{FF2B5EF4-FFF2-40B4-BE49-F238E27FC236}">
              <a16:creationId xmlns:a16="http://schemas.microsoft.com/office/drawing/2014/main" id="{2F594E1C-3F2D-4FAC-9B85-B403E18801DF}"/>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92485</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700778</xdr:colOff>
      <xdr:row>0</xdr:row>
      <xdr:rowOff>891091</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89" name="Text Box 16">
          <a:extLst>
            <a:ext uri="{FF2B5EF4-FFF2-40B4-BE49-F238E27FC236}">
              <a16:creationId xmlns:a16="http://schemas.microsoft.com/office/drawing/2014/main" id="{93D2659D-CBEB-4332-9CB0-97CAE16FF01E}"/>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0" name="Text Box 17">
          <a:extLst>
            <a:ext uri="{FF2B5EF4-FFF2-40B4-BE49-F238E27FC236}">
              <a16:creationId xmlns:a16="http://schemas.microsoft.com/office/drawing/2014/main" id="{270A2AD7-5552-4C44-A7EA-F0EAF79BDEA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1" name="Text Box 18">
          <a:extLst>
            <a:ext uri="{FF2B5EF4-FFF2-40B4-BE49-F238E27FC236}">
              <a16:creationId xmlns:a16="http://schemas.microsoft.com/office/drawing/2014/main" id="{A3C68190-3A5A-4E77-BC63-878AC42CE5F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2" name="Text Box 19">
          <a:extLst>
            <a:ext uri="{FF2B5EF4-FFF2-40B4-BE49-F238E27FC236}">
              <a16:creationId xmlns:a16="http://schemas.microsoft.com/office/drawing/2014/main" id="{57263175-C5A7-46E8-9B5B-CFEEDB4DF78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3" name="Text Box 16">
          <a:extLst>
            <a:ext uri="{FF2B5EF4-FFF2-40B4-BE49-F238E27FC236}">
              <a16:creationId xmlns:a16="http://schemas.microsoft.com/office/drawing/2014/main" id="{83E5F0A0-E211-4945-BCC1-B1F73C83B1E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4" name="Text Box 17">
          <a:extLst>
            <a:ext uri="{FF2B5EF4-FFF2-40B4-BE49-F238E27FC236}">
              <a16:creationId xmlns:a16="http://schemas.microsoft.com/office/drawing/2014/main" id="{8205B1AC-9844-4D59-A502-7CACCBDE2D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5" name="Text Box 18">
          <a:extLst>
            <a:ext uri="{FF2B5EF4-FFF2-40B4-BE49-F238E27FC236}">
              <a16:creationId xmlns:a16="http://schemas.microsoft.com/office/drawing/2014/main" id="{4C42A100-EA10-4F61-A0D2-2B197699EB3F}"/>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6" name="Text Box 19">
          <a:extLst>
            <a:ext uri="{FF2B5EF4-FFF2-40B4-BE49-F238E27FC236}">
              <a16:creationId xmlns:a16="http://schemas.microsoft.com/office/drawing/2014/main" id="{1E220425-D3CA-4B78-B6FC-88B04207DE4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7" name="Text Box 16">
          <a:extLst>
            <a:ext uri="{FF2B5EF4-FFF2-40B4-BE49-F238E27FC236}">
              <a16:creationId xmlns:a16="http://schemas.microsoft.com/office/drawing/2014/main" id="{492B6AF0-68AE-45E2-B1DA-CE8B73BB5BF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8" name="Text Box 17">
          <a:extLst>
            <a:ext uri="{FF2B5EF4-FFF2-40B4-BE49-F238E27FC236}">
              <a16:creationId xmlns:a16="http://schemas.microsoft.com/office/drawing/2014/main" id="{F86DD3D1-3A3E-492B-99C4-D6049D1E9E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9" name="Text Box 18">
          <a:extLst>
            <a:ext uri="{FF2B5EF4-FFF2-40B4-BE49-F238E27FC236}">
              <a16:creationId xmlns:a16="http://schemas.microsoft.com/office/drawing/2014/main" id="{923472D2-CBB6-409B-9B77-E0B3E93F65D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80" name="Text Box 19">
          <a:extLst>
            <a:ext uri="{FF2B5EF4-FFF2-40B4-BE49-F238E27FC236}">
              <a16:creationId xmlns:a16="http://schemas.microsoft.com/office/drawing/2014/main" id="{0FBECDE2-4B9D-4DDC-80B3-DB852D9D09D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1" name="Text Box 16">
          <a:extLst>
            <a:ext uri="{FF2B5EF4-FFF2-40B4-BE49-F238E27FC236}">
              <a16:creationId xmlns:a16="http://schemas.microsoft.com/office/drawing/2014/main" id="{6B0BDB03-3E1C-488F-97B8-44D092C8C042}"/>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2" name="Text Box 17">
          <a:extLst>
            <a:ext uri="{FF2B5EF4-FFF2-40B4-BE49-F238E27FC236}">
              <a16:creationId xmlns:a16="http://schemas.microsoft.com/office/drawing/2014/main" id="{11B00B8C-0A18-4481-B15F-2C87DB0506FC}"/>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3" name="Text Box 18">
          <a:extLst>
            <a:ext uri="{FF2B5EF4-FFF2-40B4-BE49-F238E27FC236}">
              <a16:creationId xmlns:a16="http://schemas.microsoft.com/office/drawing/2014/main" id="{A4BDDA35-A9D7-4EE1-B0DC-464456C1B30E}"/>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4" name="Text Box 19">
          <a:extLst>
            <a:ext uri="{FF2B5EF4-FFF2-40B4-BE49-F238E27FC236}">
              <a16:creationId xmlns:a16="http://schemas.microsoft.com/office/drawing/2014/main" id="{90201BF4-131A-43E1-863E-32FD2958A558}"/>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01" t="s">
        <v>333</v>
      </c>
      <c r="D1" s="401"/>
      <c r="E1" s="401"/>
      <c r="F1" s="401"/>
      <c r="G1" s="401"/>
    </row>
    <row r="2" spans="2:8" x14ac:dyDescent="0.2">
      <c r="C2" s="401"/>
      <c r="D2" s="401"/>
      <c r="E2" s="401"/>
      <c r="F2" s="401"/>
      <c r="G2" s="401"/>
    </row>
    <row r="3" spans="2:8" x14ac:dyDescent="0.2">
      <c r="C3" s="401"/>
      <c r="D3" s="401"/>
      <c r="E3" s="401"/>
      <c r="F3" s="401"/>
      <c r="G3" s="401"/>
    </row>
    <row r="4" spans="2:8" ht="15" thickBot="1" x14ac:dyDescent="0.25">
      <c r="C4" s="402"/>
      <c r="D4" s="402"/>
      <c r="E4" s="402"/>
      <c r="F4" s="402"/>
      <c r="G4" s="402"/>
    </row>
    <row r="5" spans="2:8" ht="18" x14ac:dyDescent="0.2">
      <c r="B5" s="403" t="s">
        <v>0</v>
      </c>
      <c r="C5" s="404"/>
      <c r="D5" s="404"/>
      <c r="E5" s="404"/>
      <c r="F5" s="404"/>
      <c r="G5" s="404"/>
      <c r="H5" s="405"/>
    </row>
    <row r="6" spans="2:8" x14ac:dyDescent="0.2">
      <c r="B6" s="75"/>
      <c r="C6" s="76"/>
      <c r="D6" s="76"/>
      <c r="E6" s="76"/>
      <c r="F6" s="76"/>
      <c r="G6" s="76"/>
      <c r="H6" s="77"/>
    </row>
    <row r="7" spans="2:8" ht="63" customHeight="1" x14ac:dyDescent="0.2">
      <c r="B7" s="406" t="s">
        <v>334</v>
      </c>
      <c r="C7" s="407"/>
      <c r="D7" s="407"/>
      <c r="E7" s="407"/>
      <c r="F7" s="407"/>
      <c r="G7" s="407"/>
      <c r="H7" s="408"/>
    </row>
    <row r="8" spans="2:8" ht="60.75" customHeight="1" x14ac:dyDescent="0.2">
      <c r="B8" s="409"/>
      <c r="C8" s="410"/>
      <c r="D8" s="410"/>
      <c r="E8" s="410"/>
      <c r="F8" s="410"/>
      <c r="G8" s="410"/>
      <c r="H8" s="411"/>
    </row>
    <row r="9" spans="2:8" x14ac:dyDescent="0.2">
      <c r="B9" s="412" t="s">
        <v>1</v>
      </c>
      <c r="C9" s="413"/>
      <c r="D9" s="413"/>
      <c r="E9" s="413"/>
      <c r="F9" s="413"/>
      <c r="G9" s="413"/>
      <c r="H9" s="414"/>
    </row>
    <row r="10" spans="2:8" ht="127.5" customHeight="1" x14ac:dyDescent="0.2">
      <c r="B10" s="415" t="s">
        <v>335</v>
      </c>
      <c r="C10" s="416"/>
      <c r="D10" s="416"/>
      <c r="E10" s="416"/>
      <c r="F10" s="416"/>
      <c r="G10" s="416"/>
      <c r="H10" s="417"/>
    </row>
    <row r="11" spans="2:8" x14ac:dyDescent="0.2">
      <c r="B11" s="79"/>
      <c r="C11" s="80"/>
      <c r="D11" s="80"/>
      <c r="E11" s="80"/>
      <c r="F11" s="80"/>
      <c r="G11" s="80"/>
      <c r="H11" s="81"/>
    </row>
    <row r="12" spans="2:8" ht="30.75" customHeight="1" x14ac:dyDescent="0.2">
      <c r="B12" s="418" t="s">
        <v>332</v>
      </c>
      <c r="C12" s="419"/>
      <c r="D12" s="419"/>
      <c r="E12" s="419"/>
      <c r="F12" s="419"/>
      <c r="G12" s="419"/>
      <c r="H12" s="420"/>
    </row>
    <row r="13" spans="2:8" s="82" customFormat="1" ht="20.45" customHeight="1" x14ac:dyDescent="0.2">
      <c r="B13" s="423"/>
      <c r="C13" s="424"/>
      <c r="D13" s="424"/>
      <c r="E13" s="424"/>
      <c r="F13" s="424"/>
      <c r="G13" s="424"/>
      <c r="H13" s="425"/>
    </row>
    <row r="14" spans="2:8" ht="20.45" customHeight="1" x14ac:dyDescent="0.2">
      <c r="B14" s="412" t="s">
        <v>2</v>
      </c>
      <c r="C14" s="421"/>
      <c r="D14" s="421"/>
      <c r="E14" s="421"/>
      <c r="F14" s="421"/>
      <c r="G14" s="421"/>
      <c r="H14" s="422"/>
    </row>
    <row r="15" spans="2:8" ht="9" customHeight="1" x14ac:dyDescent="0.2">
      <c r="B15" s="412"/>
      <c r="C15" s="421"/>
      <c r="D15" s="421"/>
      <c r="E15" s="421"/>
      <c r="F15" s="421"/>
      <c r="G15" s="421"/>
      <c r="H15" s="422"/>
    </row>
    <row r="16" spans="2:8" x14ac:dyDescent="0.2">
      <c r="B16" s="412" t="s">
        <v>3</v>
      </c>
      <c r="C16" s="421"/>
      <c r="D16" s="421"/>
      <c r="E16" s="421"/>
      <c r="F16" s="421"/>
      <c r="G16" s="421"/>
      <c r="H16" s="422"/>
    </row>
    <row r="17" spans="2:8" x14ac:dyDescent="0.2">
      <c r="B17" s="78"/>
      <c r="C17" s="83"/>
      <c r="D17" s="83"/>
      <c r="E17" s="83"/>
      <c r="F17" s="83"/>
      <c r="G17" s="83"/>
      <c r="H17" s="84"/>
    </row>
    <row r="18" spans="2:8" ht="18.75" customHeight="1" x14ac:dyDescent="0.2">
      <c r="B18" s="412" t="s">
        <v>336</v>
      </c>
      <c r="C18" s="421"/>
      <c r="D18" s="421"/>
      <c r="E18" s="421"/>
      <c r="F18" s="421"/>
      <c r="G18" s="421"/>
      <c r="H18" s="422"/>
    </row>
    <row r="19" spans="2:8" ht="18.75" customHeight="1" x14ac:dyDescent="0.2">
      <c r="B19" s="78"/>
      <c r="C19" s="83"/>
      <c r="D19" s="83"/>
      <c r="E19" s="83"/>
      <c r="F19" s="83"/>
      <c r="G19" s="83"/>
      <c r="H19" s="84"/>
    </row>
    <row r="20" spans="2:8" ht="18.75" customHeight="1" x14ac:dyDescent="0.2">
      <c r="B20" s="412" t="s">
        <v>337</v>
      </c>
      <c r="C20" s="421"/>
      <c r="D20" s="421"/>
      <c r="E20" s="421"/>
      <c r="F20" s="421"/>
      <c r="G20" s="421"/>
      <c r="H20" s="422"/>
    </row>
    <row r="21" spans="2:8" ht="18.75" customHeight="1" thickBot="1" x14ac:dyDescent="0.25">
      <c r="B21" s="85"/>
      <c r="C21" s="86"/>
      <c r="D21" s="86"/>
      <c r="E21" s="86"/>
      <c r="F21" s="86"/>
      <c r="G21" s="86"/>
      <c r="H21" s="87"/>
    </row>
    <row r="22" spans="2:8" ht="15" thickTop="1" x14ac:dyDescent="0.2">
      <c r="B22" s="88"/>
      <c r="C22" s="434" t="s">
        <v>4</v>
      </c>
      <c r="D22" s="435"/>
      <c r="E22" s="436" t="s">
        <v>5</v>
      </c>
      <c r="F22" s="437"/>
      <c r="G22" s="89"/>
      <c r="H22" s="90"/>
    </row>
    <row r="23" spans="2:8" ht="35.25" customHeight="1" x14ac:dyDescent="0.2">
      <c r="B23" s="88"/>
      <c r="C23" s="426" t="s">
        <v>6</v>
      </c>
      <c r="D23" s="427"/>
      <c r="E23" s="428" t="s">
        <v>7</v>
      </c>
      <c r="F23" s="429"/>
      <c r="G23" s="89"/>
      <c r="H23" s="90"/>
    </row>
    <row r="24" spans="2:8" ht="17.25" customHeight="1" x14ac:dyDescent="0.2">
      <c r="B24" s="88"/>
      <c r="C24" s="426" t="s">
        <v>8</v>
      </c>
      <c r="D24" s="427"/>
      <c r="E24" s="428" t="s">
        <v>9</v>
      </c>
      <c r="F24" s="429"/>
      <c r="G24" s="89"/>
      <c r="H24" s="90"/>
    </row>
    <row r="25" spans="2:8" ht="50.25" customHeight="1" x14ac:dyDescent="0.2">
      <c r="B25" s="88"/>
      <c r="C25" s="426" t="s">
        <v>10</v>
      </c>
      <c r="D25" s="427"/>
      <c r="E25" s="428" t="s">
        <v>11</v>
      </c>
      <c r="F25" s="429"/>
      <c r="G25" s="89"/>
      <c r="H25" s="90"/>
    </row>
    <row r="26" spans="2:8" ht="42" customHeight="1" x14ac:dyDescent="0.2">
      <c r="B26" s="88"/>
      <c r="C26" s="426" t="s">
        <v>12</v>
      </c>
      <c r="D26" s="427"/>
      <c r="E26" s="428" t="s">
        <v>13</v>
      </c>
      <c r="F26" s="429"/>
      <c r="G26" s="89"/>
      <c r="H26" s="90"/>
    </row>
    <row r="27" spans="2:8" ht="77.25" customHeight="1" x14ac:dyDescent="0.2">
      <c r="B27" s="88"/>
      <c r="C27" s="426" t="s">
        <v>14</v>
      </c>
      <c r="D27" s="427"/>
      <c r="E27" s="428" t="s">
        <v>318</v>
      </c>
      <c r="F27" s="429"/>
      <c r="G27" s="89"/>
      <c r="H27" s="90"/>
    </row>
    <row r="28" spans="2:8" ht="69.75" customHeight="1" x14ac:dyDescent="0.2">
      <c r="B28" s="88"/>
      <c r="C28" s="432" t="s">
        <v>15</v>
      </c>
      <c r="D28" s="433"/>
      <c r="E28" s="430" t="s">
        <v>16</v>
      </c>
      <c r="F28" s="431"/>
      <c r="G28" s="89"/>
      <c r="H28" s="90"/>
    </row>
    <row r="29" spans="2:8" ht="69.75" customHeight="1" x14ac:dyDescent="0.2">
      <c r="B29" s="88"/>
      <c r="C29" s="432" t="s">
        <v>17</v>
      </c>
      <c r="D29" s="433"/>
      <c r="E29" s="430" t="s">
        <v>338</v>
      </c>
      <c r="F29" s="431"/>
      <c r="G29" s="89"/>
      <c r="H29" s="90"/>
    </row>
    <row r="30" spans="2:8" ht="69.75" customHeight="1" x14ac:dyDescent="0.2">
      <c r="B30" s="88"/>
      <c r="C30" s="432" t="s">
        <v>18</v>
      </c>
      <c r="D30" s="433"/>
      <c r="E30" s="430" t="s">
        <v>339</v>
      </c>
      <c r="F30" s="431"/>
      <c r="G30" s="89"/>
      <c r="H30" s="90"/>
    </row>
    <row r="31" spans="2:8" ht="111.75" customHeight="1" x14ac:dyDescent="0.2">
      <c r="B31" s="88"/>
      <c r="C31" s="432" t="s">
        <v>19</v>
      </c>
      <c r="D31" s="433"/>
      <c r="E31" s="430" t="s">
        <v>340</v>
      </c>
      <c r="F31" s="431"/>
      <c r="G31" s="89"/>
      <c r="H31" s="90"/>
    </row>
    <row r="32" spans="2:8" ht="121.5" customHeight="1" x14ac:dyDescent="0.2">
      <c r="B32" s="88"/>
      <c r="C32" s="432" t="s">
        <v>20</v>
      </c>
      <c r="D32" s="433"/>
      <c r="E32" s="430" t="s">
        <v>21</v>
      </c>
      <c r="F32" s="431"/>
      <c r="G32" s="89"/>
      <c r="H32" s="90"/>
    </row>
    <row r="33" spans="2:8" ht="42.75" customHeight="1" x14ac:dyDescent="0.2">
      <c r="B33" s="88"/>
      <c r="C33" s="432" t="s">
        <v>320</v>
      </c>
      <c r="D33" s="433"/>
      <c r="E33" s="430" t="s">
        <v>321</v>
      </c>
      <c r="F33" s="431"/>
      <c r="G33" s="89"/>
      <c r="H33" s="90"/>
    </row>
    <row r="34" spans="2:8" ht="69.75" customHeight="1" x14ac:dyDescent="0.2">
      <c r="B34" s="88"/>
      <c r="C34" s="432" t="s">
        <v>322</v>
      </c>
      <c r="D34" s="433"/>
      <c r="E34" s="430" t="s">
        <v>323</v>
      </c>
      <c r="F34" s="431"/>
      <c r="G34" s="89"/>
      <c r="H34" s="90"/>
    </row>
    <row r="35" spans="2:8" x14ac:dyDescent="0.2">
      <c r="B35" s="88"/>
      <c r="C35" s="91"/>
      <c r="D35" s="91"/>
      <c r="E35" s="92"/>
      <c r="F35" s="92"/>
      <c r="G35" s="89"/>
      <c r="H35" s="90"/>
    </row>
    <row r="36" spans="2:8" x14ac:dyDescent="0.2">
      <c r="B36" s="412" t="s">
        <v>22</v>
      </c>
      <c r="C36" s="421"/>
      <c r="D36" s="421"/>
      <c r="E36" s="421"/>
      <c r="F36" s="421"/>
      <c r="G36" s="421"/>
      <c r="H36" s="422"/>
    </row>
    <row r="37" spans="2:8" ht="14.45" customHeight="1" thickBot="1" x14ac:dyDescent="0.25">
      <c r="B37" s="93"/>
      <c r="C37" s="94"/>
      <c r="D37" s="94"/>
      <c r="E37" s="94"/>
      <c r="F37" s="94"/>
      <c r="G37" s="94"/>
      <c r="H37" s="95"/>
    </row>
    <row r="38" spans="2:8" ht="14.45" customHeight="1" thickTop="1" x14ac:dyDescent="0.2">
      <c r="B38" s="93"/>
      <c r="C38" s="438" t="s">
        <v>4</v>
      </c>
      <c r="D38" s="439"/>
      <c r="E38" s="440" t="s">
        <v>5</v>
      </c>
      <c r="F38" s="441"/>
      <c r="G38" s="94"/>
      <c r="H38" s="95"/>
    </row>
    <row r="39" spans="2:8" ht="126" customHeight="1" x14ac:dyDescent="0.2">
      <c r="B39" s="93"/>
      <c r="C39" s="432" t="s">
        <v>23</v>
      </c>
      <c r="D39" s="433"/>
      <c r="E39" s="430" t="s">
        <v>341</v>
      </c>
      <c r="F39" s="431"/>
      <c r="G39" s="94"/>
      <c r="H39" s="95"/>
    </row>
    <row r="40" spans="2:8" ht="53.45" customHeight="1" x14ac:dyDescent="0.2">
      <c r="B40" s="93"/>
      <c r="C40" s="432" t="s">
        <v>24</v>
      </c>
      <c r="D40" s="433"/>
      <c r="E40" s="430" t="s">
        <v>25</v>
      </c>
      <c r="F40" s="431"/>
      <c r="G40" s="94"/>
      <c r="H40" s="95"/>
    </row>
    <row r="41" spans="2:8" ht="54" customHeight="1" x14ac:dyDescent="0.2">
      <c r="B41" s="93"/>
      <c r="C41" s="432" t="s">
        <v>26</v>
      </c>
      <c r="D41" s="433"/>
      <c r="E41" s="430" t="s">
        <v>27</v>
      </c>
      <c r="F41" s="431"/>
      <c r="G41" s="94"/>
      <c r="H41" s="95"/>
    </row>
    <row r="42" spans="2:8" ht="32.450000000000003" customHeight="1" x14ac:dyDescent="0.2">
      <c r="B42" s="93"/>
      <c r="C42" s="432" t="s">
        <v>28</v>
      </c>
      <c r="D42" s="433"/>
      <c r="E42" s="430" t="s">
        <v>29</v>
      </c>
      <c r="F42" s="431"/>
      <c r="G42" s="94"/>
      <c r="H42" s="95"/>
    </row>
    <row r="43" spans="2:8" x14ac:dyDescent="0.2">
      <c r="B43" s="93"/>
      <c r="C43" s="94"/>
      <c r="D43" s="94"/>
      <c r="E43" s="94"/>
      <c r="F43" s="94"/>
      <c r="G43" s="94"/>
      <c r="H43" s="95"/>
    </row>
    <row r="44" spans="2:8" ht="18.75" customHeight="1" x14ac:dyDescent="0.2">
      <c r="B44" s="457" t="s">
        <v>342</v>
      </c>
      <c r="C44" s="458"/>
      <c r="D44" s="458"/>
      <c r="E44" s="458"/>
      <c r="F44" s="458"/>
      <c r="G44" s="458"/>
      <c r="H44" s="459"/>
    </row>
    <row r="45" spans="2:8" ht="18.75" customHeight="1" x14ac:dyDescent="0.2">
      <c r="B45" s="96"/>
      <c r="C45" s="97"/>
      <c r="D45" s="97"/>
      <c r="E45" s="97"/>
      <c r="F45" s="97"/>
      <c r="G45" s="97"/>
      <c r="H45" s="98"/>
    </row>
    <row r="46" spans="2:8" ht="65.25" customHeight="1" x14ac:dyDescent="0.2">
      <c r="B46" s="442" t="s">
        <v>343</v>
      </c>
      <c r="C46" s="443"/>
      <c r="D46" s="443"/>
      <c r="E46" s="443"/>
      <c r="F46" s="443"/>
      <c r="G46" s="443"/>
      <c r="H46" s="444"/>
    </row>
    <row r="47" spans="2:8" ht="18.75" customHeight="1" thickBot="1" x14ac:dyDescent="0.25">
      <c r="B47" s="85"/>
      <c r="C47" s="86"/>
      <c r="D47" s="86"/>
      <c r="E47" s="86"/>
      <c r="F47" s="86"/>
      <c r="G47" s="86"/>
      <c r="H47" s="87"/>
    </row>
    <row r="48" spans="2:8" ht="18.75" customHeight="1" thickTop="1" x14ac:dyDescent="0.2">
      <c r="B48" s="85"/>
      <c r="C48" s="448" t="s">
        <v>4</v>
      </c>
      <c r="D48" s="449"/>
      <c r="E48" s="450" t="s">
        <v>5</v>
      </c>
      <c r="F48" s="451"/>
      <c r="G48" s="86"/>
      <c r="H48" s="87"/>
    </row>
    <row r="49" spans="2:8" ht="62.25" customHeight="1" x14ac:dyDescent="0.2">
      <c r="B49" s="85"/>
      <c r="C49" s="452" t="s">
        <v>30</v>
      </c>
      <c r="D49" s="453"/>
      <c r="E49" s="430" t="s">
        <v>344</v>
      </c>
      <c r="F49" s="431"/>
      <c r="G49" s="86"/>
      <c r="H49" s="87"/>
    </row>
    <row r="50" spans="2:8" ht="54" customHeight="1" x14ac:dyDescent="0.2">
      <c r="B50" s="85"/>
      <c r="C50" s="452" t="s">
        <v>31</v>
      </c>
      <c r="D50" s="453"/>
      <c r="E50" s="430" t="s">
        <v>32</v>
      </c>
      <c r="F50" s="431"/>
      <c r="G50" s="86"/>
      <c r="H50" s="87"/>
    </row>
    <row r="51" spans="2:8" ht="64.5" customHeight="1" x14ac:dyDescent="0.2">
      <c r="B51" s="85"/>
      <c r="C51" s="452" t="s">
        <v>33</v>
      </c>
      <c r="D51" s="453"/>
      <c r="E51" s="430" t="s">
        <v>34</v>
      </c>
      <c r="F51" s="431"/>
      <c r="G51" s="86"/>
      <c r="H51" s="87"/>
    </row>
    <row r="52" spans="2:8" ht="66" customHeight="1" x14ac:dyDescent="0.2">
      <c r="B52" s="85"/>
      <c r="C52" s="452" t="s">
        <v>35</v>
      </c>
      <c r="D52" s="453"/>
      <c r="E52" s="430" t="s">
        <v>34</v>
      </c>
      <c r="F52" s="431"/>
      <c r="G52" s="86"/>
      <c r="H52" s="87"/>
    </row>
    <row r="53" spans="2:8" ht="48.75" customHeight="1" x14ac:dyDescent="0.2">
      <c r="B53" s="85"/>
      <c r="C53" s="452" t="s">
        <v>36</v>
      </c>
      <c r="D53" s="453"/>
      <c r="E53" s="430" t="s">
        <v>37</v>
      </c>
      <c r="F53" s="431"/>
      <c r="G53" s="86"/>
      <c r="H53" s="87"/>
    </row>
    <row r="54" spans="2:8" ht="49.5" customHeight="1" x14ac:dyDescent="0.2">
      <c r="B54" s="85"/>
      <c r="C54" s="452" t="s">
        <v>38</v>
      </c>
      <c r="D54" s="453"/>
      <c r="E54" s="430" t="s">
        <v>324</v>
      </c>
      <c r="F54" s="431"/>
      <c r="G54" s="86"/>
      <c r="H54" s="87"/>
    </row>
    <row r="55" spans="2:8" ht="116.25" customHeight="1" x14ac:dyDescent="0.2">
      <c r="B55" s="85"/>
      <c r="C55" s="452" t="s">
        <v>325</v>
      </c>
      <c r="D55" s="453"/>
      <c r="E55" s="430" t="s">
        <v>345</v>
      </c>
      <c r="F55" s="431"/>
      <c r="G55" s="86"/>
      <c r="H55" s="87"/>
    </row>
    <row r="56" spans="2:8" ht="29.45" customHeight="1" x14ac:dyDescent="0.2">
      <c r="B56" s="85"/>
      <c r="C56" s="452" t="s">
        <v>39</v>
      </c>
      <c r="D56" s="453"/>
      <c r="E56" s="430" t="s">
        <v>40</v>
      </c>
      <c r="F56" s="431"/>
      <c r="G56" s="86"/>
      <c r="H56" s="87"/>
    </row>
    <row r="57" spans="2:8" ht="58.5" customHeight="1" x14ac:dyDescent="0.2">
      <c r="B57" s="85"/>
      <c r="C57" s="452" t="s">
        <v>41</v>
      </c>
      <c r="D57" s="453"/>
      <c r="E57" s="430" t="s">
        <v>326</v>
      </c>
      <c r="F57" s="431"/>
      <c r="G57" s="86"/>
      <c r="H57" s="87"/>
    </row>
    <row r="58" spans="2:8" ht="54.75" customHeight="1" x14ac:dyDescent="0.2">
      <c r="B58" s="85"/>
      <c r="C58" s="452" t="s">
        <v>42</v>
      </c>
      <c r="D58" s="453"/>
      <c r="E58" s="430" t="s">
        <v>327</v>
      </c>
      <c r="F58" s="431"/>
      <c r="G58" s="86"/>
      <c r="H58" s="87"/>
    </row>
    <row r="59" spans="2:8" ht="18.75" customHeight="1" x14ac:dyDescent="0.2">
      <c r="B59" s="85"/>
      <c r="C59" s="86"/>
      <c r="D59" s="86"/>
      <c r="E59" s="86"/>
      <c r="F59" s="86"/>
      <c r="G59" s="86"/>
      <c r="H59" s="87"/>
    </row>
    <row r="60" spans="2:8" ht="18.75" customHeight="1" x14ac:dyDescent="0.2">
      <c r="B60" s="454" t="s">
        <v>346</v>
      </c>
      <c r="C60" s="455"/>
      <c r="D60" s="455"/>
      <c r="E60" s="455"/>
      <c r="F60" s="455"/>
      <c r="G60" s="455"/>
      <c r="H60" s="456"/>
    </row>
    <row r="61" spans="2:8" ht="18.75" customHeight="1" x14ac:dyDescent="0.2">
      <c r="B61" s="85"/>
      <c r="C61" s="86"/>
      <c r="D61" s="86"/>
      <c r="E61" s="86"/>
      <c r="F61" s="86"/>
      <c r="G61" s="86"/>
      <c r="H61" s="87"/>
    </row>
    <row r="62" spans="2:8" ht="48.75" customHeight="1" x14ac:dyDescent="0.2">
      <c r="B62" s="445" t="s">
        <v>347</v>
      </c>
      <c r="C62" s="446"/>
      <c r="D62" s="446"/>
      <c r="E62" s="446"/>
      <c r="F62" s="446"/>
      <c r="G62" s="446"/>
      <c r="H62" s="447"/>
    </row>
    <row r="63" spans="2:8" ht="18.75" customHeight="1" x14ac:dyDescent="0.2">
      <c r="B63" s="78"/>
      <c r="C63" s="83"/>
      <c r="D63" s="83"/>
      <c r="E63" s="83"/>
      <c r="F63" s="83"/>
      <c r="G63" s="83"/>
      <c r="H63" s="84"/>
    </row>
    <row r="64" spans="2:8" ht="33" customHeight="1" x14ac:dyDescent="0.2">
      <c r="B64" s="412" t="s">
        <v>348</v>
      </c>
      <c r="C64" s="421"/>
      <c r="D64" s="421"/>
      <c r="E64" s="421"/>
      <c r="F64" s="421"/>
      <c r="G64" s="421"/>
      <c r="H64" s="422"/>
    </row>
    <row r="65" spans="2:8" ht="42" customHeight="1" x14ac:dyDescent="0.2">
      <c r="B65" s="445" t="s">
        <v>349</v>
      </c>
      <c r="C65" s="446"/>
      <c r="D65" s="446"/>
      <c r="E65" s="446"/>
      <c r="F65" s="446"/>
      <c r="G65" s="446"/>
      <c r="H65" s="447"/>
    </row>
    <row r="66" spans="2:8" ht="18.75" customHeight="1" x14ac:dyDescent="0.2">
      <c r="B66" s="99"/>
      <c r="C66" s="100"/>
      <c r="D66" s="100"/>
      <c r="E66" s="100"/>
      <c r="F66" s="100"/>
      <c r="G66" s="100"/>
      <c r="H66" s="101"/>
    </row>
    <row r="67" spans="2:8" ht="54.75" customHeight="1" x14ac:dyDescent="0.2">
      <c r="B67" s="445" t="s">
        <v>350</v>
      </c>
      <c r="C67" s="446"/>
      <c r="D67" s="446"/>
      <c r="E67" s="446"/>
      <c r="F67" s="446"/>
      <c r="G67" s="446"/>
      <c r="H67" s="447"/>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2" t="str">
        <f>+'2 CONTEXTO E IDENTIFICACIÓN'!A1</f>
        <v>FORMATO MAPA DE RIESGOS
PROCESO: DIRECCIONAMIENTO ESTRATÉGICO
Versión: 01 Fecha: 04/03/2026 Código:  DET-F-52</v>
      </c>
      <c r="B1" s="593"/>
      <c r="C1" s="593"/>
      <c r="D1" s="593"/>
      <c r="E1" s="593"/>
      <c r="F1" s="593"/>
      <c r="G1" s="593"/>
      <c r="H1" s="593"/>
      <c r="I1" s="593"/>
      <c r="J1" s="593"/>
      <c r="K1" s="593"/>
      <c r="L1" s="593"/>
    </row>
    <row r="2" spans="1:12" s="1" customFormat="1" ht="37.5" customHeight="1" x14ac:dyDescent="0.2">
      <c r="A2" s="589" t="str">
        <f>+'2 CONTEXTO E IDENTIFICACIÓN'!A2</f>
        <v>VERSIÓN:</v>
      </c>
      <c r="B2" s="590"/>
      <c r="C2" s="591"/>
      <c r="D2" s="6">
        <f>'2 CONTEXTO E IDENTIFICACIÓN'!B2</f>
        <v>1</v>
      </c>
    </row>
    <row r="3" spans="1:12" s="1" customFormat="1" ht="8.25" customHeight="1" x14ac:dyDescent="0.2">
      <c r="A3" s="5"/>
      <c r="B3" s="5"/>
      <c r="C3" s="5"/>
      <c r="D3" s="7"/>
      <c r="F3" s="8"/>
    </row>
    <row r="4" spans="1:12" s="2" customFormat="1" ht="42" customHeight="1" x14ac:dyDescent="0.25">
      <c r="A4" s="352" t="s">
        <v>47</v>
      </c>
      <c r="B4" s="603" t="str">
        <f>'2 CONTEXTO E IDENTIFICACIÓN'!B4</f>
        <v>Ministerio de Vivienda, Ciudad y Territorio</v>
      </c>
      <c r="C4" s="603"/>
      <c r="D4" s="603"/>
      <c r="E4" s="15"/>
      <c r="F4" s="106" t="str">
        <f>+'2 CONTEXTO E IDENTIFICACIÓN'!$I$4</f>
        <v>Elaboración o Actualización:</v>
      </c>
      <c r="G4" s="55">
        <f>'2 CONTEXTO E IDENTIFICACIÓN'!J4</f>
        <v>46098</v>
      </c>
      <c r="H4" s="4"/>
      <c r="I4" s="4"/>
    </row>
    <row r="5" spans="1:12" ht="56.25" customHeight="1" thickBot="1" x14ac:dyDescent="0.3">
      <c r="A5" s="352" t="s">
        <v>48</v>
      </c>
      <c r="B5" s="603" t="str">
        <f>'2 CONTEXTO E IDENTIFICACIÓN'!F4</f>
        <v>Gestión Financiera</v>
      </c>
      <c r="C5" s="604"/>
      <c r="D5" s="604"/>
      <c r="F5" s="105" t="str">
        <f>+'2 CONTEXTO E IDENTIFICACIÓN'!$E$5</f>
        <v xml:space="preserve">Vigencia: </v>
      </c>
      <c r="G5" s="53">
        <f>'2 CONTEXTO E IDENTIFICACIÓN'!G5</f>
        <v>46143</v>
      </c>
      <c r="H5" s="54" t="s">
        <v>52</v>
      </c>
      <c r="I5" s="52">
        <f>'2 CONTEXTO E IDENTIFICACIÓN'!J5</f>
        <v>46387</v>
      </c>
    </row>
    <row r="6" spans="1:12" ht="15.75" thickBot="1" x14ac:dyDescent="0.3">
      <c r="A6" s="600" t="s">
        <v>283</v>
      </c>
      <c r="B6" s="601"/>
      <c r="C6" s="601"/>
      <c r="D6" s="601"/>
      <c r="E6" s="601"/>
      <c r="F6" s="601"/>
      <c r="G6" s="601"/>
      <c r="H6" s="601"/>
      <c r="I6" s="601"/>
      <c r="J6" s="601"/>
      <c r="K6" s="602"/>
    </row>
    <row r="7" spans="1:12" ht="6" customHeight="1" thickBot="1" x14ac:dyDescent="0.3">
      <c r="A7" s="605"/>
      <c r="B7" s="606"/>
      <c r="C7" s="606"/>
      <c r="D7" s="606"/>
      <c r="E7" s="606"/>
      <c r="F7" s="606"/>
      <c r="G7" s="606"/>
      <c r="H7" s="606"/>
      <c r="I7" s="606"/>
      <c r="J7" s="606"/>
      <c r="K7" s="607"/>
    </row>
    <row r="8" spans="1:12" ht="34.5" customHeight="1" x14ac:dyDescent="0.25">
      <c r="A8" s="608" t="s">
        <v>284</v>
      </c>
      <c r="B8" s="609"/>
      <c r="C8" s="609"/>
      <c r="D8" s="609"/>
      <c r="E8" s="609"/>
      <c r="F8" s="609"/>
      <c r="G8" s="609"/>
      <c r="H8" s="609"/>
      <c r="I8" s="609"/>
      <c r="J8" s="609"/>
      <c r="K8" s="610"/>
    </row>
    <row r="9" spans="1:12" ht="18.75" customHeight="1" x14ac:dyDescent="0.25">
      <c r="A9" s="614" t="s">
        <v>285</v>
      </c>
      <c r="B9" s="615"/>
      <c r="C9" s="615"/>
      <c r="D9" s="615"/>
      <c r="E9" s="615"/>
      <c r="F9" s="615"/>
      <c r="G9" s="615"/>
      <c r="H9" s="615"/>
      <c r="I9" s="615"/>
      <c r="J9" s="615"/>
      <c r="K9" s="616"/>
    </row>
    <row r="10" spans="1:12" ht="34.5" customHeight="1" x14ac:dyDescent="0.25">
      <c r="A10" s="611" t="s">
        <v>286</v>
      </c>
      <c r="B10" s="612"/>
      <c r="C10" s="612"/>
      <c r="D10" s="612"/>
      <c r="E10" s="612"/>
      <c r="F10" s="612"/>
      <c r="G10" s="612"/>
      <c r="H10" s="612"/>
      <c r="I10" s="612"/>
      <c r="J10" s="612"/>
      <c r="K10" s="613"/>
    </row>
    <row r="11" spans="1:12" ht="50.25" customHeight="1" thickBot="1" x14ac:dyDescent="0.3">
      <c r="A11" s="597" t="s">
        <v>287</v>
      </c>
      <c r="B11" s="598"/>
      <c r="C11" s="598"/>
      <c r="D11" s="598"/>
      <c r="E11" s="598"/>
      <c r="F11" s="598"/>
      <c r="G11" s="598"/>
      <c r="H11" s="598"/>
      <c r="I11" s="598"/>
      <c r="J11" s="598"/>
      <c r="K11" s="599"/>
    </row>
    <row r="12" spans="1:12" x14ac:dyDescent="0.25">
      <c r="A12" s="16"/>
      <c r="B12" s="16"/>
      <c r="C12" s="16"/>
      <c r="D12" s="16"/>
      <c r="E12" s="16"/>
      <c r="F12" s="16"/>
      <c r="G12" s="16"/>
      <c r="H12" s="16"/>
      <c r="I12" s="16"/>
      <c r="J12" s="16"/>
      <c r="K12" s="16"/>
    </row>
    <row r="13" spans="1:12" s="18" customFormat="1" ht="38.25" x14ac:dyDescent="0.25">
      <c r="A13" s="17"/>
      <c r="B13" s="594" t="s">
        <v>288</v>
      </c>
      <c r="C13" s="595"/>
      <c r="D13" s="596" t="s">
        <v>289</v>
      </c>
      <c r="E13" s="596"/>
      <c r="G13" s="107" t="s">
        <v>260</v>
      </c>
    </row>
    <row r="14" spans="1:12" x14ac:dyDescent="0.25">
      <c r="A14" s="19" t="s">
        <v>290</v>
      </c>
      <c r="B14" s="20">
        <f>+COUNTIF('4 MAPA CALOR INHERENTE'!$E$10:$E$29,'8 PEFIL RIESGO DEL PROCESO'!G14)</f>
        <v>3</v>
      </c>
      <c r="C14" s="21">
        <f>+B14/$B$18</f>
        <v>0.6</v>
      </c>
      <c r="D14" s="20">
        <f>+COUNTIF('6 MAPA CALOR RESIDUAL'!$G$9:$G$28,'8 PEFIL RIESGO DEL PROCESO'!G14)</f>
        <v>3</v>
      </c>
      <c r="E14" s="21">
        <f>+D14/$D$18</f>
        <v>0.6</v>
      </c>
      <c r="G14" s="14" t="s">
        <v>258</v>
      </c>
    </row>
    <row r="15" spans="1:12" x14ac:dyDescent="0.25">
      <c r="A15" s="19" t="s">
        <v>291</v>
      </c>
      <c r="B15" s="20">
        <f>+COUNTIF('4 MAPA CALOR INHERENTE'!$E$10:$E$29,'8 PEFIL RIESGO DEL PROCESO'!G15)</f>
        <v>0</v>
      </c>
      <c r="C15" s="21">
        <f t="shared" ref="C15:C18" si="0">+B15/$B$18</f>
        <v>0</v>
      </c>
      <c r="D15" s="20">
        <f>+COUNTIF('6 MAPA CALOR RESIDUAL'!$G$9:$G$28,'8 PEFIL RIESGO DEL PROCESO'!G15)</f>
        <v>0</v>
      </c>
      <c r="E15" s="21">
        <f t="shared" ref="E15:E18" si="1">+D15/$D$18</f>
        <v>0</v>
      </c>
      <c r="G15" s="11" t="s">
        <v>257</v>
      </c>
    </row>
    <row r="16" spans="1:12" x14ac:dyDescent="0.25">
      <c r="A16" s="19" t="s">
        <v>292</v>
      </c>
      <c r="B16" s="20">
        <f>+COUNTIF('4 MAPA CALOR INHERENTE'!$E$10:$E$29,'8 PEFIL RIESGO DEL PROCESO'!G16)</f>
        <v>2</v>
      </c>
      <c r="C16" s="21">
        <f t="shared" si="0"/>
        <v>0.4</v>
      </c>
      <c r="D16" s="20">
        <f>+COUNTIF('6 MAPA CALOR RESIDUAL'!$G$9:$G$28,'8 PEFIL RIESGO DEL PROCESO'!G16)</f>
        <v>0</v>
      </c>
      <c r="E16" s="21">
        <f t="shared" si="1"/>
        <v>0</v>
      </c>
      <c r="G16" s="12" t="s">
        <v>239</v>
      </c>
    </row>
    <row r="17" spans="1:7" x14ac:dyDescent="0.25">
      <c r="A17" s="19" t="s">
        <v>293</v>
      </c>
      <c r="B17" s="20">
        <f>+COUNTIF('4 MAPA CALOR INHERENTE'!$E$10:$E$29,'8 PEFIL RIESGO DEL PROCESO'!G17)</f>
        <v>0</v>
      </c>
      <c r="C17" s="21">
        <f t="shared" si="0"/>
        <v>0</v>
      </c>
      <c r="D17" s="20">
        <f>+COUNTIF('6 MAPA CALOR RESIDUAL'!$G$9:$G$28,'8 PEFIL RIESGO DEL PROCESO'!G17)</f>
        <v>2</v>
      </c>
      <c r="E17" s="21">
        <f t="shared" si="1"/>
        <v>0.4</v>
      </c>
      <c r="G17" s="13" t="s">
        <v>259</v>
      </c>
    </row>
    <row r="18" spans="1:7" x14ac:dyDescent="0.25">
      <c r="A18" s="19" t="s">
        <v>294</v>
      </c>
      <c r="B18" s="20">
        <f>+SUM(B14:B17)</f>
        <v>5</v>
      </c>
      <c r="C18" s="21">
        <f t="shared" si="0"/>
        <v>1</v>
      </c>
      <c r="D18" s="20">
        <f>+SUM(D14:D17)</f>
        <v>5</v>
      </c>
      <c r="E18" s="21">
        <f t="shared" si="1"/>
        <v>1</v>
      </c>
    </row>
    <row r="19" spans="1:7" x14ac:dyDescent="0.25"/>
    <row r="20" spans="1:7" s="22" customFormat="1" x14ac:dyDescent="0.25">
      <c r="B20" s="353" t="s">
        <v>288</v>
      </c>
      <c r="D20" s="353" t="s">
        <v>289</v>
      </c>
    </row>
    <row r="21" spans="1:7" s="22" customFormat="1" ht="41.45" customHeight="1" x14ac:dyDescent="0.25">
      <c r="B21" s="23" t="str">
        <f>+IF((B14/B18)&gt;=0.2,G14,+IF(((B14/B18)+(B15/B18))&gt;=0.3,G15,+IF(((B14/B18)+(B15/B18)+(B16/B18))&gt;=0.4,G16,+IF((B14/B18)+(B15/B18)+(B16/B18)+(B17/B18)&gt;=0.5,G17,""))))</f>
        <v>Extremo</v>
      </c>
      <c r="D21" s="23" t="str">
        <f>+IF((D14/D18)&gt;=0.2,G14,+IF(((D14/D18)+(D15/D18))&gt;=0.3,G15,+IF(((D14/D18)+(D15/D18)+(D16/D18))&gt;=0.4,G16,+IF((D14/D18)+(D15/D18)+(D16/D18)+(D17/D18)&gt;=0.5,G17,""))))</f>
        <v>Extremo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17"/>
      <c r="B1" s="622" t="str">
        <f>+'2 CONTEXTO E IDENTIFICACIÓN'!A1</f>
        <v>FORMATO MAPA DE RIESGOS
PROCESO: DIRECCIONAMIENTO ESTRATÉGICO
Versión: 01 Fecha: 04/03/2026 Código:  DET-F-52</v>
      </c>
      <c r="C1" s="623"/>
      <c r="D1" s="624"/>
    </row>
    <row r="2" spans="1:4" ht="36.75" customHeight="1" x14ac:dyDescent="0.25">
      <c r="A2" s="617"/>
      <c r="B2" s="622"/>
      <c r="C2" s="354" t="str">
        <f>+'2 CONTEXTO E IDENTIFICACIÓN'!A2</f>
        <v>VERSIÓN:</v>
      </c>
      <c r="D2" s="31">
        <f>'2 CONTEXTO E IDENTIFICACIÓN'!B2</f>
        <v>1</v>
      </c>
    </row>
    <row r="3" spans="1:4" s="49" customFormat="1" x14ac:dyDescent="0.25">
      <c r="A3" s="355" t="s">
        <v>295</v>
      </c>
      <c r="B3" s="619" t="s">
        <v>296</v>
      </c>
      <c r="C3" s="619"/>
      <c r="D3" s="619"/>
    </row>
    <row r="4" spans="1:4" x14ac:dyDescent="0.25">
      <c r="A4" s="56"/>
      <c r="B4" s="620"/>
      <c r="C4" s="620"/>
      <c r="D4" s="620"/>
    </row>
    <row r="5" spans="1:4" s="50" customFormat="1" x14ac:dyDescent="0.25">
      <c r="A5" s="56"/>
      <c r="B5" s="620"/>
      <c r="C5" s="620"/>
      <c r="D5" s="620"/>
    </row>
    <row r="6" spans="1:4" x14ac:dyDescent="0.25">
      <c r="A6" s="57"/>
      <c r="B6" s="618"/>
      <c r="C6" s="618"/>
      <c r="D6" s="618"/>
    </row>
    <row r="7" spans="1:4" x14ac:dyDescent="0.25">
      <c r="A7" s="57"/>
      <c r="B7" s="618"/>
      <c r="C7" s="618"/>
      <c r="D7" s="618"/>
    </row>
    <row r="8" spans="1:4" x14ac:dyDescent="0.25">
      <c r="A8" s="57"/>
      <c r="B8" s="621"/>
      <c r="C8" s="621"/>
      <c r="D8" s="621"/>
    </row>
    <row r="9" spans="1:4" x14ac:dyDescent="0.25">
      <c r="A9" s="57"/>
      <c r="B9" s="618"/>
      <c r="C9" s="618"/>
      <c r="D9" s="618"/>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10" zoomScale="110" zoomScaleNormal="110" workbookViewId="0">
      <selection activeCell="I13" sqref="I13"/>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64" t="s">
        <v>333</v>
      </c>
      <c r="B1" s="465"/>
      <c r="C1" s="465"/>
      <c r="D1" s="465"/>
      <c r="E1" s="465"/>
      <c r="F1" s="465"/>
      <c r="G1" s="465"/>
      <c r="H1" s="465"/>
      <c r="I1" s="465"/>
      <c r="J1" s="465"/>
      <c r="K1" s="465"/>
    </row>
    <row r="2" spans="1:11" s="115" customFormat="1" ht="37.5" customHeight="1" x14ac:dyDescent="0.2">
      <c r="A2" s="294" t="s">
        <v>46</v>
      </c>
      <c r="B2" s="295">
        <v>1</v>
      </c>
      <c r="C2" s="460"/>
      <c r="D2" s="461"/>
      <c r="E2" s="461"/>
      <c r="F2" s="461"/>
      <c r="G2" s="461"/>
      <c r="H2" s="461"/>
      <c r="I2" s="461"/>
      <c r="J2" s="461"/>
      <c r="K2" s="462"/>
    </row>
    <row r="3" spans="1:11" s="115" customFormat="1" ht="3.95" customHeight="1" x14ac:dyDescent="0.2">
      <c r="A3" s="466"/>
      <c r="B3" s="467"/>
      <c r="C3" s="467"/>
      <c r="D3" s="467"/>
      <c r="E3" s="467"/>
      <c r="F3" s="467"/>
      <c r="G3" s="467"/>
      <c r="H3" s="467"/>
      <c r="I3" s="467"/>
      <c r="J3" s="467"/>
      <c r="K3" s="468"/>
    </row>
    <row r="4" spans="1:11" ht="27" customHeight="1" x14ac:dyDescent="0.25">
      <c r="A4" s="296" t="s">
        <v>47</v>
      </c>
      <c r="B4" s="469" t="s">
        <v>357</v>
      </c>
      <c r="C4" s="470"/>
      <c r="D4" s="471"/>
      <c r="E4" s="296" t="s">
        <v>48</v>
      </c>
      <c r="F4" s="475" t="s">
        <v>358</v>
      </c>
      <c r="G4" s="476"/>
      <c r="H4" s="477"/>
      <c r="I4" s="297" t="s">
        <v>10</v>
      </c>
      <c r="J4" s="298">
        <v>46098</v>
      </c>
      <c r="K4" s="299"/>
    </row>
    <row r="5" spans="1:11" ht="115.5" customHeight="1" x14ac:dyDescent="0.25">
      <c r="A5" s="300" t="s">
        <v>49</v>
      </c>
      <c r="B5" s="472" t="s">
        <v>359</v>
      </c>
      <c r="C5" s="473"/>
      <c r="D5" s="474"/>
      <c r="E5" s="301" t="s">
        <v>50</v>
      </c>
      <c r="F5" s="302" t="s">
        <v>51</v>
      </c>
      <c r="G5" s="303">
        <v>46143</v>
      </c>
      <c r="H5" s="304"/>
      <c r="I5" s="305" t="s">
        <v>52</v>
      </c>
      <c r="J5" s="306">
        <v>46387</v>
      </c>
      <c r="K5" s="306"/>
    </row>
    <row r="6" spans="1:11" x14ac:dyDescent="0.25">
      <c r="F6" s="195"/>
      <c r="G6" s="307"/>
      <c r="H6" s="307"/>
      <c r="I6" s="308"/>
      <c r="J6" s="309"/>
    </row>
    <row r="7" spans="1:11" ht="21" customHeight="1" x14ac:dyDescent="0.25">
      <c r="A7" s="463" t="s">
        <v>53</v>
      </c>
      <c r="B7" s="463" t="s">
        <v>54</v>
      </c>
      <c r="C7" s="463"/>
      <c r="D7" s="463"/>
      <c r="E7" s="463"/>
    </row>
    <row r="8" spans="1:11" ht="91.5" customHeight="1" x14ac:dyDescent="0.25">
      <c r="A8" s="463"/>
      <c r="B8" s="310" t="s">
        <v>55</v>
      </c>
      <c r="C8" s="310" t="s">
        <v>319</v>
      </c>
      <c r="D8" s="311" t="s">
        <v>56</v>
      </c>
      <c r="E8" s="310" t="s">
        <v>57</v>
      </c>
      <c r="F8" s="312" t="s">
        <v>58</v>
      </c>
      <c r="G8" s="300" t="s">
        <v>15</v>
      </c>
      <c r="H8" s="300" t="s">
        <v>351</v>
      </c>
      <c r="I8" s="300" t="s">
        <v>352</v>
      </c>
      <c r="J8" s="300" t="s">
        <v>19</v>
      </c>
      <c r="K8" s="313" t="s">
        <v>59</v>
      </c>
    </row>
    <row r="9" spans="1:11" s="318" customFormat="1" ht="165.75" customHeight="1" x14ac:dyDescent="0.25">
      <c r="A9" s="314" t="s">
        <v>360</v>
      </c>
      <c r="B9" s="162" t="s">
        <v>148</v>
      </c>
      <c r="C9" s="162" t="s">
        <v>182</v>
      </c>
      <c r="D9" s="315"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4" t="s">
        <v>130</v>
      </c>
      <c r="G9" s="314" t="s">
        <v>141</v>
      </c>
      <c r="H9" s="316" t="s">
        <v>354</v>
      </c>
      <c r="I9" s="316" t="s">
        <v>353</v>
      </c>
      <c r="J9" s="317" t="str">
        <f>(CONCATENATE(Tabla1[[#This Row],[¿QUÉ? 
IMPACTO]]," ","por",Tabla1[[#This Row],[¿CÓMO?
CAUSA INMEDIATA 
(Iniciar con la palabra 
por)]]," ","a causa de"," ",Tabla1[[#This Row],[¿PORQUÉ?
CAUSA RAÍZ
(Iniciar con 
debido a/a causa de)]]))</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K9" s="140"/>
    </row>
    <row r="10" spans="1:11" s="318" customFormat="1" ht="182.25" customHeight="1" x14ac:dyDescent="0.25">
      <c r="A10" s="314" t="s">
        <v>361</v>
      </c>
      <c r="B10" s="162" t="s">
        <v>148</v>
      </c>
      <c r="C10" s="162" t="s">
        <v>182</v>
      </c>
      <c r="D10" s="315" t="str">
        <f>+IF(B10='11 FORMULAS'!$B$4,'11 FORMULAS'!$C$4,IF(B10='11 FORMULAS'!$B$6,'11 FORMULAS'!$C$6,IF(B10='11 FORMULAS'!$B$8,'11 FORMULAS'!$C$8,IF(B10='11 FORMULAS'!$B$10,'11 FORMULAS'!$C$10,""))))</f>
        <v/>
      </c>
      <c r="E10" s="263"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314" t="s">
        <v>130</v>
      </c>
      <c r="G10" s="314" t="s">
        <v>141</v>
      </c>
      <c r="H10" s="316" t="s">
        <v>373</v>
      </c>
      <c r="I10" s="316" t="s">
        <v>374</v>
      </c>
      <c r="J10" s="317" t="str">
        <f>(CONCATENATE(Tabla1[[#This Row],[¿QUÉ? 
IMPACTO]]," ","por",Tabla1[[#This Row],[¿CÓMO?
CAUSA INMEDIATA 
(Iniciar con la palabra 
por)]]," ","a causa de"," ",Tabla1[[#This Row],[¿PORQUÉ?
CAUSA RAÍZ
(Iniciar con 
debido a/a causa de)]]))</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K10" s="319"/>
    </row>
    <row r="11" spans="1:11" ht="146.25" customHeight="1" x14ac:dyDescent="0.25">
      <c r="A11" s="314" t="s">
        <v>362</v>
      </c>
      <c r="B11" s="162" t="s">
        <v>148</v>
      </c>
      <c r="C11" s="162" t="s">
        <v>152</v>
      </c>
      <c r="D11" s="315" t="str">
        <f>+IF(B11='11 FORMULAS'!$B$4,'11 FORMULAS'!$C$4,IF(B11='11 FORMULAS'!$B$6,'11 FORMULAS'!$C$6,IF(B11='11 FORMULAS'!$B$8,'11 FORMULAS'!$C$8,IF(B11='11 FORMULAS'!$B$10,'11 FORMULAS'!$C$10,""))))</f>
        <v/>
      </c>
      <c r="E11" s="263"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314" t="s">
        <v>130</v>
      </c>
      <c r="G11" s="314" t="s">
        <v>138</v>
      </c>
      <c r="H11" s="376" t="s">
        <v>385</v>
      </c>
      <c r="I11" s="377" t="s">
        <v>386</v>
      </c>
      <c r="J11" s="317" t="str">
        <f>(CONCATENATE(Tabla1[[#This Row],[¿QUÉ? 
IMPACTO]]," ","por",Tabla1[[#This Row],[¿CÓMO?
CAUSA INMEDIATA 
(Iniciar con la palabra 
por)]]," ","a causa de"," ",Tabla1[[#This Row],[¿PORQUÉ?
CAUSA RAÍZ
(Iniciar con 
debido a/a causa de)]]))</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K11" s="320"/>
    </row>
    <row r="12" spans="1:11" ht="180" customHeight="1" x14ac:dyDescent="0.25">
      <c r="A12" s="314" t="s">
        <v>363</v>
      </c>
      <c r="B12" s="162" t="s">
        <v>148</v>
      </c>
      <c r="C12" s="162" t="s">
        <v>152</v>
      </c>
      <c r="D12" s="315" t="str">
        <f>+IF(B12='11 FORMULAS'!$B$4,'11 FORMULAS'!$C$4,IF(B12='11 FORMULAS'!$B$6,'11 FORMULAS'!$C$6,IF(B12='11 FORMULAS'!$B$8,'11 FORMULAS'!$C$8,IF(B12='11 FORMULAS'!$B$10,'11 FORMULAS'!$C$10,""))))</f>
        <v/>
      </c>
      <c r="E12" s="263" t="str">
        <f>+IFERROR(VLOOKUP(B12,Tabla3[],2,0),"")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2" s="314" t="s">
        <v>130</v>
      </c>
      <c r="G12" s="314" t="s">
        <v>138</v>
      </c>
      <c r="H12" s="316" t="s">
        <v>390</v>
      </c>
      <c r="I12" s="316" t="s">
        <v>391</v>
      </c>
      <c r="J12" s="317" t="str">
        <f>(CONCATENATE(Tabla1[[#This Row],[¿QUÉ? 
IMPACTO]]," ","por",Tabla1[[#This Row],[¿CÓMO?
CAUSA INMEDIATA 
(Iniciar con la palabra 
por)]]," ","a causa de"," ",Tabla1[[#This Row],[¿PORQUÉ?
CAUSA RAÍZ
(Iniciar con 
debido a/a causa de)]]))</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K12" s="320"/>
    </row>
    <row r="13" spans="1:11" ht="144" customHeight="1" x14ac:dyDescent="0.25">
      <c r="A13" s="314" t="s">
        <v>400</v>
      </c>
      <c r="B13" s="162" t="s">
        <v>126</v>
      </c>
      <c r="C13" s="162" t="s">
        <v>154</v>
      </c>
      <c r="D13" s="315" t="str">
        <f>+IF(B13='11 FORMULAS'!$B$4,'11 FORMULAS'!$C$4,IF(B13='11 FORMULAS'!$B$6,'11 FORMULAS'!$C$6,IF(B13='11 FORMULAS'!$B$8,'11 FORMULAS'!$C$8,IF(B13='11 FORMULAS'!$B$10,'11 FORMULAS'!$C$10,""))))</f>
        <v/>
      </c>
      <c r="E13" s="263" t="str">
        <f>+IFERROR(VLOOKUP(B13,Tabla3[],2,0),"")</f>
        <v>Eventos relacionados con las conductas o comportamientos de los empleados que afectan la Integridad Pública</v>
      </c>
      <c r="F13" s="314" t="s">
        <v>136</v>
      </c>
      <c r="G13" s="314" t="s">
        <v>143</v>
      </c>
      <c r="H13" s="316" t="s">
        <v>401</v>
      </c>
      <c r="I13" s="316" t="s">
        <v>402</v>
      </c>
      <c r="J13" s="317" t="str">
        <f>(CONCATENATE(Tabla1[[#This Row],[¿QUÉ? 
IMPACTO]]," ","por",Tabla1[[#This Row],[¿CÓMO?
CAUSA INMEDIATA 
(Iniciar con la palabra 
por)]]," ","a causa de"," ",Tabla1[[#This Row],[¿PORQUÉ?
CAUSA RAÍZ
(Iniciar con 
debido a/a causa de)]]))</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K13" s="320"/>
    </row>
    <row r="14" spans="1:11" ht="93" customHeight="1" x14ac:dyDescent="0.25">
      <c r="A14" s="314" t="s">
        <v>64</v>
      </c>
      <c r="B14" s="162"/>
      <c r="C14" s="162"/>
      <c r="D14" s="315" t="str">
        <f>+IF(B14='11 FORMULAS'!$B$4,'11 FORMULAS'!$C$4,IF(B14='11 FORMULAS'!$B$6,'11 FORMULAS'!$C$6,IF(B14='11 FORMULAS'!$B$8,'11 FORMULAS'!$C$8,IF(B14='11 FORMULAS'!$B$10,'11 FORMULAS'!$C$10,""))))</f>
        <v/>
      </c>
      <c r="E14" s="263" t="str">
        <f>+IFERROR(VLOOKUP(B14,Tabla3[],2,0),"")</f>
        <v/>
      </c>
      <c r="F14" s="314"/>
      <c r="G14" s="314"/>
      <c r="H14" s="316"/>
      <c r="I14" s="316"/>
      <c r="J14" s="317" t="str">
        <f>(CONCATENATE(Tabla1[[#This Row],[¿QUÉ? 
IMPACTO]]," ","por",Tabla1[[#This Row],[¿CÓMO?
CAUSA INMEDIATA 
(Iniciar con la palabra 
por)]]," ","a causa de"," ",Tabla1[[#This Row],[¿PORQUÉ?
CAUSA RAÍZ
(Iniciar con 
debido a/a causa de)]]))</f>
        <v xml:space="preserve"> por a causa de </v>
      </c>
      <c r="K14" s="320"/>
    </row>
    <row r="15" spans="1:11" ht="93" customHeight="1" x14ac:dyDescent="0.25">
      <c r="A15" s="314" t="s">
        <v>65</v>
      </c>
      <c r="B15" s="162"/>
      <c r="C15" s="162"/>
      <c r="D15" s="315" t="str">
        <f>+IF(B15='11 FORMULAS'!$B$4,'11 FORMULAS'!$C$4,IF(B15='11 FORMULAS'!$B$6,'11 FORMULAS'!$C$6,IF(B15='11 FORMULAS'!$B$8,'11 FORMULAS'!$C$8,IF(B15='11 FORMULAS'!$B$10,'11 FORMULAS'!$C$10,""))))</f>
        <v/>
      </c>
      <c r="E15" s="263" t="str">
        <f>+IFERROR(VLOOKUP(B15,Tabla3[],2,0),"")</f>
        <v/>
      </c>
      <c r="F15" s="314"/>
      <c r="G15" s="314"/>
      <c r="H15" s="316"/>
      <c r="I15" s="316"/>
      <c r="J15" s="317" t="str">
        <f>(CONCATENATE(Tabla1[[#This Row],[¿QUÉ? 
IMPACTO]]," ","por",Tabla1[[#This Row],[¿CÓMO?
CAUSA INMEDIATA 
(Iniciar con la palabra 
por)]]," ","a causa de"," ",Tabla1[[#This Row],[¿PORQUÉ?
CAUSA RAÍZ
(Iniciar con 
debido a/a causa de)]]))</f>
        <v xml:space="preserve"> por a causa de </v>
      </c>
      <c r="K15" s="320"/>
    </row>
    <row r="16" spans="1:11" ht="93" customHeight="1" x14ac:dyDescent="0.25">
      <c r="A16" s="314" t="s">
        <v>66</v>
      </c>
      <c r="B16" s="162"/>
      <c r="C16" s="162"/>
      <c r="D16" s="315" t="str">
        <f>+IF(B16='11 FORMULAS'!$B$4,'11 FORMULAS'!$C$4,IF(B16='11 FORMULAS'!$B$6,'11 FORMULAS'!$C$6,IF(B16='11 FORMULAS'!$B$8,'11 FORMULAS'!$C$8,IF(B16='11 FORMULAS'!$B$10,'11 FORMULAS'!$C$10,""))))</f>
        <v/>
      </c>
      <c r="E16" s="263" t="str">
        <f>+IFERROR(VLOOKUP(B16,Tabla3[],2,0),"")</f>
        <v/>
      </c>
      <c r="F16" s="314"/>
      <c r="G16" s="314"/>
      <c r="H16" s="316"/>
      <c r="I16" s="316"/>
      <c r="J16" s="317" t="str">
        <f>(CONCATENATE(Tabla1[[#This Row],[¿QUÉ? 
IMPACTO]]," ","por",Tabla1[[#This Row],[¿CÓMO?
CAUSA INMEDIATA 
(Iniciar con la palabra 
por)]]," ","a causa de"," ",Tabla1[[#This Row],[¿PORQUÉ?
CAUSA RAÍZ
(Iniciar con 
debido a/a causa de)]]))</f>
        <v xml:space="preserve"> por a causa de </v>
      </c>
      <c r="K16" s="320"/>
    </row>
    <row r="17" spans="1:11" s="322" customFormat="1" ht="93" customHeight="1" x14ac:dyDescent="0.25">
      <c r="A17" s="314" t="s">
        <v>67</v>
      </c>
      <c r="B17" s="162"/>
      <c r="C17" s="162"/>
      <c r="D17" s="315" t="str">
        <f>+IF(B17='11 FORMULAS'!$B$4,'11 FORMULAS'!$C$4,IF(B17='11 FORMULAS'!$B$6,'11 FORMULAS'!$C$6,IF(B17='11 FORMULAS'!$B$8,'11 FORMULAS'!$C$8,IF(B17='11 FORMULAS'!$B$10,'11 FORMULAS'!$C$10,""))))</f>
        <v/>
      </c>
      <c r="E17" s="263" t="str">
        <f>+IFERROR(VLOOKUP(B17,Tabla3[],2,0),"")</f>
        <v/>
      </c>
      <c r="F17" s="314"/>
      <c r="G17" s="314"/>
      <c r="H17" s="316"/>
      <c r="I17" s="316"/>
      <c r="J17" s="317" t="str">
        <f>(CONCATENATE(Tabla1[[#This Row],[¿QUÉ? 
IMPACTO]]," ","por",Tabla1[[#This Row],[¿CÓMO?
CAUSA INMEDIATA 
(Iniciar con la palabra 
por)]]," ","a causa de"," ",Tabla1[[#This Row],[¿PORQUÉ?
CAUSA RAÍZ
(Iniciar con 
debido a/a causa de)]]))</f>
        <v xml:space="preserve"> por a causa de </v>
      </c>
      <c r="K17" s="321"/>
    </row>
    <row r="18" spans="1:11" s="322" customFormat="1" ht="93" customHeight="1" x14ac:dyDescent="0.25">
      <c r="A18" s="314" t="s">
        <v>68</v>
      </c>
      <c r="B18" s="162"/>
      <c r="C18" s="162"/>
      <c r="D18" s="315" t="str">
        <f>+IF(B18='11 FORMULAS'!$B$4,'11 FORMULAS'!$C$4,IF(B18='11 FORMULAS'!$B$6,'11 FORMULAS'!$C$6,IF(B18='11 FORMULAS'!$B$8,'11 FORMULAS'!$C$8,IF(B18='11 FORMULAS'!$B$10,'11 FORMULAS'!$C$10,""))))</f>
        <v/>
      </c>
      <c r="E18" s="263" t="str">
        <f>+IFERROR(VLOOKUP(B18,Tabla3[],2,0),"")</f>
        <v/>
      </c>
      <c r="F18" s="314"/>
      <c r="G18" s="314"/>
      <c r="H18" s="316"/>
      <c r="I18" s="316"/>
      <c r="J18" s="317" t="str">
        <f>(CONCATENATE(Tabla1[[#This Row],[¿QUÉ? 
IMPACTO]]," ","por",Tabla1[[#This Row],[¿CÓMO?
CAUSA INMEDIATA 
(Iniciar con la palabra 
por)]]," ","a causa de"," ",Tabla1[[#This Row],[¿PORQUÉ?
CAUSA RAÍZ
(Iniciar con 
debido a/a causa de)]]))</f>
        <v xml:space="preserve"> por a causa de </v>
      </c>
      <c r="K18" s="321"/>
    </row>
    <row r="19" spans="1:11" s="322" customFormat="1" ht="93" customHeight="1" x14ac:dyDescent="0.25">
      <c r="A19" s="314" t="s">
        <v>69</v>
      </c>
      <c r="B19" s="162"/>
      <c r="C19" s="162"/>
      <c r="D19" s="315" t="str">
        <f>+IF(B19='11 FORMULAS'!$B$4,'11 FORMULAS'!$C$4,IF(B19='11 FORMULAS'!$B$6,'11 FORMULAS'!$C$6,IF(B19='11 FORMULAS'!$B$8,'11 FORMULAS'!$C$8,IF(B19='11 FORMULAS'!$B$10,'11 FORMULAS'!$C$10,""))))</f>
        <v/>
      </c>
      <c r="E19" s="263" t="str">
        <f>+IFERROR(VLOOKUP(B19,Tabla3[],2,0),"")</f>
        <v/>
      </c>
      <c r="F19" s="314"/>
      <c r="G19" s="314"/>
      <c r="H19" s="316"/>
      <c r="I19" s="316"/>
      <c r="J19" s="317" t="str">
        <f>(CONCATENATE(Tabla1[[#This Row],[¿QUÉ? 
IMPACTO]]," ","por",Tabla1[[#This Row],[¿CÓMO?
CAUSA INMEDIATA 
(Iniciar con la palabra 
por)]]," ","a causa de"," ",Tabla1[[#This Row],[¿PORQUÉ?
CAUSA RAÍZ
(Iniciar con 
debido a/a causa de)]]))</f>
        <v xml:space="preserve"> por a causa de </v>
      </c>
      <c r="K19" s="321"/>
    </row>
    <row r="20" spans="1:11" s="322" customFormat="1" ht="93" customHeight="1" x14ac:dyDescent="0.25">
      <c r="A20" s="314" t="s">
        <v>70</v>
      </c>
      <c r="B20" s="162"/>
      <c r="C20" s="162"/>
      <c r="D20" s="315" t="str">
        <f>+IF(B20='11 FORMULAS'!$B$4,'11 FORMULAS'!$C$4,IF(B20='11 FORMULAS'!$B$6,'11 FORMULAS'!$C$6,IF(B20='11 FORMULAS'!$B$8,'11 FORMULAS'!$C$8,IF(B20='11 FORMULAS'!$B$10,'11 FORMULAS'!$C$10,""))))</f>
        <v/>
      </c>
      <c r="E20" s="263" t="str">
        <f>+IFERROR(VLOOKUP(B20,Tabla3[],2,0),"")</f>
        <v/>
      </c>
      <c r="F20" s="314"/>
      <c r="G20" s="314"/>
      <c r="H20" s="316"/>
      <c r="I20" s="316"/>
      <c r="J20" s="317" t="str">
        <f>(CONCATENATE(Tabla1[[#This Row],[¿QUÉ? 
IMPACTO]]," ","por",Tabla1[[#This Row],[¿CÓMO?
CAUSA INMEDIATA 
(Iniciar con la palabra 
por)]]," ","a causa de"," ",Tabla1[[#This Row],[¿PORQUÉ?
CAUSA RAÍZ
(Iniciar con 
debido a/a causa de)]]))</f>
        <v xml:space="preserve"> por a causa de </v>
      </c>
      <c r="K20" s="321"/>
    </row>
    <row r="21" spans="1:11" s="322" customFormat="1" ht="93" customHeight="1" x14ac:dyDescent="0.25">
      <c r="A21" s="314" t="s">
        <v>71</v>
      </c>
      <c r="B21" s="162"/>
      <c r="C21" s="162"/>
      <c r="D21" s="315" t="str">
        <f>+IF(B21='11 FORMULAS'!$B$4,'11 FORMULAS'!$C$4,IF(B21='11 FORMULAS'!$B$6,'11 FORMULAS'!$C$6,IF(B21='11 FORMULAS'!$B$8,'11 FORMULAS'!$C$8,IF(B21='11 FORMULAS'!$B$10,'11 FORMULAS'!$C$10,""))))</f>
        <v/>
      </c>
      <c r="E21" s="263" t="str">
        <f>+IFERROR(VLOOKUP(B21,Tabla3[],2,0),"")</f>
        <v/>
      </c>
      <c r="F21" s="314"/>
      <c r="G21" s="314"/>
      <c r="H21" s="316"/>
      <c r="I21" s="316"/>
      <c r="J21" s="317" t="str">
        <f>(CONCATENATE(Tabla1[[#This Row],[¿QUÉ? 
IMPACTO]]," ","por",Tabla1[[#This Row],[¿CÓMO?
CAUSA INMEDIATA 
(Iniciar con la palabra 
por)]]," ","a causa de"," ",Tabla1[[#This Row],[¿PORQUÉ?
CAUSA RAÍZ
(Iniciar con 
debido a/a causa de)]]))</f>
        <v xml:space="preserve"> por a causa de </v>
      </c>
      <c r="K21" s="321"/>
    </row>
    <row r="22" spans="1:11" s="322" customFormat="1" ht="93" customHeight="1" x14ac:dyDescent="0.25">
      <c r="A22" s="314" t="s">
        <v>72</v>
      </c>
      <c r="B22" s="162"/>
      <c r="C22" s="162"/>
      <c r="D22" s="315" t="str">
        <f>+IF(B22='11 FORMULAS'!$B$4,'11 FORMULAS'!$C$4,IF(B22='11 FORMULAS'!$B$6,'11 FORMULAS'!$C$6,IF(B22='11 FORMULAS'!$B$8,'11 FORMULAS'!$C$8,IF(B22='11 FORMULAS'!$B$10,'11 FORMULAS'!$C$10,""))))</f>
        <v/>
      </c>
      <c r="E22" s="263" t="str">
        <f>+IFERROR(VLOOKUP(B22,Tabla3[],2,0),"")</f>
        <v/>
      </c>
      <c r="F22" s="314"/>
      <c r="G22" s="314"/>
      <c r="H22" s="316"/>
      <c r="I22" s="316"/>
      <c r="J22" s="317" t="str">
        <f>(CONCATENATE(Tabla1[[#This Row],[¿QUÉ? 
IMPACTO]]," ","por",Tabla1[[#This Row],[¿CÓMO?
CAUSA INMEDIATA 
(Iniciar con la palabra 
por)]]," ","a causa de"," ",Tabla1[[#This Row],[¿PORQUÉ?
CAUSA RAÍZ
(Iniciar con 
debido a/a causa de)]]))</f>
        <v xml:space="preserve"> por a causa de </v>
      </c>
      <c r="K22" s="321"/>
    </row>
    <row r="23" spans="1:11" s="322" customFormat="1" ht="93" customHeight="1" x14ac:dyDescent="0.25">
      <c r="A23" s="314" t="s">
        <v>73</v>
      </c>
      <c r="B23" s="162"/>
      <c r="C23" s="162"/>
      <c r="D23" s="315" t="str">
        <f>+IF(B23='11 FORMULAS'!$B$4,'11 FORMULAS'!$C$4,IF(B23='11 FORMULAS'!$B$6,'11 FORMULAS'!$C$6,IF(B23='11 FORMULAS'!$B$8,'11 FORMULAS'!$C$8,IF(B23='11 FORMULAS'!$B$10,'11 FORMULAS'!$C$10,""))))</f>
        <v/>
      </c>
      <c r="E23" s="263" t="str">
        <f>+IFERROR(VLOOKUP(B23,Tabla3[],2,0),"")</f>
        <v/>
      </c>
      <c r="F23" s="314"/>
      <c r="G23" s="314"/>
      <c r="H23" s="316"/>
      <c r="I23" s="316"/>
      <c r="J23" s="317" t="str">
        <f>(CONCATENATE(Tabla1[[#This Row],[¿QUÉ? 
IMPACTO]]," ","por",Tabla1[[#This Row],[¿CÓMO?
CAUSA INMEDIATA 
(Iniciar con la palabra 
por)]]," ","a causa de"," ",Tabla1[[#This Row],[¿PORQUÉ?
CAUSA RAÍZ
(Iniciar con 
debido a/a causa de)]]))</f>
        <v xml:space="preserve"> por a causa de </v>
      </c>
      <c r="K23" s="321"/>
    </row>
    <row r="24" spans="1:11" s="322" customFormat="1" ht="93" customHeight="1" x14ac:dyDescent="0.25">
      <c r="A24" s="314" t="s">
        <v>74</v>
      </c>
      <c r="B24" s="162"/>
      <c r="C24" s="162"/>
      <c r="D24" s="315" t="str">
        <f>+IF(B24='11 FORMULAS'!$B$4,'11 FORMULAS'!$C$4,IF(B24='11 FORMULAS'!$B$6,'11 FORMULAS'!$C$6,IF(B24='11 FORMULAS'!$B$8,'11 FORMULAS'!$C$8,IF(B24='11 FORMULAS'!$B$10,'11 FORMULAS'!$C$10,""))))</f>
        <v/>
      </c>
      <c r="E24" s="263" t="str">
        <f>+IFERROR(VLOOKUP(B24,Tabla3[],2,0),"")</f>
        <v/>
      </c>
      <c r="F24" s="314"/>
      <c r="G24" s="314"/>
      <c r="H24" s="316"/>
      <c r="I24" s="316"/>
      <c r="J24" s="317" t="str">
        <f>(CONCATENATE(Tabla1[[#This Row],[¿QUÉ? 
IMPACTO]]," ","por",Tabla1[[#This Row],[¿CÓMO?
CAUSA INMEDIATA 
(Iniciar con la palabra 
por)]]," ","a causa de"," ",Tabla1[[#This Row],[¿PORQUÉ?
CAUSA RAÍZ
(Iniciar con 
debido a/a causa de)]]))</f>
        <v xml:space="preserve"> por a causa de </v>
      </c>
      <c r="K24" s="321"/>
    </row>
    <row r="25" spans="1:11" s="322" customFormat="1" ht="93" customHeight="1" x14ac:dyDescent="0.25">
      <c r="A25" s="314" t="s">
        <v>75</v>
      </c>
      <c r="B25" s="162"/>
      <c r="C25" s="162"/>
      <c r="D25" s="315" t="str">
        <f>+IF(B25='11 FORMULAS'!$B$4,'11 FORMULAS'!$C$4,IF(B25='11 FORMULAS'!$B$6,'11 FORMULAS'!$C$6,IF(B25='11 FORMULAS'!$B$8,'11 FORMULAS'!$C$8,IF(B25='11 FORMULAS'!$B$10,'11 FORMULAS'!$C$10,""))))</f>
        <v/>
      </c>
      <c r="E25" s="263" t="str">
        <f>+IFERROR(VLOOKUP(B25,Tabla3[],2,0),"")</f>
        <v/>
      </c>
      <c r="F25" s="314"/>
      <c r="G25" s="314"/>
      <c r="H25" s="316"/>
      <c r="I25" s="316"/>
      <c r="J25" s="317" t="str">
        <f>(CONCATENATE(Tabla1[[#This Row],[¿QUÉ? 
IMPACTO]]," ","por",Tabla1[[#This Row],[¿CÓMO?
CAUSA INMEDIATA 
(Iniciar con la palabra 
por)]]," ","a causa de"," ",Tabla1[[#This Row],[¿PORQUÉ?
CAUSA RAÍZ
(Iniciar con 
debido a/a causa de)]]))</f>
        <v xml:space="preserve"> por a causa de </v>
      </c>
      <c r="K25" s="321"/>
    </row>
    <row r="26" spans="1:11" s="322" customFormat="1" ht="93" customHeight="1" x14ac:dyDescent="0.25">
      <c r="A26" s="314" t="s">
        <v>76</v>
      </c>
      <c r="B26" s="162"/>
      <c r="C26" s="162"/>
      <c r="D26" s="315" t="str">
        <f>+IF(B26='11 FORMULAS'!$B$4,'11 FORMULAS'!$C$4,IF(B26='11 FORMULAS'!$B$6,'11 FORMULAS'!$C$6,IF(B26='11 FORMULAS'!$B$8,'11 FORMULAS'!$C$8,IF(B26='11 FORMULAS'!$B$10,'11 FORMULAS'!$C$10,""))))</f>
        <v/>
      </c>
      <c r="E26" s="263" t="str">
        <f>+IFERROR(VLOOKUP(B26,Tabla3[],2,0),"")</f>
        <v/>
      </c>
      <c r="F26" s="314"/>
      <c r="G26" s="314"/>
      <c r="H26" s="316"/>
      <c r="I26" s="316"/>
      <c r="J26" s="317" t="str">
        <f>(CONCATENATE(Tabla1[[#This Row],[¿QUÉ? 
IMPACTO]]," ","por",Tabla1[[#This Row],[¿CÓMO?
CAUSA INMEDIATA 
(Iniciar con la palabra 
por)]]," ","a causa de"," ",Tabla1[[#This Row],[¿PORQUÉ?
CAUSA RAÍZ
(Iniciar con 
debido a/a causa de)]]))</f>
        <v xml:space="preserve"> por a causa de </v>
      </c>
      <c r="K26" s="321"/>
    </row>
    <row r="27" spans="1:11" s="322" customFormat="1" ht="93" customHeight="1" x14ac:dyDescent="0.25">
      <c r="A27" s="314" t="s">
        <v>77</v>
      </c>
      <c r="B27" s="162"/>
      <c r="C27" s="162"/>
      <c r="D27" s="315" t="str">
        <f>+IF(B27='11 FORMULAS'!$B$4,'11 FORMULAS'!$C$4,IF(B27='11 FORMULAS'!$B$6,'11 FORMULAS'!$C$6,IF(B27='11 FORMULAS'!$B$8,'11 FORMULAS'!$C$8,IF(B27='11 FORMULAS'!$B$10,'11 FORMULAS'!$C$10,""))))</f>
        <v/>
      </c>
      <c r="E27" s="263" t="str">
        <f>+IFERROR(VLOOKUP(B27,Tabla3[],2,0),"")</f>
        <v/>
      </c>
      <c r="F27" s="314"/>
      <c r="G27" s="314"/>
      <c r="H27" s="316"/>
      <c r="I27" s="316"/>
      <c r="J27" s="317" t="str">
        <f>(CONCATENATE(Tabla1[[#This Row],[¿QUÉ? 
IMPACTO]]," ","por",Tabla1[[#This Row],[¿CÓMO?
CAUSA INMEDIATA 
(Iniciar con la palabra 
por)]]," ","a causa de"," ",Tabla1[[#This Row],[¿PORQUÉ?
CAUSA RAÍZ
(Iniciar con 
debido a/a causa de)]]))</f>
        <v xml:space="preserve"> por a causa de </v>
      </c>
      <c r="K27" s="321"/>
    </row>
    <row r="28" spans="1:11" s="322" customFormat="1" ht="93" customHeight="1" x14ac:dyDescent="0.25">
      <c r="A28" s="314" t="s">
        <v>78</v>
      </c>
      <c r="B28" s="162"/>
      <c r="C28" s="162"/>
      <c r="D28" s="315" t="str">
        <f>+IF(B28='11 FORMULAS'!$B$4,'11 FORMULAS'!$C$4,IF(B28='11 FORMULAS'!$B$6,'11 FORMULAS'!$C$6,IF(B28='11 FORMULAS'!$B$8,'11 FORMULAS'!$C$8,IF(B28='11 FORMULAS'!$B$10,'11 FORMULAS'!$C$10,""))))</f>
        <v/>
      </c>
      <c r="E28" s="263" t="str">
        <f>+IFERROR(VLOOKUP(B28,Tabla3[],2,0),"")</f>
        <v/>
      </c>
      <c r="F28" s="314"/>
      <c r="G28" s="314"/>
      <c r="H28" s="323"/>
      <c r="I28" s="323"/>
      <c r="J28" s="317" t="str">
        <f>(CONCATENATE(Tabla1[[#This Row],[¿QUÉ? 
IMPACTO]]," ","por",Tabla1[[#This Row],[¿CÓMO?
CAUSA INMEDIATA 
(Iniciar con la palabra 
por)]]," ","a causa de"," ",Tabla1[[#This Row],[¿PORQUÉ?
CAUSA RAÍZ
(Iniciar con 
debido a/a causa de)]]))</f>
        <v xml:space="preserve"> por a causa de </v>
      </c>
      <c r="K28" s="321"/>
    </row>
    <row r="29" spans="1:11" s="322" customFormat="1" ht="18" x14ac:dyDescent="0.25">
      <c r="F29" s="114"/>
      <c r="G29" s="114"/>
      <c r="H29" s="114"/>
      <c r="I29" s="114"/>
      <c r="J29" s="324"/>
    </row>
    <row r="30" spans="1:11" x14ac:dyDescent="0.2">
      <c r="F30" s="115"/>
      <c r="G30" s="115"/>
      <c r="H30" s="115"/>
      <c r="I30" s="115"/>
    </row>
    <row r="31" spans="1:11" x14ac:dyDescent="0.2">
      <c r="F31" s="115"/>
      <c r="G31" s="115"/>
      <c r="H31" s="115"/>
      <c r="I31" s="115"/>
    </row>
    <row r="32" spans="1:11" x14ac:dyDescent="0.25">
      <c r="F32" s="325"/>
      <c r="G32" s="325"/>
      <c r="H32" s="325"/>
      <c r="I32" s="325"/>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6"/>
    </row>
    <row r="44" spans="6:26" x14ac:dyDescent="0.25">
      <c r="Z44" s="326"/>
    </row>
    <row r="45" spans="6:26" x14ac:dyDescent="0.25">
      <c r="Z45" s="326"/>
    </row>
    <row r="46" spans="6:26" x14ac:dyDescent="0.25">
      <c r="Z46" s="326"/>
    </row>
    <row r="47" spans="6:26" x14ac:dyDescent="0.25">
      <c r="Z47" s="326"/>
    </row>
    <row r="48" spans="6:26" x14ac:dyDescent="0.25">
      <c r="Z48" s="326"/>
    </row>
    <row r="49" spans="26:26" x14ac:dyDescent="0.25">
      <c r="Z49" s="326"/>
    </row>
    <row r="50" spans="26:26" x14ac:dyDescent="0.25">
      <c r="Z50" s="326"/>
    </row>
    <row r="51" spans="26:26" ht="14.25" customHeight="1" x14ac:dyDescent="0.25">
      <c r="Z51" s="326"/>
    </row>
    <row r="52" spans="26:26" x14ac:dyDescent="0.25">
      <c r="Z52" s="326"/>
    </row>
  </sheetData>
  <sheetProtection formatCells="0" formatColumns="0" formatRows="0" sort="0" autoFilter="0" pivotTables="0"/>
  <mergeCells count="8">
    <mergeCell ref="C2:K2"/>
    <mergeCell ref="B7:E7"/>
    <mergeCell ref="A7:A8"/>
    <mergeCell ref="A1:K1"/>
    <mergeCell ref="A3:K3"/>
    <mergeCell ref="B4:D4"/>
    <mergeCell ref="B5:D5"/>
    <mergeCell ref="F4:H4"/>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85" t="s">
        <v>79</v>
      </c>
      <c r="B1" s="485"/>
      <c r="E1" s="484" t="s">
        <v>80</v>
      </c>
      <c r="F1" s="484"/>
      <c r="G1" s="484"/>
      <c r="H1" s="484"/>
    </row>
    <row r="2" spans="1:23" ht="48.95" customHeight="1" x14ac:dyDescent="0.2">
      <c r="B2" s="33" t="s">
        <v>54</v>
      </c>
      <c r="C2" s="33"/>
      <c r="E2" s="483" t="s">
        <v>81</v>
      </c>
      <c r="F2" s="483"/>
      <c r="G2" s="483"/>
      <c r="H2" s="483"/>
      <c r="I2" s="483"/>
      <c r="K2" s="483" t="s">
        <v>82</v>
      </c>
      <c r="L2" s="483"/>
      <c r="M2" s="483"/>
      <c r="N2" s="483"/>
      <c r="P2" s="483" t="s">
        <v>35</v>
      </c>
      <c r="Q2" s="483"/>
      <c r="S2" s="25" t="s">
        <v>44</v>
      </c>
      <c r="U2" s="25" t="s">
        <v>83</v>
      </c>
      <c r="W2" s="10" t="s">
        <v>45</v>
      </c>
    </row>
    <row r="3" spans="1:23" ht="29.25" thickBot="1" x14ac:dyDescent="0.25">
      <c r="A3" s="26" t="s">
        <v>84</v>
      </c>
      <c r="B3" s="33" t="s">
        <v>84</v>
      </c>
      <c r="C3" s="33" t="s">
        <v>54</v>
      </c>
      <c r="E3" s="27" t="s">
        <v>31</v>
      </c>
      <c r="F3" s="27" t="s">
        <v>33</v>
      </c>
      <c r="H3" s="27" t="s">
        <v>36</v>
      </c>
      <c r="I3" s="27" t="s">
        <v>38</v>
      </c>
      <c r="K3" s="25" t="s">
        <v>85</v>
      </c>
      <c r="L3" s="25" t="s">
        <v>86</v>
      </c>
      <c r="M3" s="25" t="s">
        <v>87</v>
      </c>
      <c r="N3" s="25" t="s">
        <v>88</v>
      </c>
      <c r="P3" s="30" t="s">
        <v>31</v>
      </c>
      <c r="Q3" s="30" t="s">
        <v>89</v>
      </c>
      <c r="S3" s="26" t="s">
        <v>90</v>
      </c>
      <c r="U3" s="3" t="s">
        <v>91</v>
      </c>
      <c r="W3" s="9" t="s">
        <v>92</v>
      </c>
    </row>
    <row r="4" spans="1:23" ht="38.25" x14ac:dyDescent="0.2">
      <c r="A4" s="32" t="s">
        <v>93</v>
      </c>
      <c r="B4" s="35" t="s">
        <v>93</v>
      </c>
      <c r="C4" s="45" t="s">
        <v>94</v>
      </c>
      <c r="E4" s="26" t="s">
        <v>95</v>
      </c>
      <c r="F4" s="28">
        <v>0.25</v>
      </c>
      <c r="H4" s="26" t="s">
        <v>96</v>
      </c>
      <c r="I4" s="28">
        <v>0.25</v>
      </c>
      <c r="K4" s="62" t="s">
        <v>97</v>
      </c>
      <c r="L4" s="26" t="s">
        <v>98</v>
      </c>
      <c r="M4" s="26" t="s">
        <v>99</v>
      </c>
      <c r="N4" s="26" t="s">
        <v>100</v>
      </c>
      <c r="P4" s="26" t="s">
        <v>95</v>
      </c>
      <c r="Q4" s="48" t="s">
        <v>101</v>
      </c>
      <c r="S4" s="26" t="s">
        <v>102</v>
      </c>
      <c r="U4" s="3" t="s">
        <v>103</v>
      </c>
      <c r="W4" s="9" t="s">
        <v>104</v>
      </c>
    </row>
    <row r="5" spans="1:23" ht="77.25" thickBot="1" x14ac:dyDescent="0.25">
      <c r="A5" s="32" t="s">
        <v>105</v>
      </c>
      <c r="B5" s="39"/>
      <c r="C5" s="46"/>
      <c r="E5" s="26" t="s">
        <v>106</v>
      </c>
      <c r="F5" s="28">
        <v>0.15</v>
      </c>
      <c r="H5" s="26" t="s">
        <v>107</v>
      </c>
      <c r="I5" s="28">
        <v>0.15</v>
      </c>
      <c r="K5" s="62" t="s">
        <v>108</v>
      </c>
      <c r="L5" s="26" t="s">
        <v>109</v>
      </c>
      <c r="M5" s="26" t="s">
        <v>110</v>
      </c>
      <c r="N5" s="26" t="s">
        <v>111</v>
      </c>
      <c r="P5" s="26" t="s">
        <v>106</v>
      </c>
      <c r="Q5" s="48" t="s">
        <v>101</v>
      </c>
      <c r="S5" s="26" t="s">
        <v>112</v>
      </c>
      <c r="U5" s="3" t="s">
        <v>113</v>
      </c>
      <c r="W5" s="9" t="s">
        <v>114</v>
      </c>
    </row>
    <row r="6" spans="1:23" ht="28.5" x14ac:dyDescent="0.2">
      <c r="A6" s="32" t="s">
        <v>115</v>
      </c>
      <c r="B6" s="41" t="s">
        <v>105</v>
      </c>
      <c r="C6" s="47" t="s">
        <v>116</v>
      </c>
      <c r="E6" s="26" t="s">
        <v>117</v>
      </c>
      <c r="F6" s="28">
        <v>0.1</v>
      </c>
      <c r="H6" s="26"/>
      <c r="I6" s="26"/>
      <c r="K6" s="62" t="s">
        <v>118</v>
      </c>
      <c r="L6" s="26"/>
      <c r="M6" s="26"/>
      <c r="N6" s="26" t="s">
        <v>119</v>
      </c>
      <c r="P6" s="26" t="s">
        <v>117</v>
      </c>
      <c r="Q6" s="48" t="s">
        <v>120</v>
      </c>
      <c r="S6" s="26" t="s">
        <v>121</v>
      </c>
      <c r="U6" s="3" t="s">
        <v>122</v>
      </c>
      <c r="W6" s="26"/>
    </row>
    <row r="7" spans="1:23" ht="13.5" thickBot="1" x14ac:dyDescent="0.25">
      <c r="A7" s="32" t="s">
        <v>123</v>
      </c>
      <c r="B7" s="39"/>
      <c r="C7" s="46"/>
      <c r="E7" s="26"/>
      <c r="F7" s="28"/>
      <c r="P7" s="29"/>
      <c r="S7" s="26" t="s">
        <v>124</v>
      </c>
    </row>
    <row r="8" spans="1:23" x14ac:dyDescent="0.2">
      <c r="A8" s="32" t="s">
        <v>125</v>
      </c>
      <c r="B8" s="41" t="s">
        <v>115</v>
      </c>
      <c r="C8" s="47" t="s">
        <v>126</v>
      </c>
      <c r="S8" s="26"/>
    </row>
    <row r="9" spans="1:23" ht="26.25" thickBot="1" x14ac:dyDescent="0.25">
      <c r="A9" s="32" t="s">
        <v>127</v>
      </c>
      <c r="B9" s="43"/>
      <c r="C9" s="46"/>
    </row>
    <row r="10" spans="1:23" x14ac:dyDescent="0.2">
      <c r="A10" s="32" t="s">
        <v>128</v>
      </c>
      <c r="B10" s="41" t="s">
        <v>123</v>
      </c>
      <c r="C10" s="47" t="s">
        <v>129</v>
      </c>
    </row>
    <row r="11" spans="1:23" ht="14.25" customHeight="1" thickBot="1" x14ac:dyDescent="0.25">
      <c r="A11" s="34"/>
      <c r="B11" s="39"/>
      <c r="C11" s="46"/>
    </row>
    <row r="12" spans="1:23" ht="14.25" customHeight="1" x14ac:dyDescent="0.2">
      <c r="B12" s="41" t="s">
        <v>125</v>
      </c>
      <c r="C12" s="42" t="s">
        <v>94</v>
      </c>
    </row>
    <row r="13" spans="1:23" ht="14.25" customHeight="1" x14ac:dyDescent="0.2">
      <c r="A13" s="60" t="s">
        <v>58</v>
      </c>
      <c r="B13" s="38"/>
      <c r="C13" s="37" t="s">
        <v>116</v>
      </c>
    </row>
    <row r="14" spans="1:23" ht="14.25" customHeight="1" x14ac:dyDescent="0.2">
      <c r="A14" s="61" t="s">
        <v>130</v>
      </c>
      <c r="B14" s="36"/>
      <c r="C14" s="37" t="s">
        <v>126</v>
      </c>
    </row>
    <row r="15" spans="1:23" ht="14.25" customHeight="1" x14ac:dyDescent="0.2">
      <c r="A15" s="61" t="s">
        <v>62</v>
      </c>
      <c r="B15" s="36"/>
      <c r="C15" s="37" t="s">
        <v>129</v>
      </c>
    </row>
    <row r="16" spans="1:23" ht="14.25" customHeight="1" x14ac:dyDescent="0.2">
      <c r="A16" s="61" t="s">
        <v>131</v>
      </c>
      <c r="B16" s="36"/>
      <c r="C16" s="37" t="s">
        <v>132</v>
      </c>
    </row>
    <row r="17" spans="1:5" ht="14.25" customHeight="1" thickBot="1" x14ac:dyDescent="0.25">
      <c r="A17" s="61" t="s">
        <v>133</v>
      </c>
      <c r="B17" s="39"/>
      <c r="C17" s="40"/>
    </row>
    <row r="18" spans="1:5" x14ac:dyDescent="0.2">
      <c r="A18" s="61" t="s">
        <v>134</v>
      </c>
      <c r="B18" s="41" t="s">
        <v>127</v>
      </c>
      <c r="C18" s="42" t="s">
        <v>94</v>
      </c>
    </row>
    <row r="19" spans="1:5" ht="14.25" customHeight="1" x14ac:dyDescent="0.2">
      <c r="B19" s="36"/>
      <c r="C19" s="37" t="s">
        <v>116</v>
      </c>
    </row>
    <row r="20" spans="1:5" ht="14.25" customHeight="1" x14ac:dyDescent="0.2">
      <c r="B20" s="36"/>
      <c r="C20" s="37" t="s">
        <v>126</v>
      </c>
    </row>
    <row r="21" spans="1:5" ht="14.25" customHeight="1" x14ac:dyDescent="0.2">
      <c r="B21" s="36"/>
      <c r="C21" s="37" t="s">
        <v>129</v>
      </c>
    </row>
    <row r="22" spans="1:5" ht="14.25" customHeight="1" x14ac:dyDescent="0.2">
      <c r="B22" s="36"/>
      <c r="C22" s="37" t="s">
        <v>132</v>
      </c>
    </row>
    <row r="23" spans="1:5" ht="14.25" customHeight="1" thickBot="1" x14ac:dyDescent="0.25">
      <c r="B23" s="43"/>
      <c r="C23" s="44"/>
    </row>
    <row r="24" spans="1:5" ht="14.25" customHeight="1" x14ac:dyDescent="0.2">
      <c r="B24" s="41" t="s">
        <v>128</v>
      </c>
      <c r="C24" s="42" t="s">
        <v>132</v>
      </c>
    </row>
    <row r="25" spans="1:5" ht="14.25" customHeight="1" x14ac:dyDescent="0.2">
      <c r="B25" s="36"/>
      <c r="C25" s="37" t="s">
        <v>116</v>
      </c>
    </row>
    <row r="26" spans="1:5" ht="14.25" customHeight="1" thickBot="1" x14ac:dyDescent="0.25">
      <c r="B26" s="39"/>
      <c r="C26" s="40"/>
    </row>
    <row r="30" spans="1:5" x14ac:dyDescent="0.2">
      <c r="A30" s="60"/>
      <c r="B30" s="60"/>
      <c r="C30" s="60"/>
      <c r="D30" s="60"/>
      <c r="E30" s="60"/>
    </row>
    <row r="31" spans="1:5" x14ac:dyDescent="0.2">
      <c r="A31" s="24" t="s">
        <v>130</v>
      </c>
      <c r="B31" s="24" t="s">
        <v>62</v>
      </c>
      <c r="C31" s="24" t="s">
        <v>135</v>
      </c>
      <c r="D31" s="24" t="s">
        <v>136</v>
      </c>
      <c r="E31" s="24" t="s">
        <v>137</v>
      </c>
    </row>
    <row r="32" spans="1:5" ht="25.5" x14ac:dyDescent="0.2">
      <c r="A32" s="63" t="s">
        <v>138</v>
      </c>
      <c r="B32" s="24" t="s">
        <v>139</v>
      </c>
      <c r="C32" s="24" t="s">
        <v>140</v>
      </c>
      <c r="D32" s="24" t="s">
        <v>138</v>
      </c>
      <c r="E32" s="24" t="s">
        <v>138</v>
      </c>
    </row>
    <row r="33" spans="1:9" ht="25.5" x14ac:dyDescent="0.2">
      <c r="A33" s="63" t="s">
        <v>141</v>
      </c>
      <c r="B33" s="24" t="s">
        <v>63</v>
      </c>
      <c r="C33" s="24" t="s">
        <v>142</v>
      </c>
      <c r="D33" s="24" t="s">
        <v>141</v>
      </c>
      <c r="E33" s="24" t="s">
        <v>141</v>
      </c>
    </row>
    <row r="34" spans="1:9" ht="25.5" x14ac:dyDescent="0.2">
      <c r="A34" s="63" t="s">
        <v>143</v>
      </c>
      <c r="B34" s="24" t="s">
        <v>144</v>
      </c>
      <c r="C34" s="24" t="s">
        <v>145</v>
      </c>
      <c r="D34" s="24" t="s">
        <v>143</v>
      </c>
      <c r="E34" s="24" t="s">
        <v>143</v>
      </c>
    </row>
    <row r="35" spans="1:9" ht="25.5" x14ac:dyDescent="0.2">
      <c r="B35" s="24" t="s">
        <v>146</v>
      </c>
    </row>
    <row r="37" spans="1:9" x14ac:dyDescent="0.2">
      <c r="H37" s="24" t="s">
        <v>55</v>
      </c>
      <c r="I37" s="24" t="s">
        <v>147</v>
      </c>
    </row>
    <row r="38" spans="1:9" ht="102" x14ac:dyDescent="0.2">
      <c r="A38" s="69" t="s">
        <v>148</v>
      </c>
      <c r="B38" s="69" t="s">
        <v>60</v>
      </c>
      <c r="C38" s="69" t="s">
        <v>126</v>
      </c>
      <c r="D38" s="69" t="s">
        <v>149</v>
      </c>
      <c r="E38" s="69" t="s">
        <v>132</v>
      </c>
      <c r="F38" s="69" t="s">
        <v>150</v>
      </c>
      <c r="H38" s="24" t="s">
        <v>148</v>
      </c>
      <c r="I38" s="24" t="s">
        <v>151</v>
      </c>
    </row>
    <row r="39" spans="1:9" ht="63.75" x14ac:dyDescent="0.2">
      <c r="A39" s="65" t="s">
        <v>152</v>
      </c>
      <c r="B39" s="66" t="s">
        <v>153</v>
      </c>
      <c r="C39" s="66" t="s">
        <v>154</v>
      </c>
      <c r="D39" s="65" t="s">
        <v>155</v>
      </c>
      <c r="E39" s="65" t="s">
        <v>156</v>
      </c>
      <c r="F39" s="67" t="s">
        <v>157</v>
      </c>
      <c r="H39" s="24" t="s">
        <v>60</v>
      </c>
      <c r="I39" s="24" t="s">
        <v>158</v>
      </c>
    </row>
    <row r="40" spans="1:9" ht="38.25" x14ac:dyDescent="0.2">
      <c r="A40" s="65" t="s">
        <v>159</v>
      </c>
      <c r="B40" s="66" t="s">
        <v>61</v>
      </c>
      <c r="C40" s="66" t="s">
        <v>160</v>
      </c>
      <c r="D40" s="68" t="s">
        <v>161</v>
      </c>
      <c r="E40" s="68" t="s">
        <v>162</v>
      </c>
      <c r="F40" s="65" t="s">
        <v>163</v>
      </c>
      <c r="H40" s="24" t="s">
        <v>126</v>
      </c>
      <c r="I40" s="24" t="s">
        <v>164</v>
      </c>
    </row>
    <row r="41" spans="1:9" ht="28.5" x14ac:dyDescent="0.2">
      <c r="A41" s="65" t="s">
        <v>165</v>
      </c>
      <c r="B41" s="66" t="s">
        <v>166</v>
      </c>
      <c r="C41" s="66" t="s">
        <v>167</v>
      </c>
      <c r="D41" s="68" t="s">
        <v>168</v>
      </c>
      <c r="E41" s="68" t="s">
        <v>169</v>
      </c>
      <c r="F41" s="68" t="s">
        <v>170</v>
      </c>
      <c r="H41" s="24" t="s">
        <v>149</v>
      </c>
      <c r="I41" s="24" t="s">
        <v>171</v>
      </c>
    </row>
    <row r="42" spans="1:9" ht="28.5" x14ac:dyDescent="0.2">
      <c r="A42" s="65" t="s">
        <v>172</v>
      </c>
      <c r="B42" s="66" t="s">
        <v>173</v>
      </c>
      <c r="C42" s="66" t="s">
        <v>174</v>
      </c>
      <c r="D42" s="68" t="s">
        <v>175</v>
      </c>
      <c r="E42" s="68" t="s">
        <v>176</v>
      </c>
      <c r="F42" s="68" t="s">
        <v>177</v>
      </c>
      <c r="H42" s="24" t="s">
        <v>132</v>
      </c>
      <c r="I42" s="24" t="s">
        <v>178</v>
      </c>
    </row>
    <row r="43" spans="1:9" ht="25.5" x14ac:dyDescent="0.2">
      <c r="A43" s="65" t="s">
        <v>179</v>
      </c>
      <c r="B43" s="64"/>
      <c r="C43" s="64"/>
      <c r="D43" s="68" t="s">
        <v>180</v>
      </c>
      <c r="E43" s="64"/>
      <c r="F43" s="64"/>
      <c r="H43" s="24" t="s">
        <v>150</v>
      </c>
      <c r="I43" s="24" t="s">
        <v>181</v>
      </c>
    </row>
    <row r="44" spans="1:9" ht="28.5" x14ac:dyDescent="0.2">
      <c r="A44" s="65" t="s">
        <v>182</v>
      </c>
      <c r="B44" s="64"/>
      <c r="C44" s="64"/>
      <c r="D44" s="64"/>
      <c r="E44" s="64"/>
      <c r="F44" s="64"/>
    </row>
    <row r="45" spans="1:9" ht="42.75" x14ac:dyDescent="0.2">
      <c r="A45" s="65" t="s">
        <v>183</v>
      </c>
      <c r="B45" s="64"/>
      <c r="C45" s="64"/>
      <c r="D45" s="64"/>
      <c r="E45" s="64"/>
      <c r="F45" s="64"/>
    </row>
    <row r="46" spans="1:9" ht="28.5" x14ac:dyDescent="0.2">
      <c r="A46" s="65" t="s">
        <v>184</v>
      </c>
      <c r="B46" s="64"/>
      <c r="C46" s="64"/>
      <c r="D46" s="64"/>
      <c r="E46" s="64"/>
      <c r="F46" s="64"/>
    </row>
    <row r="47" spans="1:9" ht="28.5" x14ac:dyDescent="0.2">
      <c r="A47" s="65" t="s">
        <v>185</v>
      </c>
      <c r="B47" s="64"/>
      <c r="C47" s="64"/>
      <c r="D47" s="64"/>
      <c r="E47" s="64"/>
      <c r="F47" s="64"/>
    </row>
    <row r="50" spans="1:4" x14ac:dyDescent="0.2">
      <c r="A50" s="478" t="s">
        <v>186</v>
      </c>
      <c r="B50" s="479"/>
      <c r="C50" s="71" t="s">
        <v>187</v>
      </c>
      <c r="D50" s="71" t="s">
        <v>188</v>
      </c>
    </row>
    <row r="51" spans="1:4" ht="14.25" x14ac:dyDescent="0.2">
      <c r="A51" s="486" t="s">
        <v>189</v>
      </c>
      <c r="B51" s="70" t="s">
        <v>95</v>
      </c>
      <c r="C51" s="72">
        <v>0.25</v>
      </c>
      <c r="D51" s="72" t="s">
        <v>101</v>
      </c>
    </row>
    <row r="52" spans="1:4" ht="14.25" x14ac:dyDescent="0.2">
      <c r="A52" s="487"/>
      <c r="B52" s="70" t="s">
        <v>106</v>
      </c>
      <c r="C52" s="72">
        <v>0.15</v>
      </c>
      <c r="D52" s="72" t="s">
        <v>101</v>
      </c>
    </row>
    <row r="53" spans="1:4" ht="14.25" x14ac:dyDescent="0.2">
      <c r="A53" s="488"/>
      <c r="B53" s="70" t="s">
        <v>117</v>
      </c>
      <c r="C53" s="72">
        <v>0.1</v>
      </c>
      <c r="D53" s="72" t="s">
        <v>120</v>
      </c>
    </row>
    <row r="54" spans="1:4" ht="14.25" x14ac:dyDescent="0.2">
      <c r="A54" s="70" t="s">
        <v>190</v>
      </c>
      <c r="B54" s="70" t="s">
        <v>96</v>
      </c>
      <c r="C54" s="72">
        <v>0.25</v>
      </c>
    </row>
    <row r="55" spans="1:4" ht="23.25" x14ac:dyDescent="0.2">
      <c r="A55" s="70" t="s">
        <v>191</v>
      </c>
      <c r="B55" s="70" t="s">
        <v>107</v>
      </c>
      <c r="C55" s="72">
        <v>0.15</v>
      </c>
    </row>
    <row r="58" spans="1:4" ht="15" x14ac:dyDescent="0.25">
      <c r="A58" t="s">
        <v>192</v>
      </c>
      <c r="B58"/>
      <c r="C58"/>
    </row>
    <row r="59" spans="1:4" x14ac:dyDescent="0.2">
      <c r="A59" s="478" t="s">
        <v>186</v>
      </c>
      <c r="B59" s="479"/>
      <c r="C59" s="73" t="s">
        <v>147</v>
      </c>
    </row>
    <row r="60" spans="1:4" ht="80.45" customHeight="1" x14ac:dyDescent="0.2">
      <c r="A60" s="480" t="s">
        <v>85</v>
      </c>
      <c r="B60" s="65" t="s">
        <v>97</v>
      </c>
      <c r="C60" s="65" t="s">
        <v>193</v>
      </c>
    </row>
    <row r="61" spans="1:4" ht="34.5" customHeight="1" x14ac:dyDescent="0.2">
      <c r="A61" s="481"/>
      <c r="B61" s="65" t="s">
        <v>108</v>
      </c>
      <c r="C61" s="65" t="s">
        <v>194</v>
      </c>
    </row>
    <row r="62" spans="1:4" ht="34.5" customHeight="1" x14ac:dyDescent="0.2">
      <c r="A62" s="481"/>
      <c r="B62" s="65" t="s">
        <v>118</v>
      </c>
      <c r="C62" s="65" t="s">
        <v>195</v>
      </c>
    </row>
    <row r="63" spans="1:4" ht="34.5" customHeight="1" x14ac:dyDescent="0.2">
      <c r="A63" s="482"/>
      <c r="B63" s="65" t="s">
        <v>310</v>
      </c>
      <c r="C63" s="65" t="s">
        <v>311</v>
      </c>
    </row>
    <row r="64" spans="1:4" ht="12.75" customHeight="1" x14ac:dyDescent="0.2">
      <c r="A64" s="65" t="s">
        <v>86</v>
      </c>
      <c r="B64" s="65" t="s">
        <v>308</v>
      </c>
      <c r="C64" s="65" t="s">
        <v>197</v>
      </c>
    </row>
    <row r="65" spans="1:3" ht="12.75" customHeight="1" x14ac:dyDescent="0.2">
      <c r="A65" s="65"/>
      <c r="B65" s="65" t="s">
        <v>196</v>
      </c>
      <c r="C65" s="65"/>
    </row>
    <row r="66" spans="1:3" ht="14.25" x14ac:dyDescent="0.2">
      <c r="A66" s="65"/>
      <c r="B66" s="65" t="s">
        <v>198</v>
      </c>
      <c r="C66" s="65"/>
    </row>
    <row r="67" spans="1:3" ht="14.25" x14ac:dyDescent="0.2">
      <c r="A67" s="65"/>
      <c r="B67" s="65" t="s">
        <v>199</v>
      </c>
      <c r="C67" s="65"/>
    </row>
    <row r="68" spans="1:3" ht="14.25" x14ac:dyDescent="0.2">
      <c r="A68" s="65"/>
      <c r="B68" s="65" t="s">
        <v>200</v>
      </c>
      <c r="C68" s="65"/>
    </row>
    <row r="69" spans="1:3" ht="14.25" x14ac:dyDescent="0.2">
      <c r="A69" s="65"/>
      <c r="B69" s="65" t="s">
        <v>201</v>
      </c>
      <c r="C69" s="65"/>
    </row>
    <row r="70" spans="1:3" ht="12.75" customHeight="1" x14ac:dyDescent="0.2">
      <c r="A70" s="65" t="s">
        <v>202</v>
      </c>
      <c r="B70" s="65" t="s">
        <v>99</v>
      </c>
      <c r="C70" s="65" t="s">
        <v>203</v>
      </c>
    </row>
    <row r="71" spans="1:3" ht="12.75" customHeight="1" x14ac:dyDescent="0.2">
      <c r="A71" s="65"/>
      <c r="B71" s="65" t="s">
        <v>110</v>
      </c>
      <c r="C71" s="65"/>
    </row>
    <row r="72" spans="1:3" ht="14.25" x14ac:dyDescent="0.2">
      <c r="A72" s="65"/>
      <c r="B72" s="65" t="s">
        <v>309</v>
      </c>
      <c r="C72" s="65"/>
    </row>
    <row r="73" spans="1:3" ht="38.25" x14ac:dyDescent="0.2">
      <c r="A73" s="65" t="s">
        <v>204</v>
      </c>
      <c r="B73" s="65" t="s">
        <v>100</v>
      </c>
      <c r="C73" s="65" t="s">
        <v>205</v>
      </c>
    </row>
    <row r="74" spans="1:3" ht="69" customHeight="1" x14ac:dyDescent="0.2">
      <c r="A74" s="65"/>
      <c r="B74" s="65" t="s">
        <v>206</v>
      </c>
      <c r="C74" s="65" t="s">
        <v>207</v>
      </c>
    </row>
    <row r="75" spans="1:3" ht="34.5" customHeight="1" x14ac:dyDescent="0.2">
      <c r="A75" s="65"/>
      <c r="B75" s="65" t="s">
        <v>119</v>
      </c>
      <c r="C75" s="65" t="s">
        <v>208</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E1" zoomScaleNormal="100" zoomScaleSheetLayoutView="100" workbookViewId="0">
      <pane ySplit="8" topLeftCell="A9" activePane="bottomLeft" state="frozen"/>
      <selection pane="bottomLeft" activeCell="P9" sqref="P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1.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378" t="str">
        <f>+'2 CONTEXTO E IDENTIFICACIÓN'!A1</f>
        <v>FORMATO MAPA DE RIESGOS
PROCESO: DIRECCIONAMIENTO ESTRATÉGICO
Versión: 01 Fecha: 04/03/2026 Código:  DET-F-52</v>
      </c>
      <c r="B1" s="379"/>
      <c r="C1" s="379"/>
      <c r="D1" s="379"/>
      <c r="E1" s="379"/>
      <c r="F1" s="379"/>
      <c r="G1" s="379"/>
      <c r="H1" s="379"/>
      <c r="I1" s="379"/>
      <c r="J1" s="379"/>
      <c r="K1" s="379"/>
      <c r="L1" s="379"/>
      <c r="M1" s="379"/>
      <c r="N1" s="379"/>
      <c r="O1" s="379"/>
      <c r="P1" s="379"/>
      <c r="Q1" s="379"/>
      <c r="R1" s="379"/>
      <c r="S1" s="379"/>
      <c r="T1" s="379"/>
      <c r="U1" s="379"/>
      <c r="V1" s="379"/>
      <c r="W1" s="379"/>
      <c r="X1" s="379"/>
      <c r="Y1" s="379"/>
    </row>
    <row r="2" spans="1:25" s="115" customFormat="1" ht="32.25" customHeight="1" x14ac:dyDescent="0.2">
      <c r="A2" s="380" t="str">
        <f>+'2 CONTEXTO E IDENTIFICACIÓN'!A2</f>
        <v>VERSIÓN:</v>
      </c>
      <c r="B2" s="381"/>
      <c r="C2" s="382"/>
      <c r="D2" s="109">
        <f>'2 CONTEXTO E IDENTIFICACIÓN'!B2</f>
        <v>1</v>
      </c>
      <c r="E2" s="120"/>
      <c r="G2" s="209" t="str">
        <f>+'2 CONTEXTO E IDENTIFICACIÓN'!$I$4</f>
        <v>Elaboración o Actualización:</v>
      </c>
      <c r="H2" s="119">
        <f>'2 CONTEXTO E IDENTIFICACIÓN'!J4</f>
        <v>46098</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398" t="str">
        <f>'2 CONTEXTO E IDENTIFICACIÓN'!B4</f>
        <v>Ministerio de Vivienda, Ciudad y Territorio</v>
      </c>
      <c r="C4" s="399"/>
      <c r="D4" s="400"/>
      <c r="E4" s="120"/>
      <c r="G4" s="174" t="str">
        <f>+'2 CONTEXTO E IDENTIFICACIÓN'!$E$5</f>
        <v xml:space="preserve">Vigencia: </v>
      </c>
      <c r="H4" s="175">
        <f>'2 CONTEXTO E IDENTIFICACIÓN'!G5</f>
        <v>46143</v>
      </c>
      <c r="I4" s="186" t="s">
        <v>52</v>
      </c>
      <c r="J4" s="173">
        <f>'2 CONTEXTO E IDENTIFICACIÓN'!J5</f>
        <v>46387</v>
      </c>
      <c r="K4" s="120"/>
      <c r="L4" s="120"/>
      <c r="M4" s="244"/>
      <c r="N4" s="244"/>
      <c r="R4" s="180"/>
      <c r="S4" s="180"/>
    </row>
    <row r="5" spans="1:25" s="115" customFormat="1" ht="15" thickBot="1" x14ac:dyDescent="0.25">
      <c r="A5" s="116" t="s">
        <v>48</v>
      </c>
      <c r="B5" s="390" t="str">
        <f>'2 CONTEXTO E IDENTIFICACIÓN'!F4</f>
        <v>Gestión Financiera</v>
      </c>
      <c r="C5" s="391"/>
      <c r="D5" s="391"/>
      <c r="E5" s="187"/>
      <c r="F5" s="187"/>
      <c r="R5" s="180"/>
      <c r="S5" s="180"/>
    </row>
    <row r="6" spans="1:25" s="115" customFormat="1" ht="15" thickBot="1" x14ac:dyDescent="0.25">
      <c r="A6" s="249"/>
      <c r="B6" s="250"/>
      <c r="C6" s="196"/>
      <c r="D6" s="196"/>
      <c r="E6" s="187"/>
      <c r="F6" s="187"/>
      <c r="G6" s="392" t="s">
        <v>209</v>
      </c>
      <c r="H6" s="393"/>
      <c r="I6" s="393"/>
      <c r="J6" s="393"/>
      <c r="K6" s="393"/>
      <c r="L6" s="393"/>
      <c r="M6" s="393"/>
      <c r="N6" s="394"/>
      <c r="R6" s="180"/>
      <c r="S6" s="180"/>
    </row>
    <row r="7" spans="1:25" s="195" customFormat="1" ht="14.25" customHeight="1" thickBot="1" x14ac:dyDescent="0.3">
      <c r="A7" s="251"/>
      <c r="B7" s="252"/>
      <c r="C7" s="392" t="s">
        <v>210</v>
      </c>
      <c r="D7" s="393"/>
      <c r="E7" s="393"/>
      <c r="F7" s="394"/>
      <c r="G7" s="395" t="s">
        <v>24</v>
      </c>
      <c r="H7" s="396"/>
      <c r="I7" s="397"/>
      <c r="J7" s="395" t="s">
        <v>26</v>
      </c>
      <c r="K7" s="396"/>
      <c r="L7" s="397"/>
      <c r="M7" s="395" t="s">
        <v>211</v>
      </c>
      <c r="N7" s="397"/>
      <c r="P7" s="386" t="s">
        <v>212</v>
      </c>
      <c r="Q7" s="387"/>
      <c r="R7" s="388"/>
      <c r="S7" s="388"/>
      <c r="T7" s="389"/>
      <c r="V7" s="383" t="s">
        <v>213</v>
      </c>
      <c r="W7" s="384"/>
      <c r="X7" s="384"/>
      <c r="Y7" s="385"/>
    </row>
    <row r="8" spans="1:25" s="123" customFormat="1" ht="42.75" x14ac:dyDescent="0.25">
      <c r="A8" s="253" t="s">
        <v>214</v>
      </c>
      <c r="B8" s="134" t="s">
        <v>215</v>
      </c>
      <c r="C8" s="254" t="s">
        <v>23</v>
      </c>
      <c r="D8" s="255" t="s">
        <v>216</v>
      </c>
      <c r="E8" s="256" t="s">
        <v>217</v>
      </c>
      <c r="F8" s="257" t="s">
        <v>218</v>
      </c>
      <c r="G8" s="258" t="s">
        <v>24</v>
      </c>
      <c r="H8" s="259" t="s">
        <v>219</v>
      </c>
      <c r="I8" s="260" t="s">
        <v>220</v>
      </c>
      <c r="J8" s="258" t="s">
        <v>26</v>
      </c>
      <c r="K8" s="259" t="s">
        <v>219</v>
      </c>
      <c r="L8" s="260" t="s">
        <v>220</v>
      </c>
      <c r="M8" s="258" t="s">
        <v>221</v>
      </c>
      <c r="N8" s="261" t="s">
        <v>222</v>
      </c>
      <c r="P8" s="176" t="s">
        <v>220</v>
      </c>
      <c r="Q8" s="177" t="s">
        <v>216</v>
      </c>
      <c r="R8" s="262" t="s">
        <v>223</v>
      </c>
      <c r="S8" s="262" t="s">
        <v>224</v>
      </c>
      <c r="T8" s="178" t="s">
        <v>101</v>
      </c>
      <c r="V8" s="176" t="s">
        <v>220</v>
      </c>
      <c r="W8" s="177" t="s">
        <v>225</v>
      </c>
      <c r="X8" s="177" t="s">
        <v>226</v>
      </c>
      <c r="Y8" s="178" t="s">
        <v>26</v>
      </c>
    </row>
    <row r="9" spans="1:25" ht="226.5" customHeight="1" x14ac:dyDescent="0.25">
      <c r="A9" s="148" t="str">
        <f>'2 CONTEXTO E IDENTIFICACIÓN'!A9</f>
        <v>FRA-9</v>
      </c>
      <c r="B9" s="263" t="str">
        <f>+'2 CONTEXTO E IDENTIFICACIÓN'!J9</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C9" s="264">
        <v>12</v>
      </c>
      <c r="D9" s="265" t="str">
        <f t="shared" ref="D9:D28" si="0">+IF(C9="","",IF(C9&lt;=$S$9,$Q$9,IF(C9&lt;=$S$10,$Q$10,IF(C9&lt;=$S$11,$Q$11,IF(C9&lt;=$S$12,$Q$12,IF(C9&gt;=$R$13,$Q$13,""))))))</f>
        <v>La actividad que conlleva el riesgo se ejecuta de 3 a 24 veces por año</v>
      </c>
      <c r="E9" s="266">
        <f t="shared" ref="E9:E28" si="1">+IF(D9="","",IF(D9=$Q$9,$T$9,IF(D9=$Q$10,$T$10,IF(D9=$Q$11,$T$11,IF(D9=$Q$12,$T$12,IF(D9=$Q$13,$T$13))))))</f>
        <v>0.4</v>
      </c>
      <c r="F9" s="267" t="str">
        <f t="shared" ref="F9:F28" si="2">+IF(D9="","",IF(D9=$Q$9,$P$9,IF(D9=$Q$10,$P$10,IF(D9=$Q$11,$P$11,IF(D9=$Q$12,$P$12,IF(D9=$Q$13,$P$13))))))</f>
        <v>Baja</v>
      </c>
      <c r="G9" s="268" t="s">
        <v>252</v>
      </c>
      <c r="H9" s="269" t="str">
        <f>+IF(G9="","",IF(G9="N/A","",IF(OR(G9=$X$9,G9=$Y$9),$W$9,IF(OR(G9=$X$10,G9=$Y$10),$W$10,IF(OR(G9=$X$11,G9=$Y$11),$W$11,IF(OR(G9=$X$12,G9=$Y$12),$W$12,IF(OR(G9=$X$13,G9=$Y$13),$W$13)))))))</f>
        <v/>
      </c>
      <c r="I9" s="270" t="str">
        <f t="shared" ref="I9:I28" si="3">+IF(G9="","",IF(G9="N/A","",IF(OR(G9=$X$9,G9=$Y$9),$V$9,IF(OR(G9=$X$10,G9=$Y$10),$V$10,IF(OR(G9=$X$11,G9=$Y$11),$V$11,IF(OR(G9=$X$12,G9=$Y$12),$V$12,IF(OR(G9=$X$13,G9=$Y$13),$V$13)))))))</f>
        <v/>
      </c>
      <c r="J9" s="268" t="s">
        <v>251</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229</v>
      </c>
      <c r="Q9" s="273" t="s">
        <v>230</v>
      </c>
      <c r="R9" s="274">
        <v>0</v>
      </c>
      <c r="S9" s="274">
        <v>2</v>
      </c>
      <c r="T9" s="137">
        <v>0.2</v>
      </c>
      <c r="V9" s="135" t="s">
        <v>231</v>
      </c>
      <c r="W9" s="136">
        <v>0.2</v>
      </c>
      <c r="X9" s="273" t="s">
        <v>232</v>
      </c>
      <c r="Y9" s="275" t="s">
        <v>228</v>
      </c>
    </row>
    <row r="10" spans="1:25" ht="219.75" customHeight="1" x14ac:dyDescent="0.25">
      <c r="A10" s="148" t="str">
        <f>'2 CONTEXTO E IDENTIFICACIÓN'!A10</f>
        <v>FRA-8</v>
      </c>
      <c r="B10" s="263" t="str">
        <f>+'2 CONTEXTO E IDENTIFICACIÓN'!J10</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C10" s="276">
        <v>12</v>
      </c>
      <c r="D10" s="265" t="str">
        <f t="shared" si="0"/>
        <v>La actividad que conlleva el riesgo se ejecuta de 3 a 24 veces por año</v>
      </c>
      <c r="E10" s="266">
        <f t="shared" si="1"/>
        <v>0.4</v>
      </c>
      <c r="F10" s="267" t="str">
        <f t="shared" si="2"/>
        <v>Baja</v>
      </c>
      <c r="G10" s="268" t="s">
        <v>227</v>
      </c>
      <c r="H10" s="269">
        <f t="shared" ref="H10:H28" si="6">+IF(G10="","",IF(G10="N/A","",IF(OR(G10=$X$9,G10=$Y$9),$W$9,IF(OR(G10=$X$10,G10=$Y$10),$W$10,IF(OR(G10=$X$11,G10=$Y$11),$W$11,IF(OR(G10=$X$12,G10=$Y$12),$W$12,IF(OR(G10=$X$13,G10=$Y$13),$W$13)))))))</f>
        <v>0.4</v>
      </c>
      <c r="I10" s="270" t="str">
        <f t="shared" si="3"/>
        <v>Menor</v>
      </c>
      <c r="J10" s="268" t="s">
        <v>236</v>
      </c>
      <c r="K10" s="269">
        <f t="shared" si="4"/>
        <v>0.4</v>
      </c>
      <c r="L10" s="270" t="str">
        <f t="shared" si="5"/>
        <v>Menor</v>
      </c>
      <c r="M10" s="271">
        <f>+IF(H10="",K10,IF(K10="",H10,IF(H10&gt;K10,H10,K10)))</f>
        <v>0.4</v>
      </c>
      <c r="N10" s="272" t="str">
        <f t="shared" ref="N10:N28" si="7">+IF(M10="","",IF(M10=$W$9,$V$9,IF(M10=$W$10,$V$10,IF(M10=$W$11,$V$11,IF(M10=$W$12,$V$12,IF(M10=$W$13,$V$13))))))</f>
        <v>Menor</v>
      </c>
      <c r="P10" s="139" t="s">
        <v>233</v>
      </c>
      <c r="Q10" s="277" t="s">
        <v>234</v>
      </c>
      <c r="R10" s="274">
        <v>3</v>
      </c>
      <c r="S10" s="274">
        <v>24</v>
      </c>
      <c r="T10" s="137">
        <v>0.4</v>
      </c>
      <c r="V10" s="139" t="s">
        <v>235</v>
      </c>
      <c r="W10" s="136">
        <v>0.4</v>
      </c>
      <c r="X10" s="277" t="s">
        <v>227</v>
      </c>
      <c r="Y10" s="278" t="s">
        <v>236</v>
      </c>
    </row>
    <row r="11" spans="1:25" ht="164.25" customHeight="1" x14ac:dyDescent="0.25">
      <c r="A11" s="148" t="str">
        <f>'2 CONTEXTO E IDENTIFICACIÓN'!A11</f>
        <v>FRA-7</v>
      </c>
      <c r="B11" s="263" t="str">
        <f>+'2 CONTEXTO E IDENTIFICACIÓN'!J11</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C11" s="276">
        <v>2000</v>
      </c>
      <c r="D11" s="265" t="str">
        <f t="shared" si="0"/>
        <v>La actividad que conlleva el riesgo se ejecuta mínimo 500 veces al año y máximo 5.000 veces por año</v>
      </c>
      <c r="E11" s="266">
        <f t="shared" si="1"/>
        <v>0.8</v>
      </c>
      <c r="F11" s="267" t="str">
        <f t="shared" si="2"/>
        <v>Alta</v>
      </c>
      <c r="G11" s="268" t="s">
        <v>250</v>
      </c>
      <c r="H11" s="269">
        <f t="shared" si="6"/>
        <v>1</v>
      </c>
      <c r="I11" s="270" t="str">
        <f t="shared" si="3"/>
        <v>Catastrófico</v>
      </c>
      <c r="J11" s="268" t="s">
        <v>246</v>
      </c>
      <c r="K11" s="269">
        <f t="shared" si="4"/>
        <v>0.8</v>
      </c>
      <c r="L11" s="270" t="str">
        <f t="shared" si="5"/>
        <v>Mayor</v>
      </c>
      <c r="M11" s="271">
        <f t="shared" ref="M11:M28" si="8">+IF(H11="",K11,IF(K11="",H11,IF(H11&gt;K11,H11,K11)))</f>
        <v>1</v>
      </c>
      <c r="N11" s="272" t="str">
        <f t="shared" si="7"/>
        <v>Catastrófico</v>
      </c>
      <c r="P11" s="147" t="s">
        <v>237</v>
      </c>
      <c r="Q11" s="277" t="s">
        <v>238</v>
      </c>
      <c r="R11" s="274">
        <v>25</v>
      </c>
      <c r="S11" s="274">
        <v>500</v>
      </c>
      <c r="T11" s="137">
        <v>0.6</v>
      </c>
      <c r="V11" s="147" t="s">
        <v>239</v>
      </c>
      <c r="W11" s="136">
        <v>0.6</v>
      </c>
      <c r="X11" s="277" t="s">
        <v>240</v>
      </c>
      <c r="Y11" s="278" t="s">
        <v>241</v>
      </c>
    </row>
    <row r="12" spans="1:25" ht="215.25" customHeight="1" x14ac:dyDescent="0.25">
      <c r="A12" s="148" t="str">
        <f>'2 CONTEXTO E IDENTIFICACIÓN'!A12</f>
        <v>FRA-6</v>
      </c>
      <c r="B12" s="263" t="str">
        <f>+'2 CONTEXTO E IDENTIFICACIÓN'!J12</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C12" s="276">
        <v>2000</v>
      </c>
      <c r="D12" s="265" t="str">
        <f t="shared" si="0"/>
        <v>La actividad que conlleva el riesgo se ejecuta mínimo 500 veces al año y máximo 5.000 veces por año</v>
      </c>
      <c r="E12" s="266">
        <f t="shared" si="1"/>
        <v>0.8</v>
      </c>
      <c r="F12" s="267" t="str">
        <f t="shared" si="2"/>
        <v>Alta</v>
      </c>
      <c r="G12" s="268" t="s">
        <v>227</v>
      </c>
      <c r="H12" s="269">
        <f t="shared" si="6"/>
        <v>0.4</v>
      </c>
      <c r="I12" s="270" t="str">
        <f t="shared" si="3"/>
        <v>Menor</v>
      </c>
      <c r="J12" s="268" t="s">
        <v>236</v>
      </c>
      <c r="K12" s="269">
        <f t="shared" si="4"/>
        <v>0.4</v>
      </c>
      <c r="L12" s="270" t="str">
        <f t="shared" si="5"/>
        <v>Menor</v>
      </c>
      <c r="M12" s="271">
        <f t="shared" si="8"/>
        <v>0.4</v>
      </c>
      <c r="N12" s="272" t="str">
        <f t="shared" si="7"/>
        <v>Menor</v>
      </c>
      <c r="P12" s="150" t="s">
        <v>242</v>
      </c>
      <c r="Q12" s="277" t="s">
        <v>243</v>
      </c>
      <c r="R12" s="274">
        <v>5001</v>
      </c>
      <c r="S12" s="274">
        <v>5000</v>
      </c>
      <c r="T12" s="137">
        <v>0.8</v>
      </c>
      <c r="V12" s="150" t="s">
        <v>244</v>
      </c>
      <c r="W12" s="136">
        <v>0.8</v>
      </c>
      <c r="X12" s="277" t="s">
        <v>245</v>
      </c>
      <c r="Y12" s="278" t="s">
        <v>246</v>
      </c>
    </row>
    <row r="13" spans="1:25" ht="197.25" customHeight="1" x14ac:dyDescent="0.25">
      <c r="A13" s="148" t="str">
        <f>'2 CONTEXTO E IDENTIFICACIÓN'!A13</f>
        <v>FRA-2</v>
      </c>
      <c r="B13" s="263" t="str">
        <f>+'2 CONTEXTO E IDENTIFICACIÓN'!J13</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C13" s="276">
        <v>2000</v>
      </c>
      <c r="D13" s="265" t="str">
        <f t="shared" si="0"/>
        <v>La actividad que conlleva el riesgo se ejecuta mínimo 500 veces al año y máximo 5.000 veces por año</v>
      </c>
      <c r="E13" s="266">
        <f t="shared" si="1"/>
        <v>0.8</v>
      </c>
      <c r="F13" s="267" t="str">
        <f t="shared" si="2"/>
        <v>Alta</v>
      </c>
      <c r="G13" s="268" t="s">
        <v>250</v>
      </c>
      <c r="H13" s="269">
        <f t="shared" si="6"/>
        <v>1</v>
      </c>
      <c r="I13" s="270" t="str">
        <f t="shared" si="3"/>
        <v>Catastrófico</v>
      </c>
      <c r="J13" s="268" t="s">
        <v>241</v>
      </c>
      <c r="K13" s="269">
        <f t="shared" si="4"/>
        <v>0.6</v>
      </c>
      <c r="L13" s="270" t="str">
        <f t="shared" si="5"/>
        <v>Moderado</v>
      </c>
      <c r="M13" s="271">
        <f t="shared" si="8"/>
        <v>1</v>
      </c>
      <c r="N13" s="272" t="str">
        <f t="shared" si="7"/>
        <v>Catastrófico</v>
      </c>
      <c r="P13" s="151" t="s">
        <v>247</v>
      </c>
      <c r="Q13" s="277" t="s">
        <v>248</v>
      </c>
      <c r="R13" s="274">
        <v>5001</v>
      </c>
      <c r="S13" s="274"/>
      <c r="T13" s="137">
        <v>1</v>
      </c>
      <c r="V13" s="151" t="s">
        <v>249</v>
      </c>
      <c r="W13" s="136">
        <v>1</v>
      </c>
      <c r="X13" s="277" t="s">
        <v>250</v>
      </c>
      <c r="Y13" s="278" t="s">
        <v>251</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252</v>
      </c>
      <c r="Y14" s="282" t="s">
        <v>252</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M11" sqref="M11"/>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89" t="str">
        <f>+'2 CONTEXTO E IDENTIFICACIÓN'!A1</f>
        <v>FORMATO MAPA DE RIESGOS
PROCESO: DIRECCIONAMIENTO ESTRATÉGICO
Versión: 01 Fecha: 04/03/2026 Código:  DET-F-52</v>
      </c>
      <c r="B1" s="490"/>
      <c r="C1" s="490"/>
      <c r="D1" s="490"/>
      <c r="E1" s="490"/>
      <c r="F1" s="490"/>
      <c r="G1" s="490"/>
      <c r="H1" s="490"/>
      <c r="I1" s="490"/>
      <c r="J1" s="490"/>
      <c r="K1" s="490"/>
      <c r="L1" s="490"/>
      <c r="M1" s="490"/>
      <c r="N1" s="490"/>
      <c r="O1" s="490"/>
      <c r="P1" s="490"/>
      <c r="Q1" s="490"/>
      <c r="R1" s="490"/>
      <c r="S1" s="490"/>
      <c r="T1" s="490"/>
      <c r="U1" s="490"/>
      <c r="V1" s="490"/>
      <c r="W1" s="490"/>
      <c r="AD1" s="180"/>
      <c r="AE1" s="180"/>
      <c r="AF1" s="180"/>
      <c r="AG1" s="180"/>
      <c r="AH1" s="180"/>
    </row>
    <row r="2" spans="1:36" s="115" customFormat="1" ht="36" customHeight="1" x14ac:dyDescent="0.2">
      <c r="A2" s="380" t="str">
        <f>+'2 CONTEXTO E IDENTIFICACIÓN'!A2</f>
        <v>VERSIÓN:</v>
      </c>
      <c r="B2" s="381"/>
      <c r="C2" s="382"/>
      <c r="D2" s="181">
        <f>'2 CONTEXTO E IDENTIFICACIÓN'!B2</f>
        <v>1</v>
      </c>
      <c r="E2" s="182"/>
      <c r="F2" s="182"/>
      <c r="G2" s="182"/>
      <c r="I2" s="118" t="str">
        <f>+'2 CONTEXTO E IDENTIFICACIÓN'!$I$4</f>
        <v>Elaboración o Actualización:</v>
      </c>
      <c r="J2" s="119">
        <f>'2 CONTEXTO E IDENTIFICACIÓN'!J4</f>
        <v>46098</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398" t="str">
        <f>'2 CONTEXTO E IDENTIFICACIÓN'!B4</f>
        <v>Ministerio de Vivienda, Ciudad y Territorio</v>
      </c>
      <c r="C5" s="399"/>
      <c r="D5" s="400"/>
      <c r="I5" s="191" t="s">
        <v>329</v>
      </c>
      <c r="J5" s="192" t="s">
        <v>328</v>
      </c>
      <c r="K5" s="193" t="s">
        <v>330</v>
      </c>
      <c r="L5" s="194" t="s">
        <v>331</v>
      </c>
      <c r="AD5" s="180"/>
      <c r="AE5" s="180"/>
      <c r="AF5" s="180"/>
      <c r="AG5" s="180"/>
      <c r="AH5" s="180"/>
    </row>
    <row r="6" spans="1:36" s="115" customFormat="1" ht="15" thickBot="1" x14ac:dyDescent="0.25">
      <c r="A6" s="116" t="s">
        <v>48</v>
      </c>
      <c r="B6" s="390" t="str">
        <f>'2 CONTEXTO E IDENTIFICACIÓN'!F4</f>
        <v>Gestión Financiera</v>
      </c>
      <c r="C6" s="391"/>
      <c r="D6" s="391"/>
      <c r="AD6" s="180"/>
      <c r="AE6" s="180"/>
      <c r="AF6" s="180"/>
      <c r="AG6" s="180"/>
      <c r="AH6" s="180"/>
    </row>
    <row r="7" spans="1:36" s="115" customFormat="1" ht="15" thickBot="1" x14ac:dyDescent="0.25">
      <c r="A7" s="195"/>
      <c r="B7" s="196"/>
      <c r="C7" s="196"/>
      <c r="D7" s="183"/>
      <c r="G7" s="502" t="s">
        <v>253</v>
      </c>
      <c r="H7" s="503"/>
      <c r="I7" s="503"/>
      <c r="J7" s="503"/>
      <c r="K7" s="503"/>
      <c r="L7" s="503"/>
      <c r="M7" s="504"/>
      <c r="O7" s="197"/>
      <c r="P7" s="197"/>
      <c r="Q7" s="198"/>
      <c r="R7" s="493" t="s">
        <v>120</v>
      </c>
      <c r="S7" s="493"/>
      <c r="T7" s="493"/>
      <c r="U7" s="493"/>
      <c r="V7" s="494"/>
      <c r="AD7" s="180"/>
      <c r="AE7" s="180"/>
      <c r="AF7" s="180"/>
      <c r="AG7" s="180"/>
      <c r="AH7" s="180"/>
    </row>
    <row r="8" spans="1:36" x14ac:dyDescent="0.25">
      <c r="A8" s="491"/>
      <c r="B8" s="492"/>
      <c r="C8" s="495" t="s">
        <v>254</v>
      </c>
      <c r="D8" s="495"/>
      <c r="E8" s="495"/>
      <c r="F8" s="179"/>
      <c r="G8" s="200"/>
      <c r="H8" s="201"/>
      <c r="I8" s="498" t="s">
        <v>120</v>
      </c>
      <c r="J8" s="498"/>
      <c r="K8" s="498"/>
      <c r="L8" s="498"/>
      <c r="M8" s="499"/>
      <c r="N8" s="179"/>
      <c r="O8" s="202"/>
      <c r="P8" s="202"/>
      <c r="R8" s="203">
        <v>0.2</v>
      </c>
      <c r="S8" s="203">
        <v>0.4</v>
      </c>
      <c r="T8" s="203">
        <v>0.6</v>
      </c>
      <c r="U8" s="203">
        <v>0.8</v>
      </c>
      <c r="V8" s="204">
        <v>1</v>
      </c>
      <c r="W8" s="205"/>
      <c r="X8" s="205"/>
      <c r="Y8" s="205"/>
      <c r="Z8" s="205"/>
      <c r="AA8" s="205"/>
      <c r="AB8" s="205"/>
      <c r="AC8" s="205"/>
    </row>
    <row r="9" spans="1:36" ht="25.5" x14ac:dyDescent="0.2">
      <c r="A9" s="206" t="s">
        <v>255</v>
      </c>
      <c r="B9" s="207" t="s">
        <v>256</v>
      </c>
      <c r="C9" s="199" t="s">
        <v>212</v>
      </c>
      <c r="D9" s="199" t="s">
        <v>213</v>
      </c>
      <c r="E9" s="199" t="s">
        <v>43</v>
      </c>
      <c r="F9" s="179"/>
      <c r="G9" s="208"/>
      <c r="H9" s="209"/>
      <c r="I9" s="210" t="s">
        <v>231</v>
      </c>
      <c r="J9" s="210" t="s">
        <v>235</v>
      </c>
      <c r="K9" s="210" t="s">
        <v>239</v>
      </c>
      <c r="L9" s="210" t="s">
        <v>244</v>
      </c>
      <c r="M9" s="211" t="s">
        <v>249</v>
      </c>
      <c r="N9" s="179"/>
      <c r="O9" s="202"/>
      <c r="P9" s="202"/>
      <c r="Q9" s="212"/>
      <c r="R9" s="213" t="s">
        <v>231</v>
      </c>
      <c r="S9" s="213" t="s">
        <v>235</v>
      </c>
      <c r="T9" s="213" t="s">
        <v>239</v>
      </c>
      <c r="U9" s="213" t="s">
        <v>244</v>
      </c>
      <c r="V9" s="214" t="s">
        <v>249</v>
      </c>
      <c r="Y9" s="205"/>
      <c r="Z9" s="205"/>
      <c r="AA9" s="215"/>
      <c r="AB9" s="215"/>
      <c r="AC9" s="215"/>
      <c r="AD9" s="215"/>
      <c r="AE9" s="215"/>
      <c r="AF9" s="215"/>
      <c r="AG9" s="215"/>
      <c r="AH9" s="215"/>
      <c r="AI9" s="215"/>
      <c r="AJ9" s="215"/>
    </row>
    <row r="10" spans="1:36" ht="125.25" customHeight="1" x14ac:dyDescent="0.2">
      <c r="A10" s="216" t="str">
        <f>'2 CONTEXTO E IDENTIFICACIÓN'!A9</f>
        <v>FRA-9</v>
      </c>
      <c r="B10" s="217" t="str">
        <f>+'2 CONTEXTO E IDENTIFICACIÓN'!J9</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C10" s="168" t="str">
        <f>+'3 PROBABIL E IMPACTO INHERENTE'!F9</f>
        <v>Baja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500" t="s">
        <v>101</v>
      </c>
      <c r="H10" s="219" t="s">
        <v>247</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496" t="s">
        <v>101</v>
      </c>
      <c r="P10" s="222">
        <v>1</v>
      </c>
      <c r="Q10" s="213" t="s">
        <v>247</v>
      </c>
      <c r="R10" s="220" t="s">
        <v>257</v>
      </c>
      <c r="S10" s="220" t="s">
        <v>257</v>
      </c>
      <c r="T10" s="220" t="s">
        <v>257</v>
      </c>
      <c r="U10" s="220" t="s">
        <v>257</v>
      </c>
      <c r="V10" s="221" t="s">
        <v>258</v>
      </c>
      <c r="Y10" s="205"/>
      <c r="Z10" s="205"/>
      <c r="AA10" s="215"/>
      <c r="AB10" s="215"/>
      <c r="AC10" s="215"/>
      <c r="AD10" s="223"/>
      <c r="AE10" s="223"/>
      <c r="AF10" s="223"/>
      <c r="AG10" s="223"/>
      <c r="AH10" s="223"/>
      <c r="AI10" s="215"/>
      <c r="AJ10" s="215"/>
    </row>
    <row r="11" spans="1:36" ht="93" customHeight="1" x14ac:dyDescent="0.2">
      <c r="A11" s="216" t="str">
        <f>'2 CONTEXTO E IDENTIFICACIÓN'!A10</f>
        <v>FRA-8</v>
      </c>
      <c r="B11" s="217" t="str">
        <f>+'2 CONTEXTO E IDENTIFICACIÓN'!J10</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C11" s="168" t="str">
        <f>+'3 PROBABIL E IMPACTO INHERENTE'!F10</f>
        <v>Baja</v>
      </c>
      <c r="D11" s="168" t="str">
        <f>+'3 PROBABIL E IMPACTO INHERENTE'!N10</f>
        <v>Menor</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218"/>
      <c r="G11" s="500"/>
      <c r="H11" s="219" t="s">
        <v>242</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FRA-6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FRA-7  FRA-2               </v>
      </c>
      <c r="N11" s="218"/>
      <c r="O11" s="496"/>
      <c r="P11" s="222">
        <v>0.8</v>
      </c>
      <c r="Q11" s="213" t="s">
        <v>242</v>
      </c>
      <c r="R11" s="224" t="s">
        <v>239</v>
      </c>
      <c r="S11" s="224" t="s">
        <v>239</v>
      </c>
      <c r="T11" s="220" t="s">
        <v>257</v>
      </c>
      <c r="U11" s="220" t="s">
        <v>257</v>
      </c>
      <c r="V11" s="221" t="s">
        <v>258</v>
      </c>
      <c r="Y11" s="205"/>
      <c r="Z11" s="205"/>
      <c r="AA11" s="215"/>
      <c r="AB11" s="225"/>
      <c r="AC11" s="226"/>
      <c r="AD11" s="223"/>
      <c r="AE11" s="223"/>
      <c r="AF11" s="223"/>
      <c r="AG11" s="223"/>
      <c r="AH11" s="223"/>
      <c r="AI11" s="215"/>
      <c r="AJ11" s="215"/>
    </row>
    <row r="12" spans="1:36" ht="93" customHeight="1" x14ac:dyDescent="0.2">
      <c r="A12" s="216" t="str">
        <f>'2 CONTEXTO E IDENTIFICACIÓN'!A11</f>
        <v>FRA-7</v>
      </c>
      <c r="B12" s="217" t="str">
        <f>+'2 CONTEXTO E IDENTIFICACIÓN'!J11</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C12" s="168" t="str">
        <f>+'3 PROBABIL E IMPACTO INHERENTE'!F11</f>
        <v>Alta</v>
      </c>
      <c r="D12" s="168" t="str">
        <f>+'3 PROBABIL E IMPACTO INHERENTE'!N11</f>
        <v>Catastrófico</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Extremo</v>
      </c>
      <c r="F12" s="218"/>
      <c r="G12" s="500"/>
      <c r="H12" s="219" t="s">
        <v>237</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496"/>
      <c r="P12" s="222">
        <v>0.6</v>
      </c>
      <c r="Q12" s="213" t="s">
        <v>237</v>
      </c>
      <c r="R12" s="224" t="s">
        <v>239</v>
      </c>
      <c r="S12" s="224" t="s">
        <v>239</v>
      </c>
      <c r="T12" s="224" t="s">
        <v>239</v>
      </c>
      <c r="U12" s="220" t="s">
        <v>257</v>
      </c>
      <c r="V12" s="221" t="s">
        <v>258</v>
      </c>
      <c r="Y12" s="205"/>
      <c r="Z12" s="205"/>
      <c r="AA12" s="215"/>
      <c r="AB12" s="225"/>
      <c r="AC12" s="226"/>
      <c r="AD12" s="223"/>
      <c r="AE12" s="223"/>
      <c r="AF12" s="223"/>
      <c r="AG12" s="223"/>
      <c r="AH12" s="227"/>
      <c r="AI12" s="215"/>
      <c r="AJ12" s="215"/>
    </row>
    <row r="13" spans="1:36" ht="93" customHeight="1" x14ac:dyDescent="0.2">
      <c r="A13" s="216" t="str">
        <f>'2 CONTEXTO E IDENTIFICACIÓN'!A12</f>
        <v>FRA-6</v>
      </c>
      <c r="B13" s="217" t="str">
        <f>+'2 CONTEXTO E IDENTIFICACIÓN'!J12</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C13" s="168" t="str">
        <f>+'3 PROBABIL E IMPACTO INHERENTE'!F12</f>
        <v>Alta</v>
      </c>
      <c r="D13" s="168" t="str">
        <f>+'3 PROBABIL E IMPACTO INHERENTE'!N12</f>
        <v>Menor</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Moderado</v>
      </c>
      <c r="F13" s="218"/>
      <c r="G13" s="500"/>
      <c r="H13" s="219" t="s">
        <v>233</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FRA-8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FRA-9                   </v>
      </c>
      <c r="N13" s="218"/>
      <c r="O13" s="496"/>
      <c r="P13" s="222">
        <v>0.4</v>
      </c>
      <c r="Q13" s="213" t="s">
        <v>233</v>
      </c>
      <c r="R13" s="228" t="s">
        <v>259</v>
      </c>
      <c r="S13" s="224" t="s">
        <v>239</v>
      </c>
      <c r="T13" s="224" t="s">
        <v>239</v>
      </c>
      <c r="U13" s="220" t="s">
        <v>257</v>
      </c>
      <c r="V13" s="221" t="s">
        <v>258</v>
      </c>
      <c r="Y13" s="205"/>
      <c r="Z13" s="205"/>
      <c r="AA13" s="215"/>
      <c r="AB13" s="225"/>
      <c r="AC13" s="226"/>
      <c r="AD13" s="223"/>
      <c r="AE13" s="223"/>
      <c r="AF13" s="223"/>
      <c r="AG13" s="227"/>
      <c r="AH13" s="223"/>
      <c r="AI13" s="215"/>
      <c r="AJ13" s="215"/>
    </row>
    <row r="14" spans="1:36" ht="93" customHeight="1" thickBot="1" x14ac:dyDescent="0.25">
      <c r="A14" s="216" t="str">
        <f>'2 CONTEXTO E IDENTIFICACIÓN'!A13</f>
        <v>FRA-2</v>
      </c>
      <c r="B14" s="217" t="str">
        <f>+'2 CONTEXTO E IDENTIFICACIÓN'!J13</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C14" s="168" t="str">
        <f>+'3 PROBABIL E IMPACTO INHERENTE'!F13</f>
        <v>Alta</v>
      </c>
      <c r="D14" s="168" t="str">
        <f>+'3 PROBABIL E IMPACTO INHERENTE'!N13</f>
        <v>Catastrófico</v>
      </c>
      <c r="E14" s="217" t="str">
        <f t="shared" si="0"/>
        <v>Extremo</v>
      </c>
      <c r="F14" s="218"/>
      <c r="G14" s="501"/>
      <c r="H14" s="229" t="s">
        <v>229</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497"/>
      <c r="P14" s="234">
        <v>0.2</v>
      </c>
      <c r="Q14" s="235" t="s">
        <v>229</v>
      </c>
      <c r="R14" s="230" t="s">
        <v>259</v>
      </c>
      <c r="S14" s="230" t="s">
        <v>259</v>
      </c>
      <c r="T14" s="231" t="s">
        <v>239</v>
      </c>
      <c r="U14" s="232" t="s">
        <v>257</v>
      </c>
      <c r="V14" s="233" t="s">
        <v>258</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260</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258</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257</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239</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259</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L32" zoomScale="85" zoomScaleNormal="85" zoomScaleSheetLayoutView="85" workbookViewId="0">
      <selection activeCell="S35" sqref="S35"/>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378" t="str">
        <f>+'2 CONTEXTO E IDENTIFICACIÓN'!A1</f>
        <v>FORMATO MAPA DE RIESGOS
PROCESO: DIRECCIONAMIENTO ESTRATÉGICO
Versión: 01 Fecha: 04/03/2026 Código:  DET-F-52</v>
      </c>
      <c r="B1" s="379"/>
      <c r="C1" s="379"/>
      <c r="D1" s="379"/>
      <c r="E1" s="379"/>
      <c r="F1" s="379"/>
      <c r="G1" s="379"/>
      <c r="H1" s="379"/>
      <c r="I1" s="379"/>
      <c r="J1" s="379"/>
      <c r="K1" s="379"/>
      <c r="L1" s="379"/>
      <c r="M1" s="379"/>
      <c r="N1" s="379"/>
      <c r="O1" s="379"/>
      <c r="P1" s="379"/>
      <c r="Q1" s="379"/>
      <c r="R1" s="379"/>
      <c r="S1" s="379"/>
      <c r="T1" s="379"/>
      <c r="U1" s="379"/>
      <c r="V1" s="379"/>
      <c r="W1" s="114"/>
      <c r="X1" s="167"/>
      <c r="Y1" s="167"/>
      <c r="Z1" s="167"/>
    </row>
    <row r="2" spans="1:26" s="108" customFormat="1" ht="45" customHeight="1" x14ac:dyDescent="0.2">
      <c r="A2" s="380" t="str">
        <f>+'2 CONTEXTO E IDENTIFICACIÓN'!A2</f>
        <v>VERSIÓN:</v>
      </c>
      <c r="B2" s="381"/>
      <c r="C2" s="382"/>
      <c r="D2" s="109">
        <f>'2 CONTEXTO E IDENTIFICACIÓN'!B2</f>
        <v>1</v>
      </c>
      <c r="G2" s="118" t="str">
        <f>+'2 CONTEXTO E IDENTIFICACIÓN'!$I$4</f>
        <v>Elaboración o Actualización:</v>
      </c>
      <c r="H2" s="119">
        <f>'2 CONTEXTO E IDENTIFICACIÓN'!J4</f>
        <v>46098</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390" t="str">
        <f>'2 CONTEXTO E IDENTIFICACIÓN'!B4</f>
        <v>Ministerio de Vivienda, Ciudad y Territorio</v>
      </c>
      <c r="C3" s="390"/>
      <c r="D3" s="390"/>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09" t="str">
        <f>'2 CONTEXTO E IDENTIFICACIÓN'!F4</f>
        <v>Gestión Financiera</v>
      </c>
      <c r="C4" s="510"/>
      <c r="D4" s="510"/>
      <c r="E4" s="125" t="s">
        <v>261</v>
      </c>
      <c r="G4" s="125"/>
      <c r="H4" s="125"/>
      <c r="I4" s="125"/>
      <c r="J4" s="548" t="s">
        <v>265</v>
      </c>
      <c r="K4" s="549"/>
      <c r="L4" s="549"/>
      <c r="M4" s="549"/>
      <c r="N4" s="549"/>
      <c r="O4" s="549"/>
      <c r="P4" s="549"/>
      <c r="Q4" s="549"/>
      <c r="R4" s="550"/>
      <c r="S4" s="545" t="s">
        <v>263</v>
      </c>
      <c r="T4" s="544" t="s">
        <v>297</v>
      </c>
      <c r="U4" s="544"/>
      <c r="V4" s="525" t="s">
        <v>317</v>
      </c>
      <c r="W4" s="114"/>
      <c r="X4" s="383" t="s">
        <v>264</v>
      </c>
      <c r="Y4" s="384"/>
      <c r="Z4" s="385"/>
    </row>
    <row r="5" spans="1:26" s="126" customFormat="1" ht="33" customHeight="1" x14ac:dyDescent="0.25">
      <c r="A5" s="554" t="s">
        <v>262</v>
      </c>
      <c r="B5" s="555"/>
      <c r="C5" s="555"/>
      <c r="D5" s="555"/>
      <c r="E5" s="555"/>
      <c r="F5" s="555"/>
      <c r="G5" s="555"/>
      <c r="H5" s="555"/>
      <c r="I5" s="556"/>
      <c r="J5" s="551"/>
      <c r="K5" s="552"/>
      <c r="L5" s="552"/>
      <c r="M5" s="552"/>
      <c r="N5" s="552"/>
      <c r="O5" s="552"/>
      <c r="P5" s="552"/>
      <c r="Q5" s="552"/>
      <c r="R5" s="553"/>
      <c r="S5" s="546"/>
      <c r="T5" s="544"/>
      <c r="U5" s="544"/>
      <c r="V5" s="525"/>
      <c r="W5" s="114"/>
      <c r="X5" s="176" t="s">
        <v>220</v>
      </c>
      <c r="Y5" s="177" t="s">
        <v>266</v>
      </c>
      <c r="Z5" s="178" t="s">
        <v>267</v>
      </c>
    </row>
    <row r="6" spans="1:26" ht="29.25" customHeight="1" x14ac:dyDescent="0.25">
      <c r="A6" s="525" t="s">
        <v>214</v>
      </c>
      <c r="B6" s="525" t="s">
        <v>215</v>
      </c>
      <c r="C6" s="525" t="s">
        <v>268</v>
      </c>
      <c r="D6" s="525" t="s">
        <v>269</v>
      </c>
      <c r="E6" s="539" t="s">
        <v>270</v>
      </c>
      <c r="F6" s="537" t="s">
        <v>30</v>
      </c>
      <c r="G6" s="538"/>
      <c r="H6" s="538"/>
      <c r="I6" s="539"/>
      <c r="J6" s="534" t="s">
        <v>313</v>
      </c>
      <c r="K6" s="535"/>
      <c r="L6" s="535"/>
      <c r="M6" s="535"/>
      <c r="N6" s="536"/>
      <c r="O6" s="534" t="s">
        <v>314</v>
      </c>
      <c r="P6" s="535"/>
      <c r="Q6" s="535"/>
      <c r="R6" s="536"/>
      <c r="S6" s="547"/>
      <c r="T6" s="544"/>
      <c r="U6" s="544"/>
      <c r="V6" s="525"/>
      <c r="X6" s="135" t="s">
        <v>229</v>
      </c>
      <c r="Y6" s="136">
        <v>0.01</v>
      </c>
      <c r="Z6" s="137">
        <v>0.2</v>
      </c>
    </row>
    <row r="7" spans="1:26" ht="57.75" thickBot="1" x14ac:dyDescent="0.3">
      <c r="A7" s="542"/>
      <c r="B7" s="542"/>
      <c r="C7" s="542"/>
      <c r="D7" s="542"/>
      <c r="E7" s="543"/>
      <c r="F7" s="124" t="s">
        <v>271</v>
      </c>
      <c r="G7" s="130" t="s">
        <v>272</v>
      </c>
      <c r="H7" s="130" t="s">
        <v>273</v>
      </c>
      <c r="I7" s="130" t="s">
        <v>274</v>
      </c>
      <c r="J7" s="124" t="s">
        <v>303</v>
      </c>
      <c r="K7" s="138" t="s">
        <v>33</v>
      </c>
      <c r="L7" s="138" t="s">
        <v>35</v>
      </c>
      <c r="M7" s="124" t="s">
        <v>36</v>
      </c>
      <c r="N7" s="138" t="s">
        <v>38</v>
      </c>
      <c r="O7" s="138" t="s">
        <v>85</v>
      </c>
      <c r="P7" s="138" t="s">
        <v>86</v>
      </c>
      <c r="Q7" s="138" t="s">
        <v>275</v>
      </c>
      <c r="R7" s="138" t="s">
        <v>276</v>
      </c>
      <c r="S7" s="138" t="s">
        <v>305</v>
      </c>
      <c r="T7" s="138" t="s">
        <v>298</v>
      </c>
      <c r="U7" s="138" t="s">
        <v>299</v>
      </c>
      <c r="V7" s="138" t="s">
        <v>277</v>
      </c>
      <c r="X7" s="139" t="s">
        <v>233</v>
      </c>
      <c r="Y7" s="136">
        <v>0.21</v>
      </c>
      <c r="Z7" s="137">
        <v>0.4</v>
      </c>
    </row>
    <row r="8" spans="1:26" ht="228" customHeight="1" x14ac:dyDescent="0.25">
      <c r="A8" s="526" t="str">
        <f>'2 CONTEXTO E IDENTIFICACIÓN'!A9</f>
        <v>FRA-9</v>
      </c>
      <c r="B8" s="529" t="str">
        <f>+'2 CONTEXTO E IDENTIFICACIÓN'!J9</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C8" s="511">
        <f>+'3 PROBABIL E IMPACTO INHERENTE'!E9</f>
        <v>0.4</v>
      </c>
      <c r="D8" s="514">
        <f>+'3 PROBABIL E IMPACTO INHERENTE'!M9</f>
        <v>1</v>
      </c>
      <c r="E8" s="140">
        <v>1</v>
      </c>
      <c r="F8" s="349" t="s">
        <v>355</v>
      </c>
      <c r="G8" s="375" t="s">
        <v>356</v>
      </c>
      <c r="H8" s="351" t="s">
        <v>367</v>
      </c>
      <c r="I8" s="143" t="str">
        <f t="shared" ref="I8:I71" si="0">+CONCATENATE(F8," ",G8," ",H8)</f>
        <v>El Coordinador del Grupo de Contabilidad  revisa trimestralmente en el historial de información presentada y/o transmitida a la CGN, que exista el estado Aceptado para cada uno de los catálogos exigidos por el ente Rector.
Como evidencia queda  la transmisión aceptada de los informes financieros emitida la CGN a través de documento en PDF. 
En caso de desviación o dificultades para realizar la tarea .....................
ESTA ESTRUCTURA DEBE QUEDAR IGUAL PARA TODOS LOS CONTROLES</v>
      </c>
      <c r="J8" s="162" t="s">
        <v>95</v>
      </c>
      <c r="K8" s="144">
        <f>+IFERROR(VLOOKUP($J8,'11 FORMULAS'!$B$51:$C$53,2,0),"")</f>
        <v>0.25</v>
      </c>
      <c r="L8" s="144" t="str">
        <f>+IF(J8="Preventivo","Probabilidad",IF(J8="Detectivo","Probabilidad",IF(#REF!="Correctivo","Impacto","")))</f>
        <v>Probabilidad</v>
      </c>
      <c r="M8" s="145" t="s">
        <v>96</v>
      </c>
      <c r="N8" s="144">
        <f>+IFERROR(VLOOKUP($M8,'11 FORMULAS'!$B$54:$C$55,2,0),"")</f>
        <v>0.25</v>
      </c>
      <c r="O8" s="146" t="s">
        <v>97</v>
      </c>
      <c r="P8" s="146" t="s">
        <v>200</v>
      </c>
      <c r="Q8" s="146" t="s">
        <v>309</v>
      </c>
      <c r="R8" s="146" t="s">
        <v>100</v>
      </c>
      <c r="S8" s="144">
        <f t="shared" ref="S8:S39" si="1">+IFERROR($K8+$N8,"")</f>
        <v>0.5</v>
      </c>
      <c r="T8" s="144">
        <f>IFERROR(IF(S8="","",$C$8*(1-S8)),"")</f>
        <v>0.2</v>
      </c>
      <c r="U8" s="144">
        <f>IFERROR(IF(T8="","",T8),"")</f>
        <v>0.2</v>
      </c>
      <c r="V8" s="505" cm="1">
        <f t="array" ref="V8">IFERROR(IF(COUNTA(T8:T13)=0,$C$8,LOOKUP(2,1/(T8:T13&lt;&gt;""),T8:T13)),"")</f>
        <v>2.1599999999999998E-2</v>
      </c>
      <c r="X8" s="147" t="s">
        <v>237</v>
      </c>
      <c r="Y8" s="136">
        <v>0.41</v>
      </c>
      <c r="Z8" s="137">
        <v>0.6</v>
      </c>
    </row>
    <row r="9" spans="1:26" ht="181.5" customHeight="1" x14ac:dyDescent="0.25">
      <c r="A9" s="527"/>
      <c r="B9" s="530"/>
      <c r="C9" s="512"/>
      <c r="D9" s="515"/>
      <c r="E9" s="140">
        <v>2</v>
      </c>
      <c r="F9" s="141" t="s">
        <v>364</v>
      </c>
      <c r="G9" s="142" t="s">
        <v>365</v>
      </c>
      <c r="H9" s="142" t="s">
        <v>366</v>
      </c>
      <c r="I9" s="143" t="str">
        <f t="shared" si="0"/>
        <v>El Coordinador del Grupo de Contabilidad   Revisa de manera trimestral la fecha establecida para presentación de los estados financieros y gestiona el trámite de firma de los funcionarios autorizados y remite recordatorio mediante correo electrónico  para lograr la firma en la oportunidad requerida</v>
      </c>
      <c r="J9" s="162" t="s">
        <v>95</v>
      </c>
      <c r="K9" s="144">
        <f>+IFERROR(VLOOKUP($J9,'11 FORMULAS'!$B$51:$C$53,2,0),"")</f>
        <v>0.25</v>
      </c>
      <c r="L9" s="144" t="str">
        <f>+IF(J9="Preventivo","Probabilidad",IF(J9="Detectivo","Probabilidad",IF(#REF!="Correctivo","Impacto","")))</f>
        <v>Probabilidad</v>
      </c>
      <c r="M9" s="145" t="s">
        <v>107</v>
      </c>
      <c r="N9" s="144">
        <f>+IFERROR(VLOOKUP($M9,'11 FORMULAS'!$B$54:$C$55,2,0),"")</f>
        <v>0.15</v>
      </c>
      <c r="O9" s="146" t="s">
        <v>97</v>
      </c>
      <c r="P9" s="146" t="s">
        <v>200</v>
      </c>
      <c r="Q9" s="146" t="s">
        <v>309</v>
      </c>
      <c r="R9" s="146" t="s">
        <v>100</v>
      </c>
      <c r="S9" s="144">
        <f t="shared" si="1"/>
        <v>0.4</v>
      </c>
      <c r="T9" s="144">
        <f>IFERROR(IF(S9="","",T8*(1-S9)),"")</f>
        <v>0.12</v>
      </c>
      <c r="U9" s="144">
        <f>IFERROR(IF(T9="","",T9),"")</f>
        <v>0.12</v>
      </c>
      <c r="V9" s="507"/>
      <c r="X9" s="150" t="s">
        <v>242</v>
      </c>
      <c r="Y9" s="136">
        <v>0.61</v>
      </c>
      <c r="Z9" s="137">
        <v>0.8</v>
      </c>
    </row>
    <row r="10" spans="1:26" ht="98.25" customHeight="1" x14ac:dyDescent="0.25">
      <c r="A10" s="527"/>
      <c r="B10" s="530"/>
      <c r="C10" s="512"/>
      <c r="D10" s="515"/>
      <c r="E10" s="140">
        <v>3</v>
      </c>
      <c r="F10" s="141" t="s">
        <v>355</v>
      </c>
      <c r="G10" s="142" t="s">
        <v>368</v>
      </c>
      <c r="H10" s="142" t="s">
        <v>369</v>
      </c>
      <c r="I10" s="143" t="str">
        <f t="shared" si="0"/>
        <v>El Coordinador del Grupo de Contabilidad Revisa y ajusta procede a realizar la reexpresión de los estados financieros con base a lo establecido en el marco normativo para entidades de gobierno.</v>
      </c>
      <c r="J10" s="162" t="s">
        <v>95</v>
      </c>
      <c r="K10" s="144">
        <f>+IFERROR(VLOOKUP($J10,'11 FORMULAS'!$B$51:$C$53,2,0),"")</f>
        <v>0.25</v>
      </c>
      <c r="L10" s="144" t="str">
        <f>+IF(J10="Preventivo","Probabilidad",IF(J10="Detectivo","Probabilidad",IF(#REF!="Correctivo","Impacto","")))</f>
        <v>Probabilidad</v>
      </c>
      <c r="M10" s="145" t="s">
        <v>107</v>
      </c>
      <c r="N10" s="144">
        <f>+IFERROR(VLOOKUP($M10,'11 FORMULAS'!$B$54:$C$55,2,0),"")</f>
        <v>0.15</v>
      </c>
      <c r="O10" s="146" t="s">
        <v>97</v>
      </c>
      <c r="P10" s="146" t="s">
        <v>201</v>
      </c>
      <c r="Q10" s="146" t="s">
        <v>309</v>
      </c>
      <c r="R10" s="146" t="s">
        <v>100</v>
      </c>
      <c r="S10" s="144">
        <f t="shared" si="1"/>
        <v>0.4</v>
      </c>
      <c r="T10" s="144">
        <f>IFERROR(IF(S10="","",T9*(1-S10)),"")</f>
        <v>7.1999999999999995E-2</v>
      </c>
      <c r="U10" s="144">
        <f>IFERROR(IF(T10="","",T10),"")</f>
        <v>7.1999999999999995E-2</v>
      </c>
      <c r="V10" s="507"/>
      <c r="X10" s="151" t="s">
        <v>247</v>
      </c>
      <c r="Y10" s="136">
        <v>0.81</v>
      </c>
      <c r="Z10" s="137">
        <v>1</v>
      </c>
    </row>
    <row r="11" spans="1:26" ht="108.75" customHeight="1" x14ac:dyDescent="0.25">
      <c r="A11" s="527"/>
      <c r="B11" s="530"/>
      <c r="C11" s="512"/>
      <c r="D11" s="515"/>
      <c r="E11" s="140">
        <v>4</v>
      </c>
      <c r="F11" s="141" t="s">
        <v>355</v>
      </c>
      <c r="G11" s="142" t="s">
        <v>370</v>
      </c>
      <c r="H11" s="142" t="s">
        <v>371</v>
      </c>
      <c r="I11" s="143" t="str">
        <f t="shared" si="0"/>
        <v>El Coordinador del Grupo de Contabilidad Verifica el cronograma de transmisión de estados financieros a la CGN y envía por correo electrónico a su equipo de trabajo para recordar las fechas establecidas.</v>
      </c>
      <c r="J11" s="162" t="s">
        <v>95</v>
      </c>
      <c r="K11" s="144">
        <f>+IFERROR(VLOOKUP($J11,'11 FORMULAS'!$B$51:$C$53,2,0),"")</f>
        <v>0.25</v>
      </c>
      <c r="L11" s="144" t="str">
        <f>+IF(J11="Preventivo","Probabilidad",IF(J11="Detectivo","Probabilidad",IF(#REF!="Correctivo","Impacto","")))</f>
        <v>Probabilidad</v>
      </c>
      <c r="M11" s="145" t="s">
        <v>107</v>
      </c>
      <c r="N11" s="144">
        <f>+IFERROR(VLOOKUP($M11,'11 FORMULAS'!$B$54:$C$55,2,0),"")</f>
        <v>0.15</v>
      </c>
      <c r="O11" s="146" t="s">
        <v>97</v>
      </c>
      <c r="P11" s="146" t="s">
        <v>200</v>
      </c>
      <c r="Q11" s="146" t="s">
        <v>309</v>
      </c>
      <c r="R11" s="146" t="s">
        <v>100</v>
      </c>
      <c r="S11" s="144">
        <f>+IFERROR($K11+$N11,"")</f>
        <v>0.4</v>
      </c>
      <c r="T11" s="144">
        <f>IFERROR(IF(S11="","",T10*(1-S11)),"")</f>
        <v>4.3199999999999995E-2</v>
      </c>
      <c r="U11" s="144">
        <f>IFERROR(IF(T11="","",T11),"")</f>
        <v>4.3199999999999995E-2</v>
      </c>
      <c r="V11" s="507"/>
      <c r="X11" s="152"/>
      <c r="Y11" s="152"/>
      <c r="Z11" s="152"/>
    </row>
    <row r="12" spans="1:26" ht="69" customHeight="1" x14ac:dyDescent="0.25">
      <c r="A12" s="527"/>
      <c r="B12" s="530"/>
      <c r="C12" s="512"/>
      <c r="D12" s="515"/>
      <c r="E12" s="140">
        <v>5</v>
      </c>
      <c r="F12" s="141" t="s">
        <v>355</v>
      </c>
      <c r="G12" s="142" t="s">
        <v>370</v>
      </c>
      <c r="H12" s="142" t="s">
        <v>372</v>
      </c>
      <c r="I12" s="143" t="str">
        <f t="shared" si="0"/>
        <v>El Coordinador del Grupo de Contabilidad Verifica los requisitos incorporados en el instructivo de transmisión de estados financieros anual emitido por la CGN, y procederá a validar en el sistema antes de la transmisión definitiva.</v>
      </c>
      <c r="J12" s="162" t="s">
        <v>95</v>
      </c>
      <c r="K12" s="144">
        <f>+IFERROR(VLOOKUP($J12,'11 FORMULAS'!$B$51:$C$53,2,0),"")</f>
        <v>0.25</v>
      </c>
      <c r="L12" s="144" t="str">
        <f>+IF(J12="Preventivo","Probabilidad",IF(J12="Detectivo","Probabilidad",IF(#REF!="Correctivo","Impacto","")))</f>
        <v>Probabilidad</v>
      </c>
      <c r="M12" s="145" t="s">
        <v>96</v>
      </c>
      <c r="N12" s="144">
        <f>+IFERROR(VLOOKUP($M12,'11 FORMULAS'!$B$54:$C$55,2,0),"")</f>
        <v>0.25</v>
      </c>
      <c r="O12" s="146" t="s">
        <v>118</v>
      </c>
      <c r="P12" s="146" t="s">
        <v>200</v>
      </c>
      <c r="Q12" s="146" t="s">
        <v>309</v>
      </c>
      <c r="R12" s="146" t="s">
        <v>100</v>
      </c>
      <c r="S12" s="144">
        <f>+IFERROR($K12+$N12,"")</f>
        <v>0.5</v>
      </c>
      <c r="T12" s="144">
        <f>IFERROR(IF(S12="","",T11*(1-S12)),"")</f>
        <v>2.1599999999999998E-2</v>
      </c>
      <c r="U12" s="144">
        <f>IFERROR(IF(T12="","",T12),"")</f>
        <v>2.1599999999999998E-2</v>
      </c>
      <c r="V12" s="507"/>
      <c r="X12" s="152"/>
      <c r="Y12" s="152"/>
      <c r="Z12" s="152"/>
    </row>
    <row r="13" spans="1:26" ht="29.45" customHeight="1" thickBot="1" x14ac:dyDescent="0.3">
      <c r="A13" s="528"/>
      <c r="B13" s="531"/>
      <c r="C13" s="513"/>
      <c r="D13" s="516"/>
      <c r="E13" s="154">
        <v>6</v>
      </c>
      <c r="F13" s="155"/>
      <c r="G13" s="156"/>
      <c r="H13" s="156"/>
      <c r="I13" s="143" t="str">
        <f t="shared" si="0"/>
        <v xml:space="preserve">  </v>
      </c>
      <c r="J13" s="162"/>
      <c r="K13" s="144"/>
      <c r="L13" s="144"/>
      <c r="M13" s="145"/>
      <c r="N13" s="144"/>
      <c r="O13" s="146"/>
      <c r="P13" s="146"/>
      <c r="Q13" s="146"/>
      <c r="R13" s="146"/>
      <c r="S13" s="144"/>
      <c r="T13" s="144" t="str">
        <f>IFERROR(IF(S13="","",T12*(1-S13)),"")</f>
        <v/>
      </c>
      <c r="U13" s="144" t="str">
        <f>IFERROR(IF(T13="","",T13),"")</f>
        <v/>
      </c>
      <c r="V13" s="508"/>
      <c r="X13" s="152"/>
      <c r="Y13" s="152"/>
      <c r="Z13" s="152"/>
    </row>
    <row r="14" spans="1:26" ht="133.5" customHeight="1" x14ac:dyDescent="0.25">
      <c r="A14" s="526" t="str">
        <f>'2 CONTEXTO E IDENTIFICACIÓN'!A10</f>
        <v>FRA-8</v>
      </c>
      <c r="B14" s="529" t="str">
        <f>+'2 CONTEXTO E IDENTIFICACIÓN'!J10</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C14" s="517">
        <f>+'3 PROBABIL E IMPACTO INHERENTE'!E10</f>
        <v>0.4</v>
      </c>
      <c r="D14" s="514">
        <f>+'3 PROBABIL E IMPACTO INHERENTE'!M10</f>
        <v>0.4</v>
      </c>
      <c r="E14" s="157">
        <v>1</v>
      </c>
      <c r="F14" s="158" t="s">
        <v>375</v>
      </c>
      <c r="G14" s="159" t="s">
        <v>370</v>
      </c>
      <c r="H14" s="159" t="s">
        <v>376</v>
      </c>
      <c r="I14" s="149" t="str">
        <f t="shared" si="0"/>
        <v>Los profesionales del Grupo de Contabilidad Verifica que la información recibida cumpla con los criterios establecidos en el marco normativo para entidades de gobierno. El Coordinador del Grupo de Contabilidad verifica los registros realizados de manera aleatoria o de acuerdo a su relevancia.</v>
      </c>
      <c r="J14" s="162" t="s">
        <v>95</v>
      </c>
      <c r="K14" s="144">
        <f>+IFERROR(VLOOKUP($J14,'11 FORMULAS'!$B$51:$C$53,2,0),"")</f>
        <v>0.25</v>
      </c>
      <c r="L14" s="144" t="str">
        <f>+IF(J14="Preventivo","Probabilidad",IF(J14="Detectivo","Probabilidad",IF(#REF!="Correctivo","Impacto","")))</f>
        <v>Probabilidad</v>
      </c>
      <c r="M14" s="145" t="s">
        <v>107</v>
      </c>
      <c r="N14" s="144">
        <f>+IFERROR(VLOOKUP($M14,'11 FORMULAS'!$B$54:$C$55,2,0),"")</f>
        <v>0.15</v>
      </c>
      <c r="O14" s="146" t="s">
        <v>97</v>
      </c>
      <c r="P14" s="146" t="s">
        <v>200</v>
      </c>
      <c r="Q14" s="146" t="s">
        <v>309</v>
      </c>
      <c r="R14" s="146" t="s">
        <v>100</v>
      </c>
      <c r="S14" s="144">
        <f t="shared" si="1"/>
        <v>0.4</v>
      </c>
      <c r="T14" s="144">
        <f>IFERROR(IF(S14="","",$C$14*(1-S14)),"")</f>
        <v>0.24</v>
      </c>
      <c r="U14" s="144">
        <f>IFERROR(IF(T14="","",T14),"")</f>
        <v>0.24</v>
      </c>
      <c r="V14" s="523" cm="1">
        <f t="array" ref="V14">IFERROR(IF(COUNTA(T14:T19)=0,$C$14,LOOKUP(2,1/(T14:T19&lt;&gt;""),T14:T19)),"")</f>
        <v>3.1103999999999993E-2</v>
      </c>
      <c r="X14" s="152"/>
      <c r="Y14" s="160"/>
      <c r="Z14" s="160"/>
    </row>
    <row r="15" spans="1:26" ht="197.25" customHeight="1" x14ac:dyDescent="0.25">
      <c r="A15" s="527"/>
      <c r="B15" s="530"/>
      <c r="C15" s="518"/>
      <c r="D15" s="515"/>
      <c r="E15" s="140">
        <v>2</v>
      </c>
      <c r="F15" s="161" t="s">
        <v>377</v>
      </c>
      <c r="G15" s="162" t="s">
        <v>378</v>
      </c>
      <c r="H15" s="162" t="s">
        <v>379</v>
      </c>
      <c r="I15" s="149" t="str">
        <f t="shared" si="0"/>
        <v>Los profesionales del Grupo de Contabilidad  verifica la dinámica contable establecida en el marco normativo y en el catalogo general de cuentas para entidades de gobierno, frente al hecho económico a registrar.  El Coordinador del Grupo de Contabilidad verifica los registros realizados de manera aleatoria o de acuerdo a su relevancia.</v>
      </c>
      <c r="J15" s="162" t="s">
        <v>95</v>
      </c>
      <c r="K15" s="144">
        <f>+IFERROR(VLOOKUP($J15,'11 FORMULAS'!$B$51:$C$53,2,0),"")</f>
        <v>0.25</v>
      </c>
      <c r="L15" s="144" t="str">
        <f>+IF(J15="Preventivo","Probabilidad",IF(J15="Detectivo","Probabilidad",IF(#REF!="Correctivo","Impacto","")))</f>
        <v>Probabilidad</v>
      </c>
      <c r="M15" s="145" t="s">
        <v>107</v>
      </c>
      <c r="N15" s="144">
        <f>+IFERROR(VLOOKUP($M15,'11 FORMULAS'!$B$54:$C$55,2,0),"")</f>
        <v>0.15</v>
      </c>
      <c r="O15" s="146" t="s">
        <v>97</v>
      </c>
      <c r="P15" s="146" t="s">
        <v>200</v>
      </c>
      <c r="Q15" s="146" t="s">
        <v>309</v>
      </c>
      <c r="R15" s="146" t="s">
        <v>100</v>
      </c>
      <c r="S15" s="144">
        <f t="shared" si="1"/>
        <v>0.4</v>
      </c>
      <c r="T15" s="144">
        <f>IFERROR(IF(S15="","",T14*(1-S15)),"")</f>
        <v>0.14399999999999999</v>
      </c>
      <c r="U15" s="144">
        <f>IFERROR(IF(T15="","",T15),"")</f>
        <v>0.14399999999999999</v>
      </c>
      <c r="V15" s="507"/>
      <c r="X15" s="152"/>
      <c r="Y15" s="160"/>
      <c r="Z15" s="160"/>
    </row>
    <row r="16" spans="1:26" ht="206.25" customHeight="1" x14ac:dyDescent="0.25">
      <c r="A16" s="527"/>
      <c r="B16" s="530"/>
      <c r="C16" s="518"/>
      <c r="D16" s="515"/>
      <c r="E16" s="140">
        <v>3</v>
      </c>
      <c r="F16" s="161" t="s">
        <v>375</v>
      </c>
      <c r="G16" s="162" t="s">
        <v>370</v>
      </c>
      <c r="H16" s="162" t="s">
        <v>380</v>
      </c>
      <c r="I16" s="149" t="str">
        <f t="shared" si="0"/>
        <v>Los profesionales del Grupo de Contabilidad Verifica  la dinámica contable establecida en el marco normativo y en el catalogo general de cuentas para entidades de gobierno, frente al hecho económico registrado.  El Coordinador del Grupo de Contabilidad verifica los registros realizados de manera aleatoria o de acuerdo a su relevancia.</v>
      </c>
      <c r="J16" s="162" t="s">
        <v>95</v>
      </c>
      <c r="K16" s="144">
        <f>+IFERROR(VLOOKUP($J16,'11 FORMULAS'!$B$51:$C$53,2,0),"")</f>
        <v>0.25</v>
      </c>
      <c r="L16" s="144" t="str">
        <f>+IF(J16="Preventivo","Probabilidad",IF(J16="Detectivo","Probabilidad",IF(#REF!="Correctivo","Impacto","")))</f>
        <v>Probabilidad</v>
      </c>
      <c r="M16" s="145" t="s">
        <v>107</v>
      </c>
      <c r="N16" s="144">
        <f>+IFERROR(VLOOKUP($M16,'11 FORMULAS'!$B$54:$C$55,2,0),"")</f>
        <v>0.15</v>
      </c>
      <c r="O16" s="146" t="s">
        <v>97</v>
      </c>
      <c r="P16" s="146" t="s">
        <v>200</v>
      </c>
      <c r="Q16" s="146" t="s">
        <v>309</v>
      </c>
      <c r="R16" s="146" t="s">
        <v>100</v>
      </c>
      <c r="S16" s="144">
        <f t="shared" si="1"/>
        <v>0.4</v>
      </c>
      <c r="T16" s="144">
        <f>IFERROR(IF(S16="","",T15*(1-S16)),"")</f>
        <v>8.6399999999999991E-2</v>
      </c>
      <c r="U16" s="144">
        <f>IFERROR(IF(T16="","",T16),"")</f>
        <v>8.6399999999999991E-2</v>
      </c>
      <c r="V16" s="507"/>
      <c r="X16" s="152"/>
      <c r="Y16" s="160"/>
      <c r="Z16" s="160"/>
    </row>
    <row r="17" spans="1:26" ht="234" customHeight="1" x14ac:dyDescent="0.25">
      <c r="A17" s="540"/>
      <c r="B17" s="541"/>
      <c r="C17" s="518"/>
      <c r="D17" s="520"/>
      <c r="E17" s="140">
        <v>4</v>
      </c>
      <c r="F17" s="163" t="s">
        <v>375</v>
      </c>
      <c r="G17" s="164" t="s">
        <v>381</v>
      </c>
      <c r="H17" s="164" t="s">
        <v>382</v>
      </c>
      <c r="I17" s="149" t="str">
        <f t="shared" si="0"/>
        <v>Los profesionales del Grupo de Contabilidad Valida ealizan trimestralmente el análisis de los hechos económicos registrados frente a la dinámica contable establecida en el marco normativo y el catálogo general de cuentas para entidades de gobierno.  El Coordinador del Grupo de Contabilidad verifica los registros realizados de manera aleatoria o de acuerdo a su relevancia.</v>
      </c>
      <c r="J17" s="162" t="s">
        <v>95</v>
      </c>
      <c r="K17" s="144">
        <f>+IFERROR(VLOOKUP($J17,'11 FORMULAS'!$B$51:$C$53,2,0),"")</f>
        <v>0.25</v>
      </c>
      <c r="L17" s="144" t="str">
        <f>+IF(J17="Preventivo","Probabilidad",IF(J17="Detectivo","Probabilidad",IF(#REF!="Correctivo","Impacto","")))</f>
        <v>Probabilidad</v>
      </c>
      <c r="M17" s="145" t="s">
        <v>107</v>
      </c>
      <c r="N17" s="144">
        <f>+IFERROR(VLOOKUP($M17,'11 FORMULAS'!$B$54:$C$55,2,0),"")</f>
        <v>0.15</v>
      </c>
      <c r="O17" s="146" t="s">
        <v>97</v>
      </c>
      <c r="P17" s="146" t="s">
        <v>200</v>
      </c>
      <c r="Q17" s="146" t="s">
        <v>309</v>
      </c>
      <c r="R17" s="146" t="s">
        <v>100</v>
      </c>
      <c r="S17" s="144">
        <f t="shared" si="1"/>
        <v>0.4</v>
      </c>
      <c r="T17" s="144">
        <f>IFERROR(IF(S17="","",T16*(1-S17)),"")</f>
        <v>5.183999999999999E-2</v>
      </c>
      <c r="U17" s="144">
        <f>IFERROR(IF(T17="","",T17),"")</f>
        <v>5.183999999999999E-2</v>
      </c>
      <c r="V17" s="524"/>
      <c r="X17" s="152"/>
      <c r="Y17" s="160"/>
      <c r="Z17" s="160"/>
    </row>
    <row r="18" spans="1:26" ht="155.25" customHeight="1" x14ac:dyDescent="0.25">
      <c r="A18" s="540"/>
      <c r="B18" s="541"/>
      <c r="C18" s="518"/>
      <c r="D18" s="520"/>
      <c r="E18" s="140">
        <v>5</v>
      </c>
      <c r="F18" s="163" t="s">
        <v>375</v>
      </c>
      <c r="G18" s="164" t="s">
        <v>383</v>
      </c>
      <c r="H18" s="164" t="s">
        <v>384</v>
      </c>
      <c r="I18" s="149" t="str">
        <f t="shared" si="0"/>
        <v>Los profesionales del Grupo de Contabilidad Dectectan verifican la calidad de la información recibida, contenida en los soportes contables, para proceder con el registro de los mismos. El Coordinador del Grupo de Contabilidad verifica los registros realizados de manera aleatoria o de acuerdo a su relevancia.</v>
      </c>
      <c r="J18" s="162" t="s">
        <v>95</v>
      </c>
      <c r="K18" s="144">
        <f>+IFERROR(VLOOKUP($J18,'11 FORMULAS'!$B$51:$C$53,2,0),"")</f>
        <v>0.25</v>
      </c>
      <c r="L18" s="144" t="str">
        <f>+IF(J18="Preventivo","Probabilidad",IF(J18="Detectivo","Probabilidad",IF(#REF!="Correctivo","Impacto","")))</f>
        <v>Probabilidad</v>
      </c>
      <c r="M18" s="145" t="s">
        <v>107</v>
      </c>
      <c r="N18" s="144">
        <f>+IFERROR(VLOOKUP($M18,'11 FORMULAS'!$B$54:$C$55,2,0),"")</f>
        <v>0.15</v>
      </c>
      <c r="O18" s="146" t="s">
        <v>97</v>
      </c>
      <c r="P18" s="146" t="s">
        <v>200</v>
      </c>
      <c r="Q18" s="146" t="s">
        <v>309</v>
      </c>
      <c r="R18" s="146" t="s">
        <v>100</v>
      </c>
      <c r="S18" s="144">
        <f t="shared" si="1"/>
        <v>0.4</v>
      </c>
      <c r="T18" s="144">
        <f>IFERROR(IF(S18="","",T17*(1-S18)),"")</f>
        <v>3.1103999999999993E-2</v>
      </c>
      <c r="U18" s="144">
        <f>IFERROR(IF(T18="","",T18),"")</f>
        <v>3.1103999999999993E-2</v>
      </c>
      <c r="V18" s="524"/>
      <c r="X18" s="152"/>
      <c r="Y18" s="160"/>
      <c r="Z18" s="160"/>
    </row>
    <row r="19" spans="1:26" ht="29.45" customHeight="1" thickBot="1" x14ac:dyDescent="0.3">
      <c r="A19" s="528"/>
      <c r="B19" s="531"/>
      <c r="C19" s="519"/>
      <c r="D19" s="516"/>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IFERROR(IF(S19="","",T18*(1-S19)),"")</f>
        <v/>
      </c>
      <c r="U19" s="144" t="str">
        <f>IFERROR(IF(T19="","",T19),"")</f>
        <v/>
      </c>
      <c r="V19" s="508"/>
    </row>
    <row r="20" spans="1:26" ht="165.75" customHeight="1" x14ac:dyDescent="0.25">
      <c r="A20" s="526" t="str">
        <f>'2 CONTEXTO E IDENTIFICACIÓN'!A11</f>
        <v>FRA-7</v>
      </c>
      <c r="B20" s="529" t="str">
        <f>+'2 CONTEXTO E IDENTIFICACIÓN'!J11</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C20" s="511">
        <f>+'3 PROBABIL E IMPACTO INHERENTE'!E11</f>
        <v>0.8</v>
      </c>
      <c r="D20" s="514">
        <f>+'3 PROBABIL E IMPACTO INHERENTE'!M11</f>
        <v>1</v>
      </c>
      <c r="E20" s="157">
        <v>1</v>
      </c>
      <c r="F20" s="158" t="s">
        <v>387</v>
      </c>
      <c r="G20" s="164" t="s">
        <v>378</v>
      </c>
      <c r="H20" s="159" t="s">
        <v>388</v>
      </c>
      <c r="I20" s="149" t="str">
        <f t="shared" si="0"/>
        <v>El Colaborador del Grupo de Presupuesto y Cuentas verifica la información contenida en la solicitud de CDP, este acorde la información a registrar en el SIIF Nación al momento de la expedición, y devuelve la solicitud de CDP a la dependencia solicitante, indicando el motivo de la inconsistencia.</v>
      </c>
      <c r="J20" s="162" t="s">
        <v>95</v>
      </c>
      <c r="K20" s="144">
        <f>+IFERROR(VLOOKUP($J20,'11 FORMULAS'!$B$51:$C$53,2,0),"")</f>
        <v>0.25</v>
      </c>
      <c r="L20" s="144" t="str">
        <f>+IF(J20="Preventivo","Probabilidad",IF(J20="Detectivo","Probabilidad",IF(#REF!="Correctivo","Impacto","")))</f>
        <v>Probabilidad</v>
      </c>
      <c r="M20" s="145" t="s">
        <v>107</v>
      </c>
      <c r="N20" s="144">
        <f>+IFERROR(VLOOKUP($M20,'11 FORMULAS'!$B$54:$C$55,2,0),"")</f>
        <v>0.15</v>
      </c>
      <c r="O20" s="146" t="s">
        <v>97</v>
      </c>
      <c r="P20" s="146" t="s">
        <v>308</v>
      </c>
      <c r="Q20" s="146" t="s">
        <v>309</v>
      </c>
      <c r="R20" s="146" t="s">
        <v>100</v>
      </c>
      <c r="S20" s="144">
        <f t="shared" si="1"/>
        <v>0.4</v>
      </c>
      <c r="T20" s="144">
        <f>IFERROR(IF(S20="","",$C$20*(1-S20)),"")</f>
        <v>0.48</v>
      </c>
      <c r="U20" s="144">
        <f>IFERROR(IF(T20="","",T20),"")</f>
        <v>0.48</v>
      </c>
      <c r="V20" s="505" cm="1">
        <f t="array" ref="V20">IFERROR(IF(COUNTA(T20:T25)=0,$C$20,LOOKUP(2,1/(T20:T25&lt;&gt;""),T20:T25)),"")</f>
        <v>0.28799999999999998</v>
      </c>
      <c r="X20" s="152"/>
      <c r="Y20" s="160"/>
      <c r="Z20" s="160"/>
    </row>
    <row r="21" spans="1:26" ht="88.5" customHeight="1" x14ac:dyDescent="0.25">
      <c r="A21" s="527"/>
      <c r="B21" s="530"/>
      <c r="C21" s="512"/>
      <c r="D21" s="515"/>
      <c r="E21" s="140">
        <v>2</v>
      </c>
      <c r="F21" s="161" t="s">
        <v>387</v>
      </c>
      <c r="G21" s="162" t="s">
        <v>378</v>
      </c>
      <c r="H21" s="162" t="s">
        <v>389</v>
      </c>
      <c r="I21" s="149" t="str">
        <f t="shared" si="0"/>
        <v>El Colaborador del Grupo de Presupuesto y Cuentas verifica verifica que la información contenida en la solicitud de CDP, este acorde la información registrada en el SIIF Nación al momento de la expedición, emite el CDP y lo remite para revisión y firma del Subdirector de Finanzas y Presupuesto, para su posterior envío al área solicitante.</v>
      </c>
      <c r="J21" s="162" t="s">
        <v>95</v>
      </c>
      <c r="K21" s="144">
        <f>+IFERROR(VLOOKUP($J21,'11 FORMULAS'!$B$51:$C$53,2,0),"")</f>
        <v>0.25</v>
      </c>
      <c r="L21" s="144" t="str">
        <f>+IF(J21="Preventivo","Probabilidad",IF(J21="Detectivo","Probabilidad",IF(#REF!="Correctivo","Impacto","")))</f>
        <v>Probabilidad</v>
      </c>
      <c r="M21" s="145" t="s">
        <v>107</v>
      </c>
      <c r="N21" s="144">
        <f>+IFERROR(VLOOKUP($M21,'11 FORMULAS'!$B$54:$C$55,2,0),"")</f>
        <v>0.15</v>
      </c>
      <c r="O21" s="146" t="s">
        <v>97</v>
      </c>
      <c r="P21" s="146" t="s">
        <v>198</v>
      </c>
      <c r="Q21" s="146" t="s">
        <v>309</v>
      </c>
      <c r="R21" s="146" t="s">
        <v>100</v>
      </c>
      <c r="S21" s="144">
        <f t="shared" si="1"/>
        <v>0.4</v>
      </c>
      <c r="T21" s="144">
        <f>IFERROR(IF(S21="","",T20*(1-S21)),"")</f>
        <v>0.28799999999999998</v>
      </c>
      <c r="U21" s="144">
        <f>IFERROR(IF(T21="","",T21),"")</f>
        <v>0.28799999999999998</v>
      </c>
      <c r="V21" s="507"/>
      <c r="X21" s="152"/>
      <c r="Y21" s="160"/>
      <c r="Z21" s="160"/>
    </row>
    <row r="22" spans="1:26" ht="27.75" customHeight="1" x14ac:dyDescent="0.25">
      <c r="A22" s="527"/>
      <c r="B22" s="530"/>
      <c r="C22" s="512"/>
      <c r="D22" s="515"/>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IFERROR(IF(S22="","",T21*(1-S22)),"")</f>
        <v/>
      </c>
      <c r="U22" s="144" t="str">
        <f>IFERROR(IF(T22="","",T22),"")</f>
        <v/>
      </c>
      <c r="V22" s="507"/>
      <c r="X22" s="152"/>
      <c r="Y22" s="160"/>
      <c r="Z22" s="160"/>
    </row>
    <row r="23" spans="1:26" ht="27.75" customHeight="1" x14ac:dyDescent="0.25">
      <c r="A23" s="527"/>
      <c r="B23" s="530"/>
      <c r="C23" s="512"/>
      <c r="D23" s="515"/>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IFERROR(IF(S23="","",T22*(1-S23)),"")</f>
        <v/>
      </c>
      <c r="U23" s="144" t="str">
        <f>IFERROR(IF(T23="","",T23),"")</f>
        <v/>
      </c>
      <c r="V23" s="507"/>
      <c r="X23" s="152"/>
      <c r="Y23" s="160"/>
      <c r="Z23" s="160"/>
    </row>
    <row r="24" spans="1:26" ht="27.75" customHeight="1" x14ac:dyDescent="0.25">
      <c r="A24" s="527"/>
      <c r="B24" s="530"/>
      <c r="C24" s="512"/>
      <c r="D24" s="515"/>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IFERROR(IF(S24="","",T23*(1-S24)),"")</f>
        <v/>
      </c>
      <c r="U24" s="144" t="str">
        <f>IFERROR(IF(T24="","",T24),"")</f>
        <v/>
      </c>
      <c r="V24" s="507"/>
      <c r="X24" s="152"/>
      <c r="Y24" s="160"/>
      <c r="Z24" s="160"/>
    </row>
    <row r="25" spans="1:26" ht="27.75" customHeight="1" thickBot="1" x14ac:dyDescent="0.3">
      <c r="A25" s="528"/>
      <c r="B25" s="531"/>
      <c r="C25" s="513"/>
      <c r="D25" s="516"/>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IFERROR(IF(S25="","",T24*(1-S25)),"")</f>
        <v/>
      </c>
      <c r="U25" s="144" t="str">
        <f>IFERROR(IF(T25="","",T25),"")</f>
        <v/>
      </c>
      <c r="V25" s="508"/>
    </row>
    <row r="26" spans="1:26" ht="163.5" customHeight="1" x14ac:dyDescent="0.25">
      <c r="A26" s="526" t="str">
        <f>'2 CONTEXTO E IDENTIFICACIÓN'!A12</f>
        <v>FRA-6</v>
      </c>
      <c r="B26" s="529" t="str">
        <f>+'2 CONTEXTO E IDENTIFICACIÓN'!J12</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C26" s="511">
        <f>+'3 PROBABIL E IMPACTO INHERENTE'!E12</f>
        <v>0.8</v>
      </c>
      <c r="D26" s="514">
        <f>+'3 PROBABIL E IMPACTO INHERENTE'!M12</f>
        <v>0.4</v>
      </c>
      <c r="E26" s="157">
        <v>1</v>
      </c>
      <c r="F26" s="158" t="s">
        <v>392</v>
      </c>
      <c r="G26" s="159" t="s">
        <v>378</v>
      </c>
      <c r="H26" s="159" t="s">
        <v>393</v>
      </c>
      <c r="I26" s="149" t="str">
        <f t="shared" si="0"/>
        <v>El Colaborador designado de la Subdirección de Finanzas y Presupuesto verifica que la cuenta presente los soportes requeridos por el formato unificado solicitud de pago de contratos de prestación de servicios y/o  formato unificado solicitud de pago de contratos, convenios, ordenes de compra persona jurídica de la entidad.</v>
      </c>
      <c r="J26" s="162" t="s">
        <v>95</v>
      </c>
      <c r="K26" s="144">
        <f>+IFERROR(VLOOKUP($J26,'11 FORMULAS'!$B$51:$C$53,2,0),"")</f>
        <v>0.25</v>
      </c>
      <c r="L26" s="144" t="str">
        <f>+IF(J26="Preventivo","Probabilidad",IF(J26="Detectivo","Probabilidad",IF(#REF!="Correctivo","Impacto","")))</f>
        <v>Probabilidad</v>
      </c>
      <c r="M26" s="145" t="s">
        <v>96</v>
      </c>
      <c r="N26" s="144">
        <f>+IFERROR(VLOOKUP($M26,'11 FORMULAS'!$B$54:$C$55,2,0),"")</f>
        <v>0.25</v>
      </c>
      <c r="O26" s="146" t="s">
        <v>97</v>
      </c>
      <c r="P26" s="146" t="s">
        <v>198</v>
      </c>
      <c r="Q26" s="146" t="s">
        <v>309</v>
      </c>
      <c r="R26" s="146" t="s">
        <v>100</v>
      </c>
      <c r="S26" s="144">
        <f t="shared" si="1"/>
        <v>0.5</v>
      </c>
      <c r="T26" s="144">
        <f>IFERROR(IF(S26="","",$C$26*(1-S26)),"")</f>
        <v>0.4</v>
      </c>
      <c r="U26" s="144">
        <f>IFERROR(IF(T26="","",T26),"")</f>
        <v>0.4</v>
      </c>
      <c r="V26" s="505" cm="1">
        <f t="array" ref="V26">IFERROR(IF(COUNTA(T26:T31)=0,$C$26,LOOKUP(2,1/(T26:T31&lt;&gt;""),T26:T31)),"")</f>
        <v>0.14399999999999999</v>
      </c>
      <c r="X26" s="152"/>
      <c r="Y26" s="160"/>
      <c r="Z26" s="160"/>
    </row>
    <row r="27" spans="1:26" ht="252.75" customHeight="1" x14ac:dyDescent="0.25">
      <c r="A27" s="527"/>
      <c r="B27" s="530"/>
      <c r="C27" s="512"/>
      <c r="D27" s="515"/>
      <c r="E27" s="140">
        <v>2</v>
      </c>
      <c r="F27" s="161" t="s">
        <v>394</v>
      </c>
      <c r="G27" s="162" t="s">
        <v>395</v>
      </c>
      <c r="H27" s="162" t="s">
        <v>396</v>
      </c>
      <c r="I27" s="149" t="str">
        <f t="shared" si="0"/>
        <v>Cada uno de los colaboradores de la Subdirección de Finanzas y Presupuesto validan que están a cargo de la validación y registro de la información en el SIIF Nación, verifica que la información registrada  corresponda a los documentos soportes del pago y da traslado en el libro electrónico de Excel al formato orden de pago a la siguiente etapa. Al final del mes el Coordinador del Grupo de Tesorería descarga del SIIF Nación, el listado de órdenes de pago realizadas en el mes, tanto para MVCT como para FONVIVIENDA .</v>
      </c>
      <c r="J27" s="162" t="s">
        <v>95</v>
      </c>
      <c r="K27" s="144">
        <f>+IFERROR(VLOOKUP($J27,'11 FORMULAS'!$B$51:$C$53,2,0),"")</f>
        <v>0.25</v>
      </c>
      <c r="L27" s="144" t="str">
        <f>+IF(J27="Preventivo","Probabilidad",IF(J27="Detectivo","Probabilidad",IF(#REF!="Correctivo","Impacto","")))</f>
        <v>Probabilidad</v>
      </c>
      <c r="M27" s="145" t="s">
        <v>107</v>
      </c>
      <c r="N27" s="144">
        <f>+IFERROR(VLOOKUP($M27,'11 FORMULAS'!$B$54:$C$55,2,0),"")</f>
        <v>0.15</v>
      </c>
      <c r="O27" s="146" t="s">
        <v>97</v>
      </c>
      <c r="P27" s="146" t="s">
        <v>198</v>
      </c>
      <c r="Q27" s="146" t="s">
        <v>309</v>
      </c>
      <c r="R27" s="146" t="s">
        <v>100</v>
      </c>
      <c r="S27" s="144">
        <f t="shared" si="1"/>
        <v>0.4</v>
      </c>
      <c r="T27" s="144">
        <f>IFERROR(IF(S27="","",T26*(1-S27)),"")</f>
        <v>0.24</v>
      </c>
      <c r="U27" s="144">
        <f>IFERROR(IF(T27="","",T27),"")</f>
        <v>0.24</v>
      </c>
      <c r="V27" s="507"/>
      <c r="X27" s="152"/>
      <c r="Y27" s="160"/>
      <c r="Z27" s="160"/>
    </row>
    <row r="28" spans="1:26" ht="106.5" customHeight="1" x14ac:dyDescent="0.25">
      <c r="A28" s="527"/>
      <c r="B28" s="530"/>
      <c r="C28" s="512"/>
      <c r="D28" s="515"/>
      <c r="E28" s="140">
        <v>3</v>
      </c>
      <c r="F28" s="161" t="s">
        <v>397</v>
      </c>
      <c r="G28" s="162" t="s">
        <v>398</v>
      </c>
      <c r="H28" s="162" t="s">
        <v>399</v>
      </c>
      <c r="I28" s="149" t="str">
        <f t="shared" si="0"/>
        <v>La Secretaría General y/o la Subdirección de Finanzas y Presupuesto valida anualmente suscribe la circular con el cronograma de solicitud de PAC de la vigencia.  El colaborador designado del Grupo de Tesorería mensualmente envía mediante correo electrónico un recordatorio de los aspectos a tener en cuenta para la solicitud de PAC y revisa que cada dependencia presente sus necesidades de recursos.</v>
      </c>
      <c r="J28" s="162" t="s">
        <v>95</v>
      </c>
      <c r="K28" s="144">
        <f>+IFERROR(VLOOKUP($J28,'11 FORMULAS'!$B$51:$C$53,2,0),"")</f>
        <v>0.25</v>
      </c>
      <c r="L28" s="144" t="str">
        <f>+IF(J28="Preventivo","Probabilidad",IF(J28="Detectivo","Probabilidad",IF(#REF!="Correctivo","Impacto","")))</f>
        <v>Probabilidad</v>
      </c>
      <c r="M28" s="145" t="s">
        <v>107</v>
      </c>
      <c r="N28" s="144">
        <f>+IFERROR(VLOOKUP($M28,'11 FORMULAS'!$B$54:$C$55,2,0),"")</f>
        <v>0.15</v>
      </c>
      <c r="O28" s="146" t="s">
        <v>97</v>
      </c>
      <c r="P28" s="146" t="s">
        <v>198</v>
      </c>
      <c r="Q28" s="146" t="s">
        <v>309</v>
      </c>
      <c r="R28" s="146" t="s">
        <v>100</v>
      </c>
      <c r="S28" s="144">
        <f t="shared" si="1"/>
        <v>0.4</v>
      </c>
      <c r="T28" s="144">
        <f>IFERROR(IF(S28="","",T27*(1-S28)),"")</f>
        <v>0.14399999999999999</v>
      </c>
      <c r="U28" s="144">
        <f>IFERROR(IF(T28="","",T28),"")</f>
        <v>0.14399999999999999</v>
      </c>
      <c r="V28" s="507"/>
      <c r="X28" s="152"/>
      <c r="Y28" s="160"/>
      <c r="Z28" s="160"/>
    </row>
    <row r="29" spans="1:26" ht="29.45" customHeight="1" x14ac:dyDescent="0.25">
      <c r="A29" s="527"/>
      <c r="B29" s="530"/>
      <c r="C29" s="512"/>
      <c r="D29" s="515"/>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IFERROR(IF(S29="","",T28*(1-S29)),"")</f>
        <v/>
      </c>
      <c r="U29" s="144" t="str">
        <f>IFERROR(IF(T29="","",T29),"")</f>
        <v/>
      </c>
      <c r="V29" s="507"/>
      <c r="X29" s="152"/>
      <c r="Y29" s="160"/>
      <c r="Z29" s="160"/>
    </row>
    <row r="30" spans="1:26" ht="29.45" customHeight="1" x14ac:dyDescent="0.25">
      <c r="A30" s="527"/>
      <c r="B30" s="530"/>
      <c r="C30" s="512"/>
      <c r="D30" s="515"/>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IFERROR(IF(S30="","",T29*(1-S30)),"")</f>
        <v/>
      </c>
      <c r="U30" s="144" t="str">
        <f>IFERROR(IF(T30="","",T30),"")</f>
        <v/>
      </c>
      <c r="V30" s="507"/>
      <c r="X30" s="152"/>
      <c r="Y30" s="160"/>
      <c r="Z30" s="160"/>
    </row>
    <row r="31" spans="1:26" ht="29.45" customHeight="1" thickBot="1" x14ac:dyDescent="0.3">
      <c r="A31" s="528"/>
      <c r="B31" s="531"/>
      <c r="C31" s="513"/>
      <c r="D31" s="516"/>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IFERROR(IF(S31="","",T30*(1-S31)),"")</f>
        <v/>
      </c>
      <c r="U31" s="144" t="str">
        <f>IFERROR(IF(T31="","",T31),"")</f>
        <v/>
      </c>
      <c r="V31" s="508"/>
    </row>
    <row r="32" spans="1:26" ht="175.5" customHeight="1" x14ac:dyDescent="0.25">
      <c r="A32" s="526" t="str">
        <f>'2 CONTEXTO E IDENTIFICACIÓN'!A13</f>
        <v>FRA-2</v>
      </c>
      <c r="B32" s="529" t="str">
        <f>+'2 CONTEXTO E IDENTIFICACIÓN'!J13</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C32" s="511">
        <f>+'3 PROBABIL E IMPACTO INHERENTE'!E13</f>
        <v>0.8</v>
      </c>
      <c r="D32" s="514">
        <f>+'3 PROBABIL E IMPACTO INHERENTE'!M13</f>
        <v>1</v>
      </c>
      <c r="E32" s="157">
        <v>1</v>
      </c>
      <c r="F32" s="158" t="s">
        <v>403</v>
      </c>
      <c r="G32" s="159" t="s">
        <v>398</v>
      </c>
      <c r="H32" s="159" t="s">
        <v>404</v>
      </c>
      <c r="I32" s="149" t="str">
        <f t="shared" si="0"/>
        <v>Coordinador del Grupo Tesorería valida una vez al mes mediante el formato control títulos valores realiza revisión de los consecutivos de las chequeras y tenencia de los demás títulos valores que están en custodia de la Subdirección de Finanzas y Presupuesto, para posterior verificación de dicho registro por parte del Subdirector de Finanzas y Presupuesto.</v>
      </c>
      <c r="J32" s="162" t="s">
        <v>95</v>
      </c>
      <c r="K32" s="144">
        <f>+IFERROR(VLOOKUP($J32,'11 FORMULAS'!$B$51:$C$53,2,0),"")</f>
        <v>0.25</v>
      </c>
      <c r="L32" s="144" t="str">
        <f>+IF(J32="Preventivo","Probabilidad",IF(J32="Detectivo","Probabilidad",IF(#REF!="Correctivo","Impacto","")))</f>
        <v>Probabilidad</v>
      </c>
      <c r="M32" s="145" t="s">
        <v>96</v>
      </c>
      <c r="N32" s="144">
        <f>+IFERROR(VLOOKUP($M32,'11 FORMULAS'!$B$54:$C$55,2,0),"")</f>
        <v>0.25</v>
      </c>
      <c r="O32" s="146" t="s">
        <v>97</v>
      </c>
      <c r="P32" s="146" t="s">
        <v>198</v>
      </c>
      <c r="Q32" s="146" t="s">
        <v>309</v>
      </c>
      <c r="R32" s="146" t="s">
        <v>100</v>
      </c>
      <c r="S32" s="144">
        <f t="shared" si="1"/>
        <v>0.5</v>
      </c>
      <c r="T32" s="144">
        <f>IFERROR(IF(S32="","",$C$32*(1-S32)),"")</f>
        <v>0.4</v>
      </c>
      <c r="U32" s="144">
        <f>IFERROR(IF(T32="","",T32),"")</f>
        <v>0.4</v>
      </c>
      <c r="V32" s="505" cm="1">
        <f t="array" ref="V32">IFERROR(IF(COUNTA(T32:T37)=0,$C$32,LOOKUP(2,1/(T32:T37&lt;&gt;""),T32:T37)),"")</f>
        <v>0.12</v>
      </c>
      <c r="X32" s="152"/>
      <c r="Y32" s="160"/>
      <c r="Z32" s="160"/>
    </row>
    <row r="33" spans="1:26" ht="99.75" customHeight="1" x14ac:dyDescent="0.25">
      <c r="A33" s="532"/>
      <c r="B33" s="533"/>
      <c r="C33" s="521"/>
      <c r="D33" s="522"/>
      <c r="E33" s="140">
        <v>2</v>
      </c>
      <c r="F33" s="169"/>
      <c r="G33" s="170"/>
      <c r="H33" s="170" t="s">
        <v>405</v>
      </c>
      <c r="I33" s="149" t="str">
        <f t="shared" si="0"/>
        <v xml:space="preserve">  Publicación en sitio visible del área de Tesorería del memorando No. 2023IE0002557, Asunto: Restricciones para el área segura Grupo de Tesorería</v>
      </c>
      <c r="J33" s="162" t="s">
        <v>95</v>
      </c>
      <c r="K33" s="144">
        <f>+IFERROR(VLOOKUP($J33,'11 FORMULAS'!$B$51:$C$53,2,0),"")</f>
        <v>0.25</v>
      </c>
      <c r="L33" s="144" t="str">
        <f>+IF(J33="Preventivo","Probabilidad",IF(J33="Detectivo","Probabilidad",IF(#REF!="Correctivo","Impacto","")))</f>
        <v>Probabilidad</v>
      </c>
      <c r="M33" s="145" t="s">
        <v>96</v>
      </c>
      <c r="N33" s="144">
        <f>+IFERROR(VLOOKUP($M33,'11 FORMULAS'!$B$54:$C$55,2,0),"")</f>
        <v>0.25</v>
      </c>
      <c r="O33" s="146" t="s">
        <v>97</v>
      </c>
      <c r="P33" s="146" t="s">
        <v>198</v>
      </c>
      <c r="Q33" s="146" t="s">
        <v>309</v>
      </c>
      <c r="R33" s="146" t="s">
        <v>100</v>
      </c>
      <c r="S33" s="144">
        <f t="shared" si="1"/>
        <v>0.5</v>
      </c>
      <c r="T33" s="144">
        <f>IFERROR(IF(S33="","",T32*(1-S33)),"")</f>
        <v>0.2</v>
      </c>
      <c r="U33" s="144">
        <f>IFERROR(IF(T33="","",T33),"")</f>
        <v>0.2</v>
      </c>
      <c r="V33" s="507"/>
      <c r="X33" s="152"/>
      <c r="Y33" s="160"/>
      <c r="Z33" s="160"/>
    </row>
    <row r="34" spans="1:26" ht="105" customHeight="1" x14ac:dyDescent="0.25">
      <c r="A34" s="532"/>
      <c r="B34" s="533"/>
      <c r="C34" s="521"/>
      <c r="D34" s="522"/>
      <c r="E34" s="140">
        <v>3</v>
      </c>
      <c r="F34" s="169"/>
      <c r="G34" s="170"/>
      <c r="H34" s="170" t="s">
        <v>406</v>
      </c>
      <c r="I34" s="149" t="str">
        <f t="shared" si="0"/>
        <v xml:space="preserve">  El Coordinador del Grupo Tesorería gestiona que se instaure el correspondiente denuncio por pérdida de titulo valor por parte del responsable de su custodia</v>
      </c>
      <c r="J34" s="162" t="s">
        <v>95</v>
      </c>
      <c r="K34" s="144">
        <f>+IFERROR(VLOOKUP($J34,'11 FORMULAS'!$B$51:$C$53,2,0),"")</f>
        <v>0.25</v>
      </c>
      <c r="L34" s="144" t="str">
        <f>+IF(J34="Preventivo","Probabilidad",IF(J34="Detectivo","Probabilidad",IF(#REF!="Correctivo","Impacto","")))</f>
        <v>Probabilidad</v>
      </c>
      <c r="M34" s="145" t="s">
        <v>107</v>
      </c>
      <c r="N34" s="144">
        <f>+IFERROR(VLOOKUP($M34,'11 FORMULAS'!$B$54:$C$55,2,0),"")</f>
        <v>0.15</v>
      </c>
      <c r="O34" s="146" t="s">
        <v>97</v>
      </c>
      <c r="P34" s="146" t="s">
        <v>198</v>
      </c>
      <c r="Q34" s="146" t="s">
        <v>309</v>
      </c>
      <c r="R34" s="146" t="s">
        <v>100</v>
      </c>
      <c r="S34" s="144">
        <f t="shared" si="1"/>
        <v>0.4</v>
      </c>
      <c r="T34" s="144">
        <f>IFERROR(IF(S34="","",T33*(1-S34)),"")</f>
        <v>0.12</v>
      </c>
      <c r="U34" s="144">
        <f>IFERROR(IF(T34="","",T34),"")</f>
        <v>0.12</v>
      </c>
      <c r="V34" s="507"/>
      <c r="X34" s="152"/>
      <c r="Y34" s="160"/>
      <c r="Z34" s="160"/>
    </row>
    <row r="35" spans="1:26" ht="29.45" customHeight="1" x14ac:dyDescent="0.25">
      <c r="A35" s="527"/>
      <c r="B35" s="530"/>
      <c r="C35" s="512"/>
      <c r="D35" s="515"/>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IFERROR(IF(S35="","",T34*(1-S35)),"")</f>
        <v/>
      </c>
      <c r="U35" s="144" t="str">
        <f>IFERROR(IF(T35="","",T35),"")</f>
        <v/>
      </c>
      <c r="V35" s="507"/>
      <c r="X35" s="152"/>
      <c r="Y35" s="160"/>
      <c r="Z35" s="160"/>
    </row>
    <row r="36" spans="1:26" ht="29.45" customHeight="1" x14ac:dyDescent="0.25">
      <c r="A36" s="527"/>
      <c r="B36" s="530"/>
      <c r="C36" s="512"/>
      <c r="D36" s="515"/>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IFERROR(IF(S36="","",T35*(1-S36)),"")</f>
        <v/>
      </c>
      <c r="U36" s="144" t="str">
        <f>IFERROR(IF(T36="","",T36),"")</f>
        <v/>
      </c>
      <c r="V36" s="507"/>
      <c r="X36" s="152"/>
      <c r="Y36" s="160"/>
      <c r="Z36" s="160"/>
    </row>
    <row r="37" spans="1:26" ht="29.45" customHeight="1" thickBot="1" x14ac:dyDescent="0.3">
      <c r="A37" s="528"/>
      <c r="B37" s="531"/>
      <c r="C37" s="513"/>
      <c r="D37" s="516"/>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IFERROR(IF(S37="","",T36*(1-S37)),"")</f>
        <v/>
      </c>
      <c r="U37" s="144" t="str">
        <f>IFERROR(IF(T37="","",T37),"")</f>
        <v/>
      </c>
      <c r="V37" s="508"/>
    </row>
    <row r="38" spans="1:26" ht="29.45" customHeight="1" x14ac:dyDescent="0.25">
      <c r="A38" s="526" t="str">
        <f>'2 CONTEXTO E IDENTIFICACIÓN'!A14</f>
        <v>R6</v>
      </c>
      <c r="B38" s="529" t="str">
        <f>+'2 CONTEXTO E IDENTIFICACIÓN'!J14</f>
        <v xml:space="preserve"> por a causa de </v>
      </c>
      <c r="C38" s="511" t="str">
        <f>+'3 PROBABIL E IMPACTO INHERENTE'!E14</f>
        <v/>
      </c>
      <c r="D38" s="514"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IFERROR(IF(S38="","",$C$38*(1-S38)),"")</f>
        <v/>
      </c>
      <c r="U38" s="144" t="str">
        <f>IFERROR(IF(T38="","",T38),"")</f>
        <v/>
      </c>
      <c r="V38" s="505" t="str" cm="1">
        <f t="array" ref="V38">IFERROR(IF(COUNTA(T38:T43)=0,$C$38,LOOKUP(2,1/(T38:T43&lt;&gt;""),T38:T43)),"")</f>
        <v/>
      </c>
      <c r="X38" s="152"/>
      <c r="Y38" s="160"/>
      <c r="Z38" s="160"/>
    </row>
    <row r="39" spans="1:26" ht="29.45" customHeight="1" x14ac:dyDescent="0.25">
      <c r="A39" s="532"/>
      <c r="B39" s="533"/>
      <c r="C39" s="521"/>
      <c r="D39" s="522"/>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IFERROR(IF(S39="","",T38*(1-S39)),"")</f>
        <v/>
      </c>
      <c r="U39" s="144" t="str">
        <f>IFERROR(IF(T39="","",T39),"")</f>
        <v/>
      </c>
      <c r="V39" s="506"/>
      <c r="X39" s="152"/>
      <c r="Y39" s="160"/>
      <c r="Z39" s="160"/>
    </row>
    <row r="40" spans="1:26" ht="29.45" customHeight="1" x14ac:dyDescent="0.25">
      <c r="A40" s="532"/>
      <c r="B40" s="533"/>
      <c r="C40" s="521"/>
      <c r="D40" s="522"/>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2">+IFERROR($K40+$N40,"")</f>
        <v/>
      </c>
      <c r="T40" s="144" t="str">
        <f>IFERROR(IF(S40="","",T39*(1-S40)),"")</f>
        <v/>
      </c>
      <c r="U40" s="144" t="str">
        <f>IFERROR(IF(T40="","",T40),"")</f>
        <v/>
      </c>
      <c r="V40" s="506"/>
      <c r="X40" s="152"/>
      <c r="Y40" s="160"/>
      <c r="Z40" s="160"/>
    </row>
    <row r="41" spans="1:26" ht="29.45" customHeight="1" x14ac:dyDescent="0.25">
      <c r="A41" s="527"/>
      <c r="B41" s="530"/>
      <c r="C41" s="512"/>
      <c r="D41" s="515"/>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2"/>
        <v/>
      </c>
      <c r="T41" s="144" t="str">
        <f>IFERROR(IF(S41="","",T40*(1-S41)),"")</f>
        <v/>
      </c>
      <c r="U41" s="144" t="str">
        <f>IFERROR(IF(T41="","",T41),"")</f>
        <v/>
      </c>
      <c r="V41" s="507"/>
      <c r="X41" s="152"/>
      <c r="Y41" s="160"/>
      <c r="Z41" s="160"/>
    </row>
    <row r="42" spans="1:26" ht="29.45" customHeight="1" x14ac:dyDescent="0.25">
      <c r="A42" s="527"/>
      <c r="B42" s="530"/>
      <c r="C42" s="512"/>
      <c r="D42" s="515"/>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2"/>
        <v/>
      </c>
      <c r="T42" s="144" t="str">
        <f>IFERROR(IF(S42="","",T41*(1-S42)),"")</f>
        <v/>
      </c>
      <c r="U42" s="144" t="str">
        <f>IFERROR(IF(T42="","",T42),"")</f>
        <v/>
      </c>
      <c r="V42" s="507"/>
      <c r="X42" s="152"/>
      <c r="Y42" s="160"/>
      <c r="Z42" s="160"/>
    </row>
    <row r="43" spans="1:26" ht="29.45" customHeight="1" thickBot="1" x14ac:dyDescent="0.3">
      <c r="A43" s="528"/>
      <c r="B43" s="531"/>
      <c r="C43" s="513"/>
      <c r="D43" s="516"/>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2"/>
        <v/>
      </c>
      <c r="T43" s="144" t="str">
        <f>IFERROR(IF(S43="","",T42*(1-S43)),"")</f>
        <v/>
      </c>
      <c r="U43" s="144" t="str">
        <f>IFERROR(IF(T43="","",T43),"")</f>
        <v/>
      </c>
      <c r="V43" s="508"/>
    </row>
    <row r="44" spans="1:26" ht="29.45" customHeight="1" x14ac:dyDescent="0.25">
      <c r="A44" s="526" t="str">
        <f>'2 CONTEXTO E IDENTIFICACIÓN'!A15</f>
        <v>R7</v>
      </c>
      <c r="B44" s="529" t="str">
        <f>+'2 CONTEXTO E IDENTIFICACIÓN'!J15</f>
        <v xml:space="preserve"> por a causa de </v>
      </c>
      <c r="C44" s="511" t="str">
        <f>+'3 PROBABIL E IMPACTO INHERENTE'!E15</f>
        <v/>
      </c>
      <c r="D44" s="514"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2"/>
        <v/>
      </c>
      <c r="T44" s="144" t="str">
        <f>IFERROR(IF(S44="","",$C$44*(1-S44)),"")</f>
        <v/>
      </c>
      <c r="U44" s="144" t="str">
        <f>IFERROR(IF(T44="","",T44),"")</f>
        <v/>
      </c>
      <c r="V44" s="505" t="str" cm="1">
        <f t="array" ref="V44">IFERROR(IF(COUNTA(T44:T49)=0,$C$44,LOOKUP(2,1/(T44:T49&lt;&gt;""),T44:T49)),"")</f>
        <v/>
      </c>
      <c r="X44" s="152"/>
      <c r="Y44" s="160"/>
      <c r="Z44" s="160"/>
    </row>
    <row r="45" spans="1:26" ht="29.45" customHeight="1" x14ac:dyDescent="0.25">
      <c r="A45" s="527"/>
      <c r="B45" s="530"/>
      <c r="C45" s="512"/>
      <c r="D45" s="515"/>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2"/>
        <v/>
      </c>
      <c r="T45" s="144" t="str">
        <f>IFERROR(IF(S45="","",T44*(1-S45)),"")</f>
        <v/>
      </c>
      <c r="U45" s="144" t="str">
        <f>IFERROR(IF(T45="","",T45),"")</f>
        <v/>
      </c>
      <c r="V45" s="507"/>
      <c r="X45" s="152"/>
      <c r="Y45" s="160"/>
      <c r="Z45" s="160"/>
    </row>
    <row r="46" spans="1:26" ht="29.45" customHeight="1" x14ac:dyDescent="0.25">
      <c r="A46" s="527"/>
      <c r="B46" s="530"/>
      <c r="C46" s="512"/>
      <c r="D46" s="515"/>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2"/>
        <v/>
      </c>
      <c r="T46" s="144" t="str">
        <f>IFERROR(IF(S46="","",T45*(1-S46)),"")</f>
        <v/>
      </c>
      <c r="U46" s="144" t="str">
        <f>IFERROR(IF(T46="","",T46),"")</f>
        <v/>
      </c>
      <c r="V46" s="507"/>
      <c r="X46" s="152"/>
      <c r="Y46" s="160"/>
      <c r="Z46" s="160"/>
    </row>
    <row r="47" spans="1:26" ht="29.45" customHeight="1" x14ac:dyDescent="0.25">
      <c r="A47" s="527"/>
      <c r="B47" s="530"/>
      <c r="C47" s="512"/>
      <c r="D47" s="515"/>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2"/>
        <v/>
      </c>
      <c r="T47" s="144" t="str">
        <f>IFERROR(IF(S47="","",T46*(1-S47)),"")</f>
        <v/>
      </c>
      <c r="U47" s="144" t="str">
        <f>IFERROR(IF(T47="","",T47),"")</f>
        <v/>
      </c>
      <c r="V47" s="507"/>
      <c r="X47" s="152"/>
      <c r="Y47" s="160"/>
      <c r="Z47" s="160"/>
    </row>
    <row r="48" spans="1:26" ht="29.45" customHeight="1" x14ac:dyDescent="0.25">
      <c r="A48" s="527"/>
      <c r="B48" s="530"/>
      <c r="C48" s="512"/>
      <c r="D48" s="515"/>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2"/>
        <v/>
      </c>
      <c r="T48" s="144" t="str">
        <f>IFERROR(IF(S48="","",T47*(1-S48)),"")</f>
        <v/>
      </c>
      <c r="U48" s="144" t="str">
        <f>IFERROR(IF(T48="","",T48),"")</f>
        <v/>
      </c>
      <c r="V48" s="507"/>
      <c r="X48" s="152"/>
      <c r="Y48" s="160"/>
      <c r="Z48" s="160"/>
    </row>
    <row r="49" spans="1:26" ht="29.45" customHeight="1" thickBot="1" x14ac:dyDescent="0.3">
      <c r="A49" s="528"/>
      <c r="B49" s="531"/>
      <c r="C49" s="513"/>
      <c r="D49" s="516"/>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2"/>
        <v/>
      </c>
      <c r="T49" s="144" t="str">
        <f>IFERROR(IF(S49="","",T48*(1-S49)),"")</f>
        <v/>
      </c>
      <c r="U49" s="144" t="str">
        <f>IFERROR(IF(T49="","",T49),"")</f>
        <v/>
      </c>
      <c r="V49" s="508"/>
    </row>
    <row r="50" spans="1:26" ht="29.45" customHeight="1" x14ac:dyDescent="0.25">
      <c r="A50" s="526" t="str">
        <f>'2 CONTEXTO E IDENTIFICACIÓN'!A16</f>
        <v>R8</v>
      </c>
      <c r="B50" s="529" t="str">
        <f>+'2 CONTEXTO E IDENTIFICACIÓN'!J16</f>
        <v xml:space="preserve"> por a causa de </v>
      </c>
      <c r="C50" s="511" t="str">
        <f>+'3 PROBABIL E IMPACTO INHERENTE'!E16</f>
        <v/>
      </c>
      <c r="D50" s="514"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2"/>
        <v/>
      </c>
      <c r="T50" s="144" t="str">
        <f>IFERROR(IF(S50="","",$C$50*(1-S50)),"")</f>
        <v/>
      </c>
      <c r="U50" s="144" t="str">
        <f>IFERROR(IF(T50="","",T50),"")</f>
        <v/>
      </c>
      <c r="V50" s="505" t="str" cm="1">
        <f t="array" ref="V50">IFERROR(IF(COUNTA(T50:T55)=0,$C$50,LOOKUP(2,1/(T50:T55&lt;&gt;""),T50:T55)),"")</f>
        <v/>
      </c>
      <c r="X50" s="152"/>
      <c r="Y50" s="160"/>
      <c r="Z50" s="160"/>
    </row>
    <row r="51" spans="1:26" ht="29.45" customHeight="1" x14ac:dyDescent="0.25">
      <c r="A51" s="527"/>
      <c r="B51" s="530"/>
      <c r="C51" s="512"/>
      <c r="D51" s="515"/>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2"/>
        <v/>
      </c>
      <c r="T51" s="144" t="str">
        <f>IFERROR(IF(S51="","",T50*(1-S51)),"")</f>
        <v/>
      </c>
      <c r="U51" s="144" t="str">
        <f>IFERROR(IF(T51="","",T51),"")</f>
        <v/>
      </c>
      <c r="V51" s="507"/>
      <c r="X51" s="152"/>
      <c r="Y51" s="160"/>
      <c r="Z51" s="160"/>
    </row>
    <row r="52" spans="1:26" ht="29.45" customHeight="1" x14ac:dyDescent="0.25">
      <c r="A52" s="527"/>
      <c r="B52" s="530"/>
      <c r="C52" s="512"/>
      <c r="D52" s="515"/>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2"/>
        <v/>
      </c>
      <c r="T52" s="144" t="str">
        <f>IFERROR(IF(S52="","",T51*(1-S52)),"")</f>
        <v/>
      </c>
      <c r="U52" s="144" t="str">
        <f>IFERROR(IF(T52="","",T52),"")</f>
        <v/>
      </c>
      <c r="V52" s="507"/>
      <c r="X52" s="152"/>
      <c r="Y52" s="160"/>
      <c r="Z52" s="160"/>
    </row>
    <row r="53" spans="1:26" ht="29.45" customHeight="1" x14ac:dyDescent="0.25">
      <c r="A53" s="527"/>
      <c r="B53" s="530"/>
      <c r="C53" s="512"/>
      <c r="D53" s="515"/>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2"/>
        <v/>
      </c>
      <c r="T53" s="144" t="str">
        <f>IFERROR(IF(S53="","",T52*(1-S53)),"")</f>
        <v/>
      </c>
      <c r="U53" s="144" t="str">
        <f>IFERROR(IF(T53="","",T53),"")</f>
        <v/>
      </c>
      <c r="V53" s="507"/>
      <c r="X53" s="152"/>
      <c r="Y53" s="160"/>
      <c r="Z53" s="160"/>
    </row>
    <row r="54" spans="1:26" ht="29.45" customHeight="1" x14ac:dyDescent="0.25">
      <c r="A54" s="527"/>
      <c r="B54" s="530"/>
      <c r="C54" s="512"/>
      <c r="D54" s="515"/>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2"/>
        <v/>
      </c>
      <c r="T54" s="144" t="str">
        <f>IFERROR(IF(S54="","",T53*(1-S54)),"")</f>
        <v/>
      </c>
      <c r="U54" s="144" t="str">
        <f>IFERROR(IF(T54="","",T54),"")</f>
        <v/>
      </c>
      <c r="V54" s="507"/>
      <c r="X54" s="152"/>
      <c r="Y54" s="160"/>
      <c r="Z54" s="160"/>
    </row>
    <row r="55" spans="1:26" ht="29.45" customHeight="1" thickBot="1" x14ac:dyDescent="0.3">
      <c r="A55" s="528"/>
      <c r="B55" s="531"/>
      <c r="C55" s="513"/>
      <c r="D55" s="516"/>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2"/>
        <v/>
      </c>
      <c r="T55" s="144" t="str">
        <f>IFERROR(IF(S55="","",T54*(1-S55)),"")</f>
        <v/>
      </c>
      <c r="U55" s="144" t="str">
        <f>IFERROR(IF(T55="","",T55),"")</f>
        <v/>
      </c>
      <c r="V55" s="508"/>
    </row>
    <row r="56" spans="1:26" ht="29.45" customHeight="1" x14ac:dyDescent="0.25">
      <c r="A56" s="526" t="str">
        <f>'2 CONTEXTO E IDENTIFICACIÓN'!A17</f>
        <v>R9</v>
      </c>
      <c r="B56" s="529" t="str">
        <f>+'2 CONTEXTO E IDENTIFICACIÓN'!J17</f>
        <v xml:space="preserve"> por a causa de </v>
      </c>
      <c r="C56" s="511" t="str">
        <f>+'3 PROBABIL E IMPACTO INHERENTE'!E17</f>
        <v/>
      </c>
      <c r="D56" s="514"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2"/>
        <v/>
      </c>
      <c r="T56" s="144" t="str">
        <f>IFERROR(IF(S56="","",$C$56*(1-S56)),"")</f>
        <v/>
      </c>
      <c r="U56" s="144" t="str">
        <f>IFERROR(IF(T56="","",T56),"")</f>
        <v/>
      </c>
      <c r="V56" s="505" t="str" cm="1">
        <f t="array" ref="V56">IFERROR(IF(COUNTA(T56:T61)=0,$C$56,LOOKUP(2,1/(T56:T61&lt;&gt;""),T56:T61)),"")</f>
        <v/>
      </c>
      <c r="X56" s="152"/>
      <c r="Y56" s="160"/>
      <c r="Z56" s="160"/>
    </row>
    <row r="57" spans="1:26" ht="29.45" customHeight="1" x14ac:dyDescent="0.25">
      <c r="A57" s="527"/>
      <c r="B57" s="530"/>
      <c r="C57" s="512"/>
      <c r="D57" s="515"/>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2"/>
        <v/>
      </c>
      <c r="T57" s="144" t="str">
        <f>IFERROR(IF(S57="","",T56*(1-S57)),"")</f>
        <v/>
      </c>
      <c r="U57" s="144" t="str">
        <f>IFERROR(IF(T57="","",T57),"")</f>
        <v/>
      </c>
      <c r="V57" s="507"/>
      <c r="X57" s="152"/>
      <c r="Y57" s="160"/>
      <c r="Z57" s="160"/>
    </row>
    <row r="58" spans="1:26" ht="29.45" customHeight="1" x14ac:dyDescent="0.25">
      <c r="A58" s="527"/>
      <c r="B58" s="530"/>
      <c r="C58" s="512"/>
      <c r="D58" s="515"/>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2"/>
        <v/>
      </c>
      <c r="T58" s="144" t="str">
        <f>IFERROR(IF(S58="","",T57*(1-S58)),"")</f>
        <v/>
      </c>
      <c r="U58" s="144" t="str">
        <f>IFERROR(IF(T58="","",T58),"")</f>
        <v/>
      </c>
      <c r="V58" s="507"/>
      <c r="X58" s="152"/>
      <c r="Y58" s="160"/>
      <c r="Z58" s="160"/>
    </row>
    <row r="59" spans="1:26" ht="29.45" customHeight="1" x14ac:dyDescent="0.25">
      <c r="A59" s="527"/>
      <c r="B59" s="530"/>
      <c r="C59" s="512"/>
      <c r="D59" s="515"/>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2"/>
        <v/>
      </c>
      <c r="T59" s="144" t="str">
        <f>IFERROR(IF(S59="","",T58*(1-S59)),"")</f>
        <v/>
      </c>
      <c r="U59" s="144" t="str">
        <f>IFERROR(IF(T59="","",T59),"")</f>
        <v/>
      </c>
      <c r="V59" s="507"/>
      <c r="X59" s="152"/>
      <c r="Y59" s="160"/>
      <c r="Z59" s="160"/>
    </row>
    <row r="60" spans="1:26" ht="29.45" customHeight="1" x14ac:dyDescent="0.25">
      <c r="A60" s="527"/>
      <c r="B60" s="530"/>
      <c r="C60" s="512"/>
      <c r="D60" s="515"/>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2"/>
        <v/>
      </c>
      <c r="T60" s="144" t="str">
        <f>IFERROR(IF(S60="","",T59*(1-S60)),"")</f>
        <v/>
      </c>
      <c r="U60" s="144" t="str">
        <f>IFERROR(IF(T60="","",T60),"")</f>
        <v/>
      </c>
      <c r="V60" s="507"/>
      <c r="X60" s="152"/>
      <c r="Y60" s="160"/>
      <c r="Z60" s="160"/>
    </row>
    <row r="61" spans="1:26" ht="29.45" customHeight="1" thickBot="1" x14ac:dyDescent="0.3">
      <c r="A61" s="528"/>
      <c r="B61" s="531"/>
      <c r="C61" s="513"/>
      <c r="D61" s="516"/>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2"/>
        <v/>
      </c>
      <c r="T61" s="144" t="str">
        <f>IFERROR(IF(S61="","",T60*(1-S61)),"")</f>
        <v/>
      </c>
      <c r="U61" s="144" t="str">
        <f>IFERROR(IF(T61="","",T61),"")</f>
        <v/>
      </c>
      <c r="V61" s="508"/>
    </row>
    <row r="62" spans="1:26" ht="29.45" customHeight="1" x14ac:dyDescent="0.25">
      <c r="A62" s="526" t="str">
        <f>'2 CONTEXTO E IDENTIFICACIÓN'!A18</f>
        <v>R10</v>
      </c>
      <c r="B62" s="529" t="str">
        <f>+'2 CONTEXTO E IDENTIFICACIÓN'!J18</f>
        <v xml:space="preserve"> por a causa de </v>
      </c>
      <c r="C62" s="511" t="str">
        <f>+'3 PROBABIL E IMPACTO INHERENTE'!E18</f>
        <v/>
      </c>
      <c r="D62" s="514"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2"/>
        <v/>
      </c>
      <c r="T62" s="144" t="str">
        <f>IFERROR(IF(S62="","",$C$62*(1-S62)),"")</f>
        <v/>
      </c>
      <c r="U62" s="144" t="str">
        <f>IFERROR(IF(T62="","",T62),"")</f>
        <v/>
      </c>
      <c r="V62" s="505" t="str" cm="1">
        <f t="array" ref="V62">IFERROR(IF(COUNTA(T62:T67)=0,$C$62,LOOKUP(2,1/(T62:T67&lt;&gt;""),T62:T67)),"")</f>
        <v/>
      </c>
      <c r="X62" s="152"/>
      <c r="Y62" s="160"/>
      <c r="Z62" s="160"/>
    </row>
    <row r="63" spans="1:26" ht="29.45" customHeight="1" x14ac:dyDescent="0.25">
      <c r="A63" s="527"/>
      <c r="B63" s="530"/>
      <c r="C63" s="512"/>
      <c r="D63" s="515"/>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2"/>
        <v/>
      </c>
      <c r="T63" s="144" t="str">
        <f>IFERROR(IF(S63="","",T62*(1-S63)),"")</f>
        <v/>
      </c>
      <c r="U63" s="144" t="str">
        <f>IFERROR(IF(T63="","",T63),"")</f>
        <v/>
      </c>
      <c r="V63" s="507"/>
      <c r="X63" s="152"/>
      <c r="Y63" s="160"/>
      <c r="Z63" s="160"/>
    </row>
    <row r="64" spans="1:26" ht="29.45" customHeight="1" x14ac:dyDescent="0.25">
      <c r="A64" s="527"/>
      <c r="B64" s="530"/>
      <c r="C64" s="512"/>
      <c r="D64" s="515"/>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2"/>
        <v/>
      </c>
      <c r="T64" s="144" t="str">
        <f>IFERROR(IF(S64="","",T63*(1-S64)),"")</f>
        <v/>
      </c>
      <c r="U64" s="144" t="str">
        <f>IFERROR(IF(T64="","",T64),"")</f>
        <v/>
      </c>
      <c r="V64" s="507"/>
      <c r="X64" s="152"/>
      <c r="Y64" s="160"/>
      <c r="Z64" s="160"/>
    </row>
    <row r="65" spans="1:26" ht="29.45" customHeight="1" x14ac:dyDescent="0.25">
      <c r="A65" s="527"/>
      <c r="B65" s="530"/>
      <c r="C65" s="512"/>
      <c r="D65" s="515"/>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2"/>
        <v/>
      </c>
      <c r="T65" s="144" t="str">
        <f>IFERROR(IF(S65="","",T64*(1-S65)),"")</f>
        <v/>
      </c>
      <c r="U65" s="144" t="str">
        <f>IFERROR(IF(T65="","",T65),"")</f>
        <v/>
      </c>
      <c r="V65" s="507"/>
      <c r="X65" s="152"/>
      <c r="Y65" s="160"/>
      <c r="Z65" s="160"/>
    </row>
    <row r="66" spans="1:26" ht="29.45" customHeight="1" x14ac:dyDescent="0.25">
      <c r="A66" s="527"/>
      <c r="B66" s="530"/>
      <c r="C66" s="512"/>
      <c r="D66" s="515"/>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2"/>
        <v/>
      </c>
      <c r="T66" s="144" t="str">
        <f>IFERROR(IF(S66="","",T65*(1-S66)),"")</f>
        <v/>
      </c>
      <c r="U66" s="144" t="str">
        <f>IFERROR(IF(T66="","",T66),"")</f>
        <v/>
      </c>
      <c r="V66" s="507"/>
      <c r="X66" s="152"/>
      <c r="Y66" s="160"/>
      <c r="Z66" s="160"/>
    </row>
    <row r="67" spans="1:26" ht="29.45" customHeight="1" thickBot="1" x14ac:dyDescent="0.3">
      <c r="A67" s="528"/>
      <c r="B67" s="531"/>
      <c r="C67" s="513"/>
      <c r="D67" s="516"/>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2"/>
        <v/>
      </c>
      <c r="T67" s="144" t="str">
        <f>IFERROR(IF(S67="","",T66*(1-S67)),"")</f>
        <v/>
      </c>
      <c r="U67" s="144" t="str">
        <f>IFERROR(IF(T67="","",T67),"")</f>
        <v/>
      </c>
      <c r="V67" s="508"/>
    </row>
    <row r="68" spans="1:26" ht="29.45" customHeight="1" x14ac:dyDescent="0.25">
      <c r="A68" s="526" t="str">
        <f>'2 CONTEXTO E IDENTIFICACIÓN'!A19</f>
        <v>R11</v>
      </c>
      <c r="B68" s="529" t="str">
        <f>+'2 CONTEXTO E IDENTIFICACIÓN'!J19</f>
        <v xml:space="preserve"> por a causa de </v>
      </c>
      <c r="C68" s="511" t="str">
        <f>+'3 PROBABIL E IMPACTO INHERENTE'!E19</f>
        <v/>
      </c>
      <c r="D68" s="514"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2"/>
        <v/>
      </c>
      <c r="T68" s="144" t="str">
        <f>IFERROR(IF(S68="","",$C$68*(1-S68)),"")</f>
        <v/>
      </c>
      <c r="U68" s="144" t="str">
        <f>IFERROR(IF(T68="","",T68),"")</f>
        <v/>
      </c>
      <c r="V68" s="505" t="str" cm="1">
        <f t="array" ref="V68">IFERROR(IF(COUNTA(T68:T73)=0,$C$68,LOOKUP(2,1/(T68:T73&lt;&gt;""),T68:T73)),"")</f>
        <v/>
      </c>
      <c r="X68" s="152"/>
      <c r="Y68" s="160"/>
      <c r="Z68" s="160"/>
    </row>
    <row r="69" spans="1:26" ht="29.45" customHeight="1" x14ac:dyDescent="0.25">
      <c r="A69" s="532"/>
      <c r="B69" s="533"/>
      <c r="C69" s="521"/>
      <c r="D69" s="522"/>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2"/>
        <v/>
      </c>
      <c r="T69" s="144" t="str">
        <f>IFERROR(IF(S69="","",T68*(1-S69)),"")</f>
        <v/>
      </c>
      <c r="U69" s="144" t="str">
        <f>IFERROR(IF(T69="","",T69),"")</f>
        <v/>
      </c>
      <c r="V69" s="506"/>
      <c r="X69" s="152"/>
      <c r="Y69" s="160"/>
      <c r="Z69" s="160"/>
    </row>
    <row r="70" spans="1:26" ht="29.45" customHeight="1" x14ac:dyDescent="0.25">
      <c r="A70" s="532"/>
      <c r="B70" s="533"/>
      <c r="C70" s="521"/>
      <c r="D70" s="522"/>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2"/>
        <v/>
      </c>
      <c r="T70" s="144" t="str">
        <f>IFERROR(IF(S70="","",T69*(1-S70)),"")</f>
        <v/>
      </c>
      <c r="U70" s="144" t="str">
        <f>IFERROR(IF(T70="","",T70),"")</f>
        <v/>
      </c>
      <c r="V70" s="506"/>
      <c r="X70" s="152"/>
      <c r="Y70" s="160"/>
      <c r="Z70" s="160"/>
    </row>
    <row r="71" spans="1:26" ht="29.45" customHeight="1" x14ac:dyDescent="0.25">
      <c r="A71" s="527"/>
      <c r="B71" s="530"/>
      <c r="C71" s="512"/>
      <c r="D71" s="515"/>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2"/>
        <v/>
      </c>
      <c r="T71" s="144" t="str">
        <f>IFERROR(IF(S71="","",T70*(1-S71)),"")</f>
        <v/>
      </c>
      <c r="U71" s="144" t="str">
        <f>IFERROR(IF(T71="","",T71),"")</f>
        <v/>
      </c>
      <c r="V71" s="507"/>
      <c r="X71" s="152"/>
      <c r="Y71" s="160"/>
      <c r="Z71" s="160"/>
    </row>
    <row r="72" spans="1:26" ht="29.45" customHeight="1" x14ac:dyDescent="0.25">
      <c r="A72" s="527"/>
      <c r="B72" s="530"/>
      <c r="C72" s="512"/>
      <c r="D72" s="515"/>
      <c r="E72" s="140">
        <v>5</v>
      </c>
      <c r="F72" s="161"/>
      <c r="G72" s="162"/>
      <c r="H72" s="162"/>
      <c r="I72" s="149" t="str">
        <f t="shared" ref="I72:I127" si="3">+CONCATENATE(F72,"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4">+IFERROR($K72+$N72,"")</f>
        <v/>
      </c>
      <c r="T72" s="144" t="str">
        <f>IFERROR(IF(S72="","",T71*(1-S72)),"")</f>
        <v/>
      </c>
      <c r="U72" s="144" t="str">
        <f>IFERROR(IF(T72="","",T72),"")</f>
        <v/>
      </c>
      <c r="V72" s="507"/>
      <c r="X72" s="152"/>
      <c r="Y72" s="160"/>
      <c r="Z72" s="160"/>
    </row>
    <row r="73" spans="1:26" ht="29.45" customHeight="1" thickBot="1" x14ac:dyDescent="0.3">
      <c r="A73" s="528"/>
      <c r="B73" s="531"/>
      <c r="C73" s="513"/>
      <c r="D73" s="516"/>
      <c r="E73" s="154">
        <v>6</v>
      </c>
      <c r="F73" s="165"/>
      <c r="G73" s="166"/>
      <c r="H73" s="166"/>
      <c r="I73" s="149" t="str">
        <f t="shared" si="3"/>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4"/>
        <v/>
      </c>
      <c r="T73" s="144" t="str">
        <f>IFERROR(IF(S73="","",T72*(1-S73)),"")</f>
        <v/>
      </c>
      <c r="U73" s="144" t="str">
        <f>IFERROR(IF(T73="","",T73),"")</f>
        <v/>
      </c>
      <c r="V73" s="508"/>
    </row>
    <row r="74" spans="1:26" ht="29.45" customHeight="1" x14ac:dyDescent="0.25">
      <c r="A74" s="526" t="str">
        <f>'2 CONTEXTO E IDENTIFICACIÓN'!A20</f>
        <v>R12</v>
      </c>
      <c r="B74" s="529" t="str">
        <f>+'2 CONTEXTO E IDENTIFICACIÓN'!J20</f>
        <v xml:space="preserve"> por a causa de </v>
      </c>
      <c r="C74" s="511" t="str">
        <f>+'3 PROBABIL E IMPACTO INHERENTE'!E20</f>
        <v/>
      </c>
      <c r="D74" s="514" t="str">
        <f>+'3 PROBABIL E IMPACTO INHERENTE'!M20</f>
        <v/>
      </c>
      <c r="E74" s="157">
        <v>1</v>
      </c>
      <c r="F74" s="158"/>
      <c r="G74" s="159"/>
      <c r="H74" s="159"/>
      <c r="I74" s="149" t="str">
        <f t="shared" si="3"/>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4"/>
        <v/>
      </c>
      <c r="T74" s="144" t="str">
        <f>IFERROR(IF(S74="","",$C$74*(1-S74)),"")</f>
        <v/>
      </c>
      <c r="U74" s="144" t="str">
        <f>IFERROR(IF(T74="","",T74),"")</f>
        <v/>
      </c>
      <c r="V74" s="505" t="str" cm="1">
        <f t="array" ref="V74">IFERROR(IF(COUNTA(T74:T79)=0,$C$74,LOOKUP(2,1/(T74:T79&lt;&gt;""),T74:T79)),"")</f>
        <v/>
      </c>
      <c r="X74" s="152"/>
      <c r="Y74" s="160"/>
      <c r="Z74" s="160"/>
    </row>
    <row r="75" spans="1:26" ht="29.45" customHeight="1" x14ac:dyDescent="0.25">
      <c r="A75" s="527"/>
      <c r="B75" s="530"/>
      <c r="C75" s="512"/>
      <c r="D75" s="515"/>
      <c r="E75" s="140">
        <v>2</v>
      </c>
      <c r="F75" s="161"/>
      <c r="G75" s="162"/>
      <c r="H75" s="162"/>
      <c r="I75" s="149" t="str">
        <f t="shared" si="3"/>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4"/>
        <v/>
      </c>
      <c r="T75" s="144" t="str">
        <f>IFERROR(IF(S75="","",T74*(1-S75)),"")</f>
        <v/>
      </c>
      <c r="U75" s="144" t="str">
        <f>IFERROR(IF(T75="","",T75),"")</f>
        <v/>
      </c>
      <c r="V75" s="507"/>
      <c r="X75" s="152"/>
      <c r="Y75" s="160"/>
      <c r="Z75" s="160"/>
    </row>
    <row r="76" spans="1:26" ht="29.45" customHeight="1" x14ac:dyDescent="0.25">
      <c r="A76" s="527"/>
      <c r="B76" s="530"/>
      <c r="C76" s="512"/>
      <c r="D76" s="515"/>
      <c r="E76" s="140">
        <v>3</v>
      </c>
      <c r="F76" s="161"/>
      <c r="G76" s="162"/>
      <c r="H76" s="162"/>
      <c r="I76" s="149" t="str">
        <f t="shared" si="3"/>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4"/>
        <v/>
      </c>
      <c r="T76" s="144" t="str">
        <f>IFERROR(IF(S76="","",T75*(1-S76)),"")</f>
        <v/>
      </c>
      <c r="U76" s="144" t="str">
        <f>IFERROR(IF(T76="","",T76),"")</f>
        <v/>
      </c>
      <c r="V76" s="507"/>
      <c r="X76" s="152"/>
      <c r="Y76" s="160"/>
      <c r="Z76" s="160"/>
    </row>
    <row r="77" spans="1:26" ht="29.45" customHeight="1" x14ac:dyDescent="0.25">
      <c r="A77" s="527"/>
      <c r="B77" s="530"/>
      <c r="C77" s="512"/>
      <c r="D77" s="515"/>
      <c r="E77" s="140">
        <v>4</v>
      </c>
      <c r="F77" s="161"/>
      <c r="G77" s="162"/>
      <c r="H77" s="162"/>
      <c r="I77" s="149" t="str">
        <f t="shared" si="3"/>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4"/>
        <v/>
      </c>
      <c r="T77" s="144" t="str">
        <f>IFERROR(IF(S77="","",T76*(1-S77)),"")</f>
        <v/>
      </c>
      <c r="U77" s="144" t="str">
        <f>IFERROR(IF(T77="","",T77),"")</f>
        <v/>
      </c>
      <c r="V77" s="507"/>
      <c r="X77" s="152"/>
      <c r="Y77" s="160"/>
      <c r="Z77" s="160"/>
    </row>
    <row r="78" spans="1:26" ht="29.45" customHeight="1" x14ac:dyDescent="0.25">
      <c r="A78" s="527"/>
      <c r="B78" s="530"/>
      <c r="C78" s="512"/>
      <c r="D78" s="515"/>
      <c r="E78" s="140">
        <v>5</v>
      </c>
      <c r="F78" s="161"/>
      <c r="G78" s="162"/>
      <c r="H78" s="162"/>
      <c r="I78" s="149" t="str">
        <f t="shared" si="3"/>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4"/>
        <v/>
      </c>
      <c r="T78" s="144" t="str">
        <f>IFERROR(IF(S78="","",T77*(1-S78)),"")</f>
        <v/>
      </c>
      <c r="U78" s="144" t="str">
        <f>IFERROR(IF(T78="","",T78),"")</f>
        <v/>
      </c>
      <c r="V78" s="507"/>
      <c r="X78" s="152"/>
      <c r="Y78" s="160"/>
      <c r="Z78" s="160"/>
    </row>
    <row r="79" spans="1:26" ht="29.45" customHeight="1" thickBot="1" x14ac:dyDescent="0.3">
      <c r="A79" s="528"/>
      <c r="B79" s="531"/>
      <c r="C79" s="513"/>
      <c r="D79" s="516"/>
      <c r="E79" s="154">
        <v>6</v>
      </c>
      <c r="F79" s="165"/>
      <c r="G79" s="166"/>
      <c r="H79" s="166"/>
      <c r="I79" s="149" t="str">
        <f t="shared" si="3"/>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4"/>
        <v/>
      </c>
      <c r="T79" s="144" t="str">
        <f>IFERROR(IF(S79="","",T78*(1-S79)),"")</f>
        <v/>
      </c>
      <c r="U79" s="144" t="str">
        <f>IFERROR(IF(T79="","",T79),"")</f>
        <v/>
      </c>
      <c r="V79" s="508"/>
    </row>
    <row r="80" spans="1:26" ht="29.45" customHeight="1" x14ac:dyDescent="0.25">
      <c r="A80" s="526" t="str">
        <f>'2 CONTEXTO E IDENTIFICACIÓN'!A21</f>
        <v>R13</v>
      </c>
      <c r="B80" s="529" t="str">
        <f>+'2 CONTEXTO E IDENTIFICACIÓN'!J21</f>
        <v xml:space="preserve"> por a causa de </v>
      </c>
      <c r="C80" s="511" t="str">
        <f>+'3 PROBABIL E IMPACTO INHERENTE'!E21</f>
        <v/>
      </c>
      <c r="D80" s="514" t="str">
        <f>+'3 PROBABIL E IMPACTO INHERENTE'!M21</f>
        <v/>
      </c>
      <c r="E80" s="157">
        <v>1</v>
      </c>
      <c r="F80" s="158"/>
      <c r="G80" s="159"/>
      <c r="H80" s="159"/>
      <c r="I80" s="149" t="str">
        <f t="shared" si="3"/>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4"/>
        <v/>
      </c>
      <c r="T80" s="144" t="str">
        <f>IFERROR(IF(S80="","",$C$80*(1-S80)),"")</f>
        <v/>
      </c>
      <c r="U80" s="144" t="str">
        <f>IFERROR(IF(T80="","",T80),"")</f>
        <v/>
      </c>
      <c r="V80" s="505" t="str" cm="1">
        <f t="array" ref="V80">IFERROR(IF(COUNTA(T80:T85)=0,$C$80,LOOKUP(2,1/(T80:T85&lt;&gt;""),T80:T85)),"")</f>
        <v/>
      </c>
      <c r="X80" s="152"/>
      <c r="Y80" s="160"/>
      <c r="Z80" s="160"/>
    </row>
    <row r="81" spans="1:26" ht="29.45" customHeight="1" x14ac:dyDescent="0.25">
      <c r="A81" s="527"/>
      <c r="B81" s="530"/>
      <c r="C81" s="512"/>
      <c r="D81" s="515"/>
      <c r="E81" s="140">
        <v>2</v>
      </c>
      <c r="F81" s="161"/>
      <c r="G81" s="162"/>
      <c r="H81" s="162"/>
      <c r="I81" s="149" t="str">
        <f t="shared" si="3"/>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4"/>
        <v/>
      </c>
      <c r="T81" s="144" t="str">
        <f>IFERROR(IF(S81="","",T80*(1-S81)),"")</f>
        <v/>
      </c>
      <c r="U81" s="144" t="str">
        <f>IFERROR(IF(T81="","",T81),"")</f>
        <v/>
      </c>
      <c r="V81" s="507"/>
      <c r="X81" s="152"/>
      <c r="Y81" s="160"/>
      <c r="Z81" s="160"/>
    </row>
    <row r="82" spans="1:26" ht="29.45" customHeight="1" x14ac:dyDescent="0.25">
      <c r="A82" s="527"/>
      <c r="B82" s="530"/>
      <c r="C82" s="512"/>
      <c r="D82" s="515"/>
      <c r="E82" s="140">
        <v>3</v>
      </c>
      <c r="F82" s="161"/>
      <c r="G82" s="162"/>
      <c r="H82" s="162"/>
      <c r="I82" s="149" t="str">
        <f t="shared" si="3"/>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4"/>
        <v/>
      </c>
      <c r="T82" s="144" t="str">
        <f>IFERROR(IF(S82="","",T81*(1-S82)),"")</f>
        <v/>
      </c>
      <c r="U82" s="144" t="str">
        <f>IFERROR(IF(T82="","",T82),"")</f>
        <v/>
      </c>
      <c r="V82" s="507"/>
      <c r="X82" s="152"/>
      <c r="Y82" s="160"/>
      <c r="Z82" s="160"/>
    </row>
    <row r="83" spans="1:26" ht="29.45" customHeight="1" x14ac:dyDescent="0.25">
      <c r="A83" s="527"/>
      <c r="B83" s="530"/>
      <c r="C83" s="512"/>
      <c r="D83" s="515"/>
      <c r="E83" s="140">
        <v>4</v>
      </c>
      <c r="F83" s="161"/>
      <c r="G83" s="162"/>
      <c r="H83" s="162"/>
      <c r="I83" s="149" t="str">
        <f t="shared" si="3"/>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4"/>
        <v/>
      </c>
      <c r="T83" s="144" t="str">
        <f>IFERROR(IF(S83="","",T82*(1-S83)),"")</f>
        <v/>
      </c>
      <c r="U83" s="144" t="str">
        <f>IFERROR(IF(T83="","",T83),"")</f>
        <v/>
      </c>
      <c r="V83" s="507"/>
      <c r="X83" s="152"/>
      <c r="Y83" s="160"/>
      <c r="Z83" s="160"/>
    </row>
    <row r="84" spans="1:26" ht="29.45" customHeight="1" x14ac:dyDescent="0.25">
      <c r="A84" s="527"/>
      <c r="B84" s="530"/>
      <c r="C84" s="512"/>
      <c r="D84" s="515"/>
      <c r="E84" s="140">
        <v>5</v>
      </c>
      <c r="F84" s="161"/>
      <c r="G84" s="162"/>
      <c r="H84" s="162"/>
      <c r="I84" s="149" t="str">
        <f t="shared" si="3"/>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4"/>
        <v/>
      </c>
      <c r="T84" s="144" t="str">
        <f>IFERROR(IF(S84="","",T83*(1-S84)),"")</f>
        <v/>
      </c>
      <c r="U84" s="144" t="str">
        <f>IFERROR(IF(T84="","",T84),"")</f>
        <v/>
      </c>
      <c r="V84" s="507"/>
      <c r="X84" s="152"/>
      <c r="Y84" s="160"/>
      <c r="Z84" s="160"/>
    </row>
    <row r="85" spans="1:26" ht="29.45" customHeight="1" thickBot="1" x14ac:dyDescent="0.3">
      <c r="A85" s="528"/>
      <c r="B85" s="531"/>
      <c r="C85" s="513"/>
      <c r="D85" s="516"/>
      <c r="E85" s="154">
        <v>6</v>
      </c>
      <c r="F85" s="165"/>
      <c r="G85" s="166"/>
      <c r="H85" s="166"/>
      <c r="I85" s="149" t="str">
        <f t="shared" si="3"/>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4"/>
        <v/>
      </c>
      <c r="T85" s="144" t="str">
        <f>IFERROR(IF(S85="","",T84*(1-S85)),"")</f>
        <v/>
      </c>
      <c r="U85" s="144" t="str">
        <f>IFERROR(IF(T85="","",T85),"")</f>
        <v/>
      </c>
      <c r="V85" s="508"/>
    </row>
    <row r="86" spans="1:26" ht="29.45" customHeight="1" x14ac:dyDescent="0.25">
      <c r="A86" s="526" t="str">
        <f>'2 CONTEXTO E IDENTIFICACIÓN'!A22</f>
        <v>R14</v>
      </c>
      <c r="B86" s="529" t="str">
        <f>+'2 CONTEXTO E IDENTIFICACIÓN'!J22</f>
        <v xml:space="preserve"> por a causa de </v>
      </c>
      <c r="C86" s="511" t="str">
        <f>+'3 PROBABIL E IMPACTO INHERENTE'!E22</f>
        <v/>
      </c>
      <c r="D86" s="514" t="str">
        <f>+'3 PROBABIL E IMPACTO INHERENTE'!M22</f>
        <v/>
      </c>
      <c r="E86" s="157">
        <v>1</v>
      </c>
      <c r="F86" s="158"/>
      <c r="G86" s="159"/>
      <c r="H86" s="159"/>
      <c r="I86" s="149" t="str">
        <f t="shared" si="3"/>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4"/>
        <v/>
      </c>
      <c r="T86" s="144" t="str">
        <f>IFERROR(IF(S86="","",$C$86*(1-S86)),"")</f>
        <v/>
      </c>
      <c r="U86" s="144" t="str">
        <f>IFERROR(IF(T86="","",T86),"")</f>
        <v/>
      </c>
      <c r="V86" s="505" t="str" cm="1">
        <f t="array" ref="V86">IFERROR(IF(COUNTA(T86:T91)=0,$C$86,LOOKUP(2,1/(T86:T91&lt;&gt;""),T86:T91)),"")</f>
        <v/>
      </c>
      <c r="X86" s="152"/>
      <c r="Y86" s="160"/>
      <c r="Z86" s="160"/>
    </row>
    <row r="87" spans="1:26" ht="29.45" customHeight="1" x14ac:dyDescent="0.25">
      <c r="A87" s="527"/>
      <c r="B87" s="530"/>
      <c r="C87" s="512"/>
      <c r="D87" s="515"/>
      <c r="E87" s="140">
        <v>2</v>
      </c>
      <c r="F87" s="161"/>
      <c r="G87" s="162"/>
      <c r="H87" s="162"/>
      <c r="I87" s="149" t="str">
        <f t="shared" si="3"/>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4"/>
        <v/>
      </c>
      <c r="T87" s="144" t="str">
        <f>IFERROR(IF(S87="","",T86*(1-S87)),"")</f>
        <v/>
      </c>
      <c r="U87" s="144" t="str">
        <f>IFERROR(IF(T87="","",T87),"")</f>
        <v/>
      </c>
      <c r="V87" s="507"/>
      <c r="X87" s="152"/>
      <c r="Y87" s="160"/>
      <c r="Z87" s="160"/>
    </row>
    <row r="88" spans="1:26" ht="29.45" customHeight="1" x14ac:dyDescent="0.25">
      <c r="A88" s="527"/>
      <c r="B88" s="530"/>
      <c r="C88" s="512"/>
      <c r="D88" s="515"/>
      <c r="E88" s="140">
        <v>3</v>
      </c>
      <c r="F88" s="161"/>
      <c r="G88" s="162"/>
      <c r="H88" s="162"/>
      <c r="I88" s="149" t="str">
        <f t="shared" si="3"/>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4"/>
        <v/>
      </c>
      <c r="T88" s="144" t="str">
        <f>IFERROR(IF(S88="","",T87*(1-S88)),"")</f>
        <v/>
      </c>
      <c r="U88" s="144" t="str">
        <f>IFERROR(IF(T88="","",T88),"")</f>
        <v/>
      </c>
      <c r="V88" s="507"/>
      <c r="X88" s="152"/>
      <c r="Y88" s="160"/>
      <c r="Z88" s="160"/>
    </row>
    <row r="89" spans="1:26" ht="29.45" customHeight="1" x14ac:dyDescent="0.25">
      <c r="A89" s="527"/>
      <c r="B89" s="530"/>
      <c r="C89" s="512"/>
      <c r="D89" s="515"/>
      <c r="E89" s="140">
        <v>4</v>
      </c>
      <c r="F89" s="161"/>
      <c r="G89" s="162"/>
      <c r="H89" s="162"/>
      <c r="I89" s="149" t="str">
        <f t="shared" si="3"/>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4"/>
        <v/>
      </c>
      <c r="T89" s="144" t="str">
        <f>IFERROR(IF(S89="","",T88*(1-S89)),"")</f>
        <v/>
      </c>
      <c r="U89" s="144" t="str">
        <f>IFERROR(IF(T89="","",T89),"")</f>
        <v/>
      </c>
      <c r="V89" s="507"/>
      <c r="X89" s="152"/>
      <c r="Y89" s="160"/>
      <c r="Z89" s="160"/>
    </row>
    <row r="90" spans="1:26" ht="29.45" customHeight="1" x14ac:dyDescent="0.25">
      <c r="A90" s="527"/>
      <c r="B90" s="530"/>
      <c r="C90" s="512"/>
      <c r="D90" s="515"/>
      <c r="E90" s="140">
        <v>5</v>
      </c>
      <c r="F90" s="161"/>
      <c r="G90" s="162"/>
      <c r="H90" s="162"/>
      <c r="I90" s="149" t="str">
        <f t="shared" si="3"/>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4"/>
        <v/>
      </c>
      <c r="T90" s="144" t="str">
        <f>IFERROR(IF(S90="","",T89*(1-S90)),"")</f>
        <v/>
      </c>
      <c r="U90" s="144" t="str">
        <f>IFERROR(IF(T90="","",T90),"")</f>
        <v/>
      </c>
      <c r="V90" s="507"/>
      <c r="X90" s="152"/>
      <c r="Y90" s="160"/>
      <c r="Z90" s="160"/>
    </row>
    <row r="91" spans="1:26" ht="29.45" customHeight="1" thickBot="1" x14ac:dyDescent="0.3">
      <c r="A91" s="528"/>
      <c r="B91" s="531"/>
      <c r="C91" s="513"/>
      <c r="D91" s="516"/>
      <c r="E91" s="154">
        <v>6</v>
      </c>
      <c r="F91" s="165"/>
      <c r="G91" s="166"/>
      <c r="H91" s="166"/>
      <c r="I91" s="149" t="str">
        <f t="shared" si="3"/>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4"/>
        <v/>
      </c>
      <c r="T91" s="144" t="str">
        <f>IFERROR(IF(S91="","",T90*(1-S91)),"")</f>
        <v/>
      </c>
      <c r="U91" s="144" t="str">
        <f>IFERROR(IF(T91="","",T91),"")</f>
        <v/>
      </c>
      <c r="V91" s="508"/>
    </row>
    <row r="92" spans="1:26" ht="29.45" customHeight="1" x14ac:dyDescent="0.25">
      <c r="A92" s="526" t="str">
        <f>'2 CONTEXTO E IDENTIFICACIÓN'!A23</f>
        <v>R15</v>
      </c>
      <c r="B92" s="529" t="str">
        <f>+'2 CONTEXTO E IDENTIFICACIÓN'!J23</f>
        <v xml:space="preserve"> por a causa de </v>
      </c>
      <c r="C92" s="511" t="str">
        <f>+'3 PROBABIL E IMPACTO INHERENTE'!E23</f>
        <v/>
      </c>
      <c r="D92" s="514" t="str">
        <f>+'3 PROBABIL E IMPACTO INHERENTE'!M23</f>
        <v/>
      </c>
      <c r="E92" s="157">
        <v>1</v>
      </c>
      <c r="F92" s="158"/>
      <c r="G92" s="159"/>
      <c r="H92" s="159"/>
      <c r="I92" s="149" t="str">
        <f t="shared" si="3"/>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4"/>
        <v/>
      </c>
      <c r="T92" s="144" t="str">
        <f>IFERROR(IF(S92="","",$C$92*(1-S92)),"")</f>
        <v/>
      </c>
      <c r="U92" s="144" t="str">
        <f>IFERROR(IF(T92="","",T92),"")</f>
        <v/>
      </c>
      <c r="V92" s="505" t="str" cm="1">
        <f t="array" ref="V92">IFERROR(IF(COUNTA(T92:T97)=0,$C$92,LOOKUP(2,1/(T92:T97&lt;&gt;""),T92:T97)),"")</f>
        <v/>
      </c>
      <c r="X92" s="152"/>
      <c r="Y92" s="160"/>
      <c r="Z92" s="160"/>
    </row>
    <row r="93" spans="1:26" ht="29.45" customHeight="1" x14ac:dyDescent="0.25">
      <c r="A93" s="527"/>
      <c r="B93" s="530"/>
      <c r="C93" s="512"/>
      <c r="D93" s="515"/>
      <c r="E93" s="140">
        <v>2</v>
      </c>
      <c r="F93" s="161"/>
      <c r="G93" s="162"/>
      <c r="H93" s="162"/>
      <c r="I93" s="149" t="str">
        <f t="shared" si="3"/>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4"/>
        <v/>
      </c>
      <c r="T93" s="144" t="str">
        <f>IFERROR(IF(S93="","",T92*(1-S93)),"")</f>
        <v/>
      </c>
      <c r="U93" s="144" t="str">
        <f>IFERROR(IF(T93="","",T93),"")</f>
        <v/>
      </c>
      <c r="V93" s="507"/>
      <c r="X93" s="152"/>
      <c r="Y93" s="160"/>
      <c r="Z93" s="160"/>
    </row>
    <row r="94" spans="1:26" ht="29.45" customHeight="1" x14ac:dyDescent="0.25">
      <c r="A94" s="527"/>
      <c r="B94" s="530"/>
      <c r="C94" s="512"/>
      <c r="D94" s="515"/>
      <c r="E94" s="140">
        <v>3</v>
      </c>
      <c r="F94" s="161"/>
      <c r="G94" s="162"/>
      <c r="H94" s="162"/>
      <c r="I94" s="149" t="str">
        <f t="shared" si="3"/>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4"/>
        <v/>
      </c>
      <c r="T94" s="144" t="str">
        <f>IFERROR(IF(S94="","",T93*(1-S94)),"")</f>
        <v/>
      </c>
      <c r="U94" s="144" t="str">
        <f>IFERROR(IF(T94="","",T94),"")</f>
        <v/>
      </c>
      <c r="V94" s="507"/>
      <c r="X94" s="152"/>
      <c r="Y94" s="160"/>
      <c r="Z94" s="160"/>
    </row>
    <row r="95" spans="1:26" ht="29.45" customHeight="1" x14ac:dyDescent="0.25">
      <c r="A95" s="527"/>
      <c r="B95" s="530"/>
      <c r="C95" s="512"/>
      <c r="D95" s="515"/>
      <c r="E95" s="140">
        <v>4</v>
      </c>
      <c r="F95" s="161"/>
      <c r="G95" s="162"/>
      <c r="H95" s="162"/>
      <c r="I95" s="149" t="str">
        <f t="shared" si="3"/>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4"/>
        <v/>
      </c>
      <c r="T95" s="144" t="str">
        <f>IFERROR(IF(S95="","",T94*(1-S95)),"")</f>
        <v/>
      </c>
      <c r="U95" s="144" t="str">
        <f>IFERROR(IF(T95="","",T95),"")</f>
        <v/>
      </c>
      <c r="V95" s="507"/>
      <c r="X95" s="152"/>
      <c r="Y95" s="160"/>
      <c r="Z95" s="160"/>
    </row>
    <row r="96" spans="1:26" ht="29.45" customHeight="1" x14ac:dyDescent="0.25">
      <c r="A96" s="527"/>
      <c r="B96" s="530"/>
      <c r="C96" s="512"/>
      <c r="D96" s="515"/>
      <c r="E96" s="140">
        <v>5</v>
      </c>
      <c r="F96" s="161"/>
      <c r="G96" s="162"/>
      <c r="H96" s="162"/>
      <c r="I96" s="149" t="str">
        <f t="shared" si="3"/>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4"/>
        <v/>
      </c>
      <c r="T96" s="144" t="str">
        <f>IFERROR(IF(S96="","",T95*(1-S96)),"")</f>
        <v/>
      </c>
      <c r="U96" s="144" t="str">
        <f>IFERROR(IF(T96="","",T96),"")</f>
        <v/>
      </c>
      <c r="V96" s="507"/>
      <c r="X96" s="152"/>
      <c r="Y96" s="160"/>
      <c r="Z96" s="160"/>
    </row>
    <row r="97" spans="1:26" ht="29.45" customHeight="1" thickBot="1" x14ac:dyDescent="0.3">
      <c r="A97" s="528"/>
      <c r="B97" s="531"/>
      <c r="C97" s="513"/>
      <c r="D97" s="516"/>
      <c r="E97" s="154">
        <v>6</v>
      </c>
      <c r="F97" s="165"/>
      <c r="G97" s="166"/>
      <c r="H97" s="166"/>
      <c r="I97" s="149" t="str">
        <f t="shared" si="3"/>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4"/>
        <v/>
      </c>
      <c r="T97" s="144" t="str">
        <f>IFERROR(IF(S97="","",T96*(1-S97)),"")</f>
        <v/>
      </c>
      <c r="U97" s="144" t="str">
        <f>IFERROR(IF(T97="","",T97),"")</f>
        <v/>
      </c>
      <c r="V97" s="508"/>
    </row>
    <row r="98" spans="1:26" ht="29.45" customHeight="1" x14ac:dyDescent="0.25">
      <c r="A98" s="526" t="str">
        <f>'2 CONTEXTO E IDENTIFICACIÓN'!A24</f>
        <v>R16</v>
      </c>
      <c r="B98" s="529" t="str">
        <f>+'2 CONTEXTO E IDENTIFICACIÓN'!J24</f>
        <v xml:space="preserve"> por a causa de </v>
      </c>
      <c r="C98" s="511" t="str">
        <f>+'3 PROBABIL E IMPACTO INHERENTE'!E24</f>
        <v/>
      </c>
      <c r="D98" s="514" t="str">
        <f>+'3 PROBABIL E IMPACTO INHERENTE'!M24</f>
        <v/>
      </c>
      <c r="E98" s="157">
        <v>1</v>
      </c>
      <c r="F98" s="158"/>
      <c r="G98" s="159"/>
      <c r="H98" s="159"/>
      <c r="I98" s="149" t="str">
        <f t="shared" si="3"/>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4"/>
        <v/>
      </c>
      <c r="T98" s="144" t="str">
        <f>IFERROR(IF(S98="","",$C$98*(1-S98)),"")</f>
        <v/>
      </c>
      <c r="U98" s="144" t="str">
        <f>IFERROR(IF(T98="","",T98),"")</f>
        <v/>
      </c>
      <c r="V98" s="505" t="str" cm="1">
        <f t="array" ref="V98">IFERROR(IF(COUNTA(T98:T103)=0,$C$98,LOOKUP(2,1/(T98:T103&lt;&gt;""),T98:T103)),"")</f>
        <v/>
      </c>
      <c r="X98" s="152"/>
      <c r="Y98" s="160"/>
      <c r="Z98" s="160"/>
    </row>
    <row r="99" spans="1:26" ht="29.45" customHeight="1" x14ac:dyDescent="0.25">
      <c r="A99" s="527"/>
      <c r="B99" s="530"/>
      <c r="C99" s="512"/>
      <c r="D99" s="515"/>
      <c r="E99" s="140">
        <v>2</v>
      </c>
      <c r="F99" s="161"/>
      <c r="G99" s="162"/>
      <c r="H99" s="162"/>
      <c r="I99" s="149" t="str">
        <f t="shared" si="3"/>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4"/>
        <v/>
      </c>
      <c r="T99" s="144" t="str">
        <f>IFERROR(IF(S99="","",T98*(1-S99)),"")</f>
        <v/>
      </c>
      <c r="U99" s="144" t="str">
        <f>IFERROR(IF(T99="","",T99),"")</f>
        <v/>
      </c>
      <c r="V99" s="507"/>
      <c r="X99" s="152"/>
      <c r="Y99" s="160"/>
      <c r="Z99" s="160"/>
    </row>
    <row r="100" spans="1:26" ht="29.45" customHeight="1" x14ac:dyDescent="0.25">
      <c r="A100" s="527"/>
      <c r="B100" s="530"/>
      <c r="C100" s="512"/>
      <c r="D100" s="515"/>
      <c r="E100" s="140">
        <v>3</v>
      </c>
      <c r="F100" s="161"/>
      <c r="G100" s="162"/>
      <c r="H100" s="162"/>
      <c r="I100" s="149" t="str">
        <f t="shared" si="3"/>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4"/>
        <v/>
      </c>
      <c r="T100" s="144" t="str">
        <f>IFERROR(IF(S100="","",T99*(1-S100)),"")</f>
        <v/>
      </c>
      <c r="U100" s="144" t="str">
        <f>IFERROR(IF(T100="","",T100),"")</f>
        <v/>
      </c>
      <c r="V100" s="507"/>
      <c r="X100" s="152"/>
      <c r="Y100" s="160"/>
      <c r="Z100" s="160"/>
    </row>
    <row r="101" spans="1:26" ht="29.45" customHeight="1" x14ac:dyDescent="0.25">
      <c r="A101" s="527"/>
      <c r="B101" s="530"/>
      <c r="C101" s="512"/>
      <c r="D101" s="515"/>
      <c r="E101" s="140">
        <v>4</v>
      </c>
      <c r="F101" s="161"/>
      <c r="G101" s="162"/>
      <c r="H101" s="162"/>
      <c r="I101" s="149" t="str">
        <f t="shared" si="3"/>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4"/>
        <v/>
      </c>
      <c r="T101" s="144" t="str">
        <f>IFERROR(IF(S101="","",T100*(1-S101)),"")</f>
        <v/>
      </c>
      <c r="U101" s="144" t="str">
        <f>IFERROR(IF(T101="","",T101),"")</f>
        <v/>
      </c>
      <c r="V101" s="507"/>
      <c r="X101" s="152"/>
      <c r="Y101" s="160"/>
      <c r="Z101" s="160"/>
    </row>
    <row r="102" spans="1:26" ht="29.45" customHeight="1" x14ac:dyDescent="0.25">
      <c r="A102" s="527"/>
      <c r="B102" s="530"/>
      <c r="C102" s="512"/>
      <c r="D102" s="515"/>
      <c r="E102" s="140">
        <v>5</v>
      </c>
      <c r="F102" s="161"/>
      <c r="G102" s="162"/>
      <c r="H102" s="162"/>
      <c r="I102" s="149" t="str">
        <f t="shared" si="3"/>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4"/>
        <v/>
      </c>
      <c r="T102" s="144" t="str">
        <f>IFERROR(IF(S102="","",T101*(1-S102)),"")</f>
        <v/>
      </c>
      <c r="U102" s="144" t="str">
        <f>IFERROR(IF(T102="","",T102),"")</f>
        <v/>
      </c>
      <c r="V102" s="507"/>
      <c r="X102" s="152"/>
      <c r="Y102" s="160"/>
      <c r="Z102" s="160"/>
    </row>
    <row r="103" spans="1:26" ht="29.45" customHeight="1" thickBot="1" x14ac:dyDescent="0.3">
      <c r="A103" s="528"/>
      <c r="B103" s="531"/>
      <c r="C103" s="513"/>
      <c r="D103" s="516"/>
      <c r="E103" s="154">
        <v>6</v>
      </c>
      <c r="F103" s="165"/>
      <c r="G103" s="166"/>
      <c r="H103" s="166"/>
      <c r="I103" s="149" t="str">
        <f t="shared" si="3"/>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4"/>
        <v/>
      </c>
      <c r="T103" s="144" t="str">
        <f>IFERROR(IF(S103="","",T102*(1-S103)),"")</f>
        <v/>
      </c>
      <c r="U103" s="144" t="str">
        <f>IFERROR(IF(T103="","",T103),"")</f>
        <v/>
      </c>
      <c r="V103" s="508"/>
    </row>
    <row r="104" spans="1:26" ht="29.45" customHeight="1" x14ac:dyDescent="0.25">
      <c r="A104" s="526" t="str">
        <f>'2 CONTEXTO E IDENTIFICACIÓN'!A25</f>
        <v>R17</v>
      </c>
      <c r="B104" s="529" t="str">
        <f>+'2 CONTEXTO E IDENTIFICACIÓN'!J25</f>
        <v xml:space="preserve"> por a causa de </v>
      </c>
      <c r="C104" s="511" t="str">
        <f>+'3 PROBABIL E IMPACTO INHERENTE'!E25</f>
        <v/>
      </c>
      <c r="D104" s="514" t="str">
        <f>+'3 PROBABIL E IMPACTO INHERENTE'!M25</f>
        <v/>
      </c>
      <c r="E104" s="157">
        <v>1</v>
      </c>
      <c r="F104" s="158"/>
      <c r="G104" s="159"/>
      <c r="H104" s="159"/>
      <c r="I104" s="149" t="str">
        <f t="shared" si="3"/>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5">+IFERROR($K104+$N104,"")</f>
        <v/>
      </c>
      <c r="T104" s="144" t="str">
        <f>IFERROR(IF(S104="","",$C$104*(1-S104)),"")</f>
        <v/>
      </c>
      <c r="U104" s="144" t="str">
        <f>IFERROR(IF(T104="","",T104),"")</f>
        <v/>
      </c>
      <c r="V104" s="505" t="str" cm="1">
        <f t="array" ref="V104">IFERROR(IF(COUNTA(T104:T109)=0,$C$104,LOOKUP(2,1/(T104:T109&lt;&gt;""),T104:T109)),"")</f>
        <v/>
      </c>
      <c r="X104" s="152"/>
      <c r="Y104" s="160"/>
      <c r="Z104" s="160"/>
    </row>
    <row r="105" spans="1:26" ht="29.45" customHeight="1" x14ac:dyDescent="0.25">
      <c r="A105" s="532"/>
      <c r="B105" s="533"/>
      <c r="C105" s="521"/>
      <c r="D105" s="522"/>
      <c r="E105" s="140">
        <v>2</v>
      </c>
      <c r="F105" s="169"/>
      <c r="G105" s="170"/>
      <c r="H105" s="170"/>
      <c r="I105" s="149" t="str">
        <f t="shared" si="3"/>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5"/>
        <v/>
      </c>
      <c r="T105" s="144" t="str">
        <f>IFERROR(IF(S105="","",T104*(1-S105)),"")</f>
        <v/>
      </c>
      <c r="U105" s="144" t="str">
        <f>IFERROR(IF(T105="","",T105),"")</f>
        <v/>
      </c>
      <c r="V105" s="506"/>
      <c r="X105" s="152"/>
      <c r="Y105" s="160"/>
      <c r="Z105" s="160"/>
    </row>
    <row r="106" spans="1:26" ht="29.45" customHeight="1" x14ac:dyDescent="0.25">
      <c r="A106" s="532"/>
      <c r="B106" s="533"/>
      <c r="C106" s="521"/>
      <c r="D106" s="522"/>
      <c r="E106" s="140">
        <v>3</v>
      </c>
      <c r="F106" s="169"/>
      <c r="G106" s="170"/>
      <c r="H106" s="170"/>
      <c r="I106" s="149" t="str">
        <f t="shared" si="3"/>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5"/>
        <v/>
      </c>
      <c r="T106" s="144" t="str">
        <f>IFERROR(IF(S106="","",T105*(1-S106)),"")</f>
        <v/>
      </c>
      <c r="U106" s="144" t="str">
        <f>IFERROR(IF(T106="","",T106),"")</f>
        <v/>
      </c>
      <c r="V106" s="506"/>
      <c r="X106" s="152"/>
      <c r="Y106" s="160"/>
      <c r="Z106" s="160"/>
    </row>
    <row r="107" spans="1:26" ht="29.45" customHeight="1" x14ac:dyDescent="0.25">
      <c r="A107" s="527"/>
      <c r="B107" s="530"/>
      <c r="C107" s="512"/>
      <c r="D107" s="515"/>
      <c r="E107" s="140">
        <v>4</v>
      </c>
      <c r="F107" s="161"/>
      <c r="G107" s="162"/>
      <c r="H107" s="162"/>
      <c r="I107" s="149" t="str">
        <f t="shared" si="3"/>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5"/>
        <v/>
      </c>
      <c r="T107" s="144" t="str">
        <f>IFERROR(IF(S107="","",T106*(1-S107)),"")</f>
        <v/>
      </c>
      <c r="U107" s="144" t="str">
        <f>IFERROR(IF(T107="","",T107),"")</f>
        <v/>
      </c>
      <c r="V107" s="507"/>
      <c r="X107" s="152"/>
      <c r="Y107" s="160"/>
      <c r="Z107" s="160"/>
    </row>
    <row r="108" spans="1:26" ht="29.45" customHeight="1" x14ac:dyDescent="0.25">
      <c r="A108" s="527"/>
      <c r="B108" s="530"/>
      <c r="C108" s="512"/>
      <c r="D108" s="515"/>
      <c r="E108" s="140">
        <v>5</v>
      </c>
      <c r="F108" s="161"/>
      <c r="G108" s="162"/>
      <c r="H108" s="162"/>
      <c r="I108" s="149" t="str">
        <f t="shared" si="3"/>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5"/>
        <v/>
      </c>
      <c r="T108" s="144" t="str">
        <f>IFERROR(IF(S108="","",T107*(1-S108)),"")</f>
        <v/>
      </c>
      <c r="U108" s="144" t="str">
        <f>IFERROR(IF(T108="","",T108),"")</f>
        <v/>
      </c>
      <c r="V108" s="507"/>
      <c r="X108" s="152"/>
      <c r="Y108" s="160"/>
      <c r="Z108" s="160"/>
    </row>
    <row r="109" spans="1:26" ht="29.45" customHeight="1" thickBot="1" x14ac:dyDescent="0.3">
      <c r="A109" s="528"/>
      <c r="B109" s="531"/>
      <c r="C109" s="513"/>
      <c r="D109" s="516"/>
      <c r="E109" s="154">
        <v>6</v>
      </c>
      <c r="F109" s="165"/>
      <c r="G109" s="166"/>
      <c r="H109" s="166"/>
      <c r="I109" s="149" t="str">
        <f t="shared" si="3"/>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5"/>
        <v/>
      </c>
      <c r="T109" s="144" t="str">
        <f>IFERROR(IF(S109="","",T108*(1-S109)),"")</f>
        <v/>
      </c>
      <c r="U109" s="144" t="str">
        <f>IFERROR(IF(T109="","",T109),"")</f>
        <v/>
      </c>
      <c r="V109" s="508"/>
    </row>
    <row r="110" spans="1:26" ht="29.45" customHeight="1" x14ac:dyDescent="0.25">
      <c r="A110" s="526" t="str">
        <f>'2 CONTEXTO E IDENTIFICACIÓN'!A26</f>
        <v>R18</v>
      </c>
      <c r="B110" s="529" t="str">
        <f>+'2 CONTEXTO E IDENTIFICACIÓN'!J26</f>
        <v xml:space="preserve"> por a causa de </v>
      </c>
      <c r="C110" s="511" t="str">
        <f>+'3 PROBABIL E IMPACTO INHERENTE'!E26</f>
        <v/>
      </c>
      <c r="D110" s="514" t="str">
        <f>+'3 PROBABIL E IMPACTO INHERENTE'!M26</f>
        <v/>
      </c>
      <c r="E110" s="157">
        <v>1</v>
      </c>
      <c r="F110" s="158"/>
      <c r="G110" s="159"/>
      <c r="H110" s="159"/>
      <c r="I110" s="149" t="str">
        <f t="shared" si="3"/>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5"/>
        <v/>
      </c>
      <c r="T110" s="144" t="str">
        <f>IFERROR(IF(S110="","",$C$110*(1-S110)),"")</f>
        <v/>
      </c>
      <c r="U110" s="144" t="str">
        <f>IFERROR(IF(T110="","",T110),"")</f>
        <v/>
      </c>
      <c r="V110" s="505" t="str" cm="1">
        <f t="array" ref="V110">IFERROR(IF(COUNTA(T110:T115)=0,$C$110,LOOKUP(2,1/(T110:T115&lt;&gt;""),T110:T115)),"")</f>
        <v/>
      </c>
      <c r="X110" s="152"/>
      <c r="Y110" s="160"/>
      <c r="Z110" s="160"/>
    </row>
    <row r="111" spans="1:26" ht="29.45" customHeight="1" x14ac:dyDescent="0.25">
      <c r="A111" s="532"/>
      <c r="B111" s="533"/>
      <c r="C111" s="521"/>
      <c r="D111" s="522"/>
      <c r="E111" s="140">
        <v>2</v>
      </c>
      <c r="F111" s="169"/>
      <c r="G111" s="170"/>
      <c r="H111" s="170"/>
      <c r="I111" s="149" t="str">
        <f t="shared" si="3"/>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5"/>
        <v/>
      </c>
      <c r="T111" s="144" t="str">
        <f>IFERROR(IF(S111="","",T110*(1-S111)),"")</f>
        <v/>
      </c>
      <c r="U111" s="144" t="str">
        <f>IFERROR(IF(T111="","",T111),"")</f>
        <v/>
      </c>
      <c r="V111" s="506"/>
      <c r="X111" s="152"/>
      <c r="Y111" s="160"/>
      <c r="Z111" s="160"/>
    </row>
    <row r="112" spans="1:26" ht="29.45" customHeight="1" x14ac:dyDescent="0.25">
      <c r="A112" s="532"/>
      <c r="B112" s="533"/>
      <c r="C112" s="521"/>
      <c r="D112" s="522"/>
      <c r="E112" s="140">
        <v>3</v>
      </c>
      <c r="F112" s="169"/>
      <c r="G112" s="170"/>
      <c r="H112" s="170"/>
      <c r="I112" s="149" t="str">
        <f t="shared" si="3"/>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5"/>
        <v/>
      </c>
      <c r="T112" s="144" t="str">
        <f>IFERROR(IF(S112="","",T111*(1-S112)),"")</f>
        <v/>
      </c>
      <c r="U112" s="144" t="str">
        <f>IFERROR(IF(T112="","",T112),"")</f>
        <v/>
      </c>
      <c r="V112" s="506"/>
      <c r="X112" s="152"/>
      <c r="Y112" s="160"/>
      <c r="Z112" s="160"/>
    </row>
    <row r="113" spans="1:26" ht="29.45" customHeight="1" x14ac:dyDescent="0.25">
      <c r="A113" s="527"/>
      <c r="B113" s="530"/>
      <c r="C113" s="512"/>
      <c r="D113" s="515"/>
      <c r="E113" s="140">
        <v>4</v>
      </c>
      <c r="F113" s="161"/>
      <c r="G113" s="162"/>
      <c r="H113" s="162"/>
      <c r="I113" s="149" t="str">
        <f t="shared" si="3"/>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5"/>
        <v/>
      </c>
      <c r="T113" s="144" t="str">
        <f>IFERROR(IF(S113="","",T112*(1-S113)),"")</f>
        <v/>
      </c>
      <c r="U113" s="144" t="str">
        <f>IFERROR(IF(T113="","",T113),"")</f>
        <v/>
      </c>
      <c r="V113" s="507"/>
      <c r="X113" s="152"/>
      <c r="Y113" s="160"/>
      <c r="Z113" s="160"/>
    </row>
    <row r="114" spans="1:26" ht="29.45" customHeight="1" x14ac:dyDescent="0.25">
      <c r="A114" s="527"/>
      <c r="B114" s="530"/>
      <c r="C114" s="512"/>
      <c r="D114" s="515"/>
      <c r="E114" s="140">
        <v>5</v>
      </c>
      <c r="F114" s="161"/>
      <c r="G114" s="162"/>
      <c r="H114" s="162"/>
      <c r="I114" s="149" t="str">
        <f t="shared" si="3"/>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5"/>
        <v/>
      </c>
      <c r="T114" s="144" t="str">
        <f>IFERROR(IF(S114="","",T113*(1-S114)),"")</f>
        <v/>
      </c>
      <c r="U114" s="144" t="str">
        <f>IFERROR(IF(T114="","",T114),"")</f>
        <v/>
      </c>
      <c r="V114" s="507"/>
      <c r="X114" s="152"/>
      <c r="Y114" s="160"/>
      <c r="Z114" s="160"/>
    </row>
    <row r="115" spans="1:26" ht="29.45" customHeight="1" thickBot="1" x14ac:dyDescent="0.3">
      <c r="A115" s="528"/>
      <c r="B115" s="531"/>
      <c r="C115" s="513"/>
      <c r="D115" s="516"/>
      <c r="E115" s="154">
        <v>6</v>
      </c>
      <c r="F115" s="165"/>
      <c r="G115" s="166"/>
      <c r="H115" s="166"/>
      <c r="I115" s="149" t="str">
        <f t="shared" si="3"/>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5"/>
        <v/>
      </c>
      <c r="T115" s="144" t="str">
        <f>IFERROR(IF(S115="","",T114*(1-S115)),"")</f>
        <v/>
      </c>
      <c r="U115" s="144" t="str">
        <f>IFERROR(IF(T115="","",T115),"")</f>
        <v/>
      </c>
      <c r="V115" s="508"/>
    </row>
    <row r="116" spans="1:26" ht="29.45" customHeight="1" x14ac:dyDescent="0.25">
      <c r="A116" s="526" t="str">
        <f>'2 CONTEXTO E IDENTIFICACIÓN'!A27</f>
        <v>R19</v>
      </c>
      <c r="B116" s="529" t="str">
        <f>+'2 CONTEXTO E IDENTIFICACIÓN'!J27</f>
        <v xml:space="preserve"> por a causa de </v>
      </c>
      <c r="C116" s="511" t="str">
        <f>+'3 PROBABIL E IMPACTO INHERENTE'!E27</f>
        <v/>
      </c>
      <c r="D116" s="514" t="str">
        <f>+'3 PROBABIL E IMPACTO INHERENTE'!M27</f>
        <v/>
      </c>
      <c r="E116" s="157">
        <v>1</v>
      </c>
      <c r="F116" s="158"/>
      <c r="G116" s="159"/>
      <c r="H116" s="159"/>
      <c r="I116" s="149" t="str">
        <f t="shared" si="3"/>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5"/>
        <v/>
      </c>
      <c r="T116" s="144" t="str">
        <f>IFERROR(IF(S116="","",$C$116*(1-S116)),"")</f>
        <v/>
      </c>
      <c r="U116" s="144" t="str">
        <f>IFERROR(IF(T116="","",T116),"")</f>
        <v/>
      </c>
      <c r="V116" s="505" t="str" cm="1">
        <f t="array" ref="V116">IFERROR(IF(COUNTA(T116:T121)=0,$C$116,LOOKUP(2,1/(T116:T121&lt;&gt;""),T116:T121)),"")</f>
        <v/>
      </c>
      <c r="X116" s="152"/>
      <c r="Y116" s="160"/>
      <c r="Z116" s="160"/>
    </row>
    <row r="117" spans="1:26" ht="29.45" customHeight="1" x14ac:dyDescent="0.25">
      <c r="A117" s="532"/>
      <c r="B117" s="533"/>
      <c r="C117" s="521"/>
      <c r="D117" s="522"/>
      <c r="E117" s="140">
        <v>2</v>
      </c>
      <c r="F117" s="169"/>
      <c r="G117" s="170"/>
      <c r="H117" s="170"/>
      <c r="I117" s="149" t="str">
        <f t="shared" si="3"/>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5"/>
        <v/>
      </c>
      <c r="T117" s="144" t="str">
        <f>IFERROR(IF(S117="","",T116*(1-S117)),"")</f>
        <v/>
      </c>
      <c r="U117" s="144" t="str">
        <f>IFERROR(IF(T117="","",T117),"")</f>
        <v/>
      </c>
      <c r="V117" s="506"/>
      <c r="X117" s="152"/>
      <c r="Y117" s="160"/>
      <c r="Z117" s="160"/>
    </row>
    <row r="118" spans="1:26" ht="29.45" customHeight="1" x14ac:dyDescent="0.25">
      <c r="A118" s="532"/>
      <c r="B118" s="533"/>
      <c r="C118" s="521"/>
      <c r="D118" s="522"/>
      <c r="E118" s="140">
        <v>3</v>
      </c>
      <c r="F118" s="169"/>
      <c r="G118" s="170"/>
      <c r="H118" s="170"/>
      <c r="I118" s="149" t="str">
        <f t="shared" si="3"/>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5"/>
        <v/>
      </c>
      <c r="T118" s="144" t="str">
        <f>IFERROR(IF(S118="","",T117*(1-S118)),"")</f>
        <v/>
      </c>
      <c r="U118" s="144" t="str">
        <f>IFERROR(IF(T118="","",T118),"")</f>
        <v/>
      </c>
      <c r="V118" s="506"/>
      <c r="X118" s="152"/>
      <c r="Y118" s="160"/>
      <c r="Z118" s="160"/>
    </row>
    <row r="119" spans="1:26" ht="29.45" customHeight="1" x14ac:dyDescent="0.25">
      <c r="A119" s="527"/>
      <c r="B119" s="530"/>
      <c r="C119" s="512"/>
      <c r="D119" s="515"/>
      <c r="E119" s="140">
        <v>4</v>
      </c>
      <c r="F119" s="161"/>
      <c r="G119" s="162"/>
      <c r="H119" s="162"/>
      <c r="I119" s="149" t="str">
        <f t="shared" si="3"/>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5"/>
        <v/>
      </c>
      <c r="T119" s="144" t="str">
        <f>IFERROR(IF(S119="","",T118*(1-S119)),"")</f>
        <v/>
      </c>
      <c r="U119" s="144" t="str">
        <f>IFERROR(IF(T119="","",T119),"")</f>
        <v/>
      </c>
      <c r="V119" s="507"/>
      <c r="X119" s="152"/>
      <c r="Y119" s="160"/>
      <c r="Z119" s="160"/>
    </row>
    <row r="120" spans="1:26" ht="29.45" customHeight="1" x14ac:dyDescent="0.25">
      <c r="A120" s="527"/>
      <c r="B120" s="530"/>
      <c r="C120" s="512"/>
      <c r="D120" s="515"/>
      <c r="E120" s="140">
        <v>5</v>
      </c>
      <c r="F120" s="161"/>
      <c r="G120" s="162"/>
      <c r="H120" s="162"/>
      <c r="I120" s="149" t="str">
        <f t="shared" si="3"/>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5"/>
        <v/>
      </c>
      <c r="T120" s="144" t="str">
        <f>IFERROR(IF(S120="","",T119*(1-S120)),"")</f>
        <v/>
      </c>
      <c r="U120" s="144" t="str">
        <f>IFERROR(IF(T120="","",T120),"")</f>
        <v/>
      </c>
      <c r="V120" s="507"/>
      <c r="X120" s="152"/>
      <c r="Y120" s="160"/>
      <c r="Z120" s="160"/>
    </row>
    <row r="121" spans="1:26" ht="29.45" customHeight="1" thickBot="1" x14ac:dyDescent="0.3">
      <c r="A121" s="528"/>
      <c r="B121" s="531"/>
      <c r="C121" s="513"/>
      <c r="D121" s="516"/>
      <c r="E121" s="154">
        <v>6</v>
      </c>
      <c r="F121" s="165"/>
      <c r="G121" s="166"/>
      <c r="H121" s="166"/>
      <c r="I121" s="149" t="str">
        <f t="shared" si="3"/>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5"/>
        <v/>
      </c>
      <c r="T121" s="144" t="str">
        <f>IFERROR(IF(S121="","",T120*(1-S121)),"")</f>
        <v/>
      </c>
      <c r="U121" s="144" t="str">
        <f>IFERROR(IF(T121="","",T121),"")</f>
        <v/>
      </c>
      <c r="V121" s="508"/>
    </row>
    <row r="122" spans="1:26" ht="29.45" customHeight="1" x14ac:dyDescent="0.25">
      <c r="A122" s="526" t="str">
        <f>'2 CONTEXTO E IDENTIFICACIÓN'!A28</f>
        <v>R20</v>
      </c>
      <c r="B122" s="529" t="str">
        <f>+'2 CONTEXTO E IDENTIFICACIÓN'!J28</f>
        <v xml:space="preserve"> por a causa de </v>
      </c>
      <c r="C122" s="511" t="str">
        <f>+'3 PROBABIL E IMPACTO INHERENTE'!E28</f>
        <v/>
      </c>
      <c r="D122" s="514" t="str">
        <f>+'3 PROBABIL E IMPACTO INHERENTE'!M28</f>
        <v/>
      </c>
      <c r="E122" s="157">
        <v>1</v>
      </c>
      <c r="F122" s="158"/>
      <c r="G122" s="159"/>
      <c r="H122" s="159"/>
      <c r="I122" s="149" t="str">
        <f t="shared" si="3"/>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5"/>
        <v/>
      </c>
      <c r="T122" s="144" t="str">
        <f>IFERROR(IF(S122="","",$C$122*(1-S122)),"")</f>
        <v/>
      </c>
      <c r="U122" s="144" t="str">
        <f>IFERROR(IF(T122="","",T122),"")</f>
        <v/>
      </c>
      <c r="V122" s="505" t="str" cm="1">
        <f t="array" ref="V122">IFERROR(IF(COUNTA(T122:T127)=0,$C$122,LOOKUP(2,1/(T122:T127&lt;&gt;""),T122:T127)),"")</f>
        <v/>
      </c>
      <c r="X122" s="152"/>
      <c r="Y122" s="160"/>
      <c r="Z122" s="160"/>
    </row>
    <row r="123" spans="1:26" ht="29.45" customHeight="1" x14ac:dyDescent="0.25">
      <c r="A123" s="532"/>
      <c r="B123" s="533"/>
      <c r="C123" s="521"/>
      <c r="D123" s="522"/>
      <c r="E123" s="140">
        <v>2</v>
      </c>
      <c r="F123" s="169"/>
      <c r="G123" s="170"/>
      <c r="H123" s="170"/>
      <c r="I123" s="149" t="str">
        <f t="shared" si="3"/>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5"/>
        <v/>
      </c>
      <c r="T123" s="144" t="str">
        <f>IFERROR(IF(S123="","",T122*(1-S123)),"")</f>
        <v/>
      </c>
      <c r="U123" s="144" t="str">
        <f>IFERROR(IF(T123="","",T123),"")</f>
        <v/>
      </c>
      <c r="V123" s="506"/>
      <c r="X123" s="152"/>
      <c r="Y123" s="160"/>
      <c r="Z123" s="160"/>
    </row>
    <row r="124" spans="1:26" ht="29.45" customHeight="1" x14ac:dyDescent="0.25">
      <c r="A124" s="532"/>
      <c r="B124" s="533"/>
      <c r="C124" s="521"/>
      <c r="D124" s="522"/>
      <c r="E124" s="140">
        <v>3</v>
      </c>
      <c r="F124" s="169"/>
      <c r="G124" s="170"/>
      <c r="H124" s="170"/>
      <c r="I124" s="149" t="str">
        <f t="shared" si="3"/>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5"/>
        <v/>
      </c>
      <c r="T124" s="144" t="str">
        <f>IFERROR(IF(S124="","",T123*(1-S124)),"")</f>
        <v/>
      </c>
      <c r="U124" s="144" t="str">
        <f>IFERROR(IF(T124="","",T124),"")</f>
        <v/>
      </c>
      <c r="V124" s="506"/>
      <c r="X124" s="152"/>
      <c r="Y124" s="160"/>
      <c r="Z124" s="160"/>
    </row>
    <row r="125" spans="1:26" ht="29.45" customHeight="1" x14ac:dyDescent="0.25">
      <c r="A125" s="527"/>
      <c r="B125" s="530"/>
      <c r="C125" s="512"/>
      <c r="D125" s="515"/>
      <c r="E125" s="140">
        <v>4</v>
      </c>
      <c r="F125" s="161"/>
      <c r="G125" s="162"/>
      <c r="H125" s="162"/>
      <c r="I125" s="149" t="str">
        <f t="shared" si="3"/>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5"/>
        <v/>
      </c>
      <c r="T125" s="144" t="str">
        <f>IFERROR(IF(S125="","",T124*(1-S125)),"")</f>
        <v/>
      </c>
      <c r="U125" s="144" t="str">
        <f>IFERROR(IF(T125="","",T125),"")</f>
        <v/>
      </c>
      <c r="V125" s="507"/>
      <c r="X125" s="152"/>
      <c r="Y125" s="160"/>
      <c r="Z125" s="160"/>
    </row>
    <row r="126" spans="1:26" ht="29.45" customHeight="1" x14ac:dyDescent="0.25">
      <c r="A126" s="527"/>
      <c r="B126" s="530"/>
      <c r="C126" s="512"/>
      <c r="D126" s="515"/>
      <c r="E126" s="140">
        <v>5</v>
      </c>
      <c r="F126" s="161"/>
      <c r="G126" s="162"/>
      <c r="H126" s="162"/>
      <c r="I126" s="149" t="str">
        <f t="shared" si="3"/>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5"/>
        <v/>
      </c>
      <c r="T126" s="144" t="str">
        <f>IFERROR(IF(S126="","",T125*(1-S126)),"")</f>
        <v/>
      </c>
      <c r="U126" s="144" t="str">
        <f>IFERROR(IF(T126="","",T126),"")</f>
        <v/>
      </c>
      <c r="V126" s="507"/>
      <c r="X126" s="152"/>
      <c r="Y126" s="160"/>
      <c r="Z126" s="160"/>
    </row>
    <row r="127" spans="1:26" ht="29.45" customHeight="1" thickBot="1" x14ac:dyDescent="0.3">
      <c r="A127" s="528"/>
      <c r="B127" s="531"/>
      <c r="C127" s="513"/>
      <c r="D127" s="516"/>
      <c r="E127" s="154">
        <v>6</v>
      </c>
      <c r="F127" s="165"/>
      <c r="G127" s="166"/>
      <c r="H127" s="166"/>
      <c r="I127" s="149" t="str">
        <f t="shared" si="3"/>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5"/>
        <v/>
      </c>
      <c r="T127" s="144" t="str">
        <f>IFERROR(IF(S127="","",T126*(1-S127)),"")</f>
        <v/>
      </c>
      <c r="U127" s="144" t="str">
        <f>IFERROR(IF(T127="","",T127),"")</f>
        <v/>
      </c>
      <c r="V127" s="508"/>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V32 C32:D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B11" zoomScale="80" zoomScaleNormal="80" zoomScaleSheetLayoutView="85" workbookViewId="0">
      <selection activeCell="V32" sqref="V32:V37"/>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378" t="str">
        <f>+'2 CONTEXTO E IDENTIFICACIÓN'!A1</f>
        <v>FORMATO MAPA DE RIESGOS
PROCESO: DIRECCIONAMIENTO ESTRATÉGICO
Versión: 01 Fecha: 04/03/2026 Código:  DET-F-52</v>
      </c>
      <c r="B1" s="379"/>
      <c r="C1" s="379"/>
      <c r="D1" s="379"/>
      <c r="E1" s="379"/>
      <c r="F1" s="379"/>
      <c r="G1" s="379"/>
      <c r="H1" s="379"/>
      <c r="I1" s="379"/>
      <c r="J1" s="379"/>
      <c r="K1" s="379"/>
      <c r="L1" s="379"/>
      <c r="M1" s="379"/>
      <c r="N1" s="379"/>
      <c r="O1" s="379"/>
      <c r="P1" s="379"/>
      <c r="Q1" s="379"/>
      <c r="R1" s="379"/>
      <c r="S1" s="379"/>
      <c r="T1" s="379"/>
      <c r="U1" s="379"/>
      <c r="V1" s="379"/>
      <c r="W1" s="379"/>
      <c r="X1" s="379"/>
      <c r="Y1" s="379"/>
      <c r="Z1" s="379"/>
    </row>
    <row r="2" spans="1:26" s="108" customFormat="1" ht="45" customHeight="1" x14ac:dyDescent="0.2">
      <c r="A2" s="380" t="str">
        <f>+'2 CONTEXTO E IDENTIFICACIÓN'!A2</f>
        <v>VERSIÓN:</v>
      </c>
      <c r="B2" s="381"/>
      <c r="C2" s="382"/>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390" t="str">
        <f>'2 CONTEXTO E IDENTIFICACIÓN'!B4</f>
        <v>Ministerio de Vivienda, Ciudad y Territorio</v>
      </c>
      <c r="C3" s="390"/>
      <c r="D3" s="390"/>
      <c r="E3" s="117"/>
      <c r="G3" s="118" t="str">
        <f>+'2 CONTEXTO E IDENTIFICACIÓN'!$I$4</f>
        <v>Elaboración o Actualización:</v>
      </c>
      <c r="H3" s="119">
        <f>'2 CONTEXTO E IDENTIFICACIÓN'!J4</f>
        <v>46098</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09" t="str">
        <f>'2 CONTEXTO E IDENTIFICACIÓN'!F4</f>
        <v>Gestión Financiera</v>
      </c>
      <c r="C4" s="510"/>
      <c r="D4" s="510"/>
      <c r="E4" s="125" t="s">
        <v>261</v>
      </c>
      <c r="G4" s="127" t="str">
        <f>+'2 CONTEXTO E IDENTIFICACIÓN'!$E$5</f>
        <v xml:space="preserve">Vigencia: </v>
      </c>
      <c r="H4" s="128">
        <f>'2 CONTEXTO E IDENTIFICACIÓN'!G5</f>
        <v>46143</v>
      </c>
      <c r="I4" s="129" t="s">
        <v>52</v>
      </c>
      <c r="J4" s="548" t="s">
        <v>316</v>
      </c>
      <c r="K4" s="549"/>
      <c r="L4" s="549"/>
      <c r="M4" s="549"/>
      <c r="N4" s="549"/>
      <c r="O4" s="549"/>
      <c r="P4" s="549"/>
      <c r="Q4" s="549"/>
      <c r="R4" s="550"/>
      <c r="S4" s="561" t="s">
        <v>263</v>
      </c>
      <c r="T4" s="545" t="s">
        <v>300</v>
      </c>
      <c r="U4" s="561"/>
      <c r="V4" s="542" t="s">
        <v>312</v>
      </c>
      <c r="W4" s="114"/>
      <c r="X4" s="564" t="s">
        <v>264</v>
      </c>
      <c r="Y4" s="565"/>
      <c r="Z4" s="566"/>
    </row>
    <row r="5" spans="1:26" s="126" customFormat="1" ht="33" customHeight="1" x14ac:dyDescent="0.25">
      <c r="A5" s="554" t="s">
        <v>262</v>
      </c>
      <c r="B5" s="555"/>
      <c r="C5" s="555"/>
      <c r="D5" s="555"/>
      <c r="E5" s="555"/>
      <c r="F5" s="555"/>
      <c r="G5" s="555"/>
      <c r="H5" s="555"/>
      <c r="I5" s="556"/>
      <c r="J5" s="551"/>
      <c r="K5" s="552"/>
      <c r="L5" s="552"/>
      <c r="M5" s="552"/>
      <c r="N5" s="552"/>
      <c r="O5" s="552"/>
      <c r="P5" s="552"/>
      <c r="Q5" s="552"/>
      <c r="R5" s="553"/>
      <c r="S5" s="562"/>
      <c r="T5" s="546"/>
      <c r="U5" s="562"/>
      <c r="V5" s="567"/>
      <c r="W5" s="114"/>
      <c r="X5" s="131" t="s">
        <v>220</v>
      </c>
      <c r="Y5" s="132" t="s">
        <v>266</v>
      </c>
      <c r="Z5" s="133" t="s">
        <v>267</v>
      </c>
    </row>
    <row r="6" spans="1:26" ht="29.25" customHeight="1" x14ac:dyDescent="0.25">
      <c r="A6" s="525" t="s">
        <v>214</v>
      </c>
      <c r="B6" s="525" t="s">
        <v>215</v>
      </c>
      <c r="C6" s="525" t="s">
        <v>268</v>
      </c>
      <c r="D6" s="525" t="s">
        <v>269</v>
      </c>
      <c r="E6" s="539" t="s">
        <v>270</v>
      </c>
      <c r="F6" s="537" t="s">
        <v>30</v>
      </c>
      <c r="G6" s="538"/>
      <c r="H6" s="538"/>
      <c r="I6" s="539"/>
      <c r="J6" s="535" t="s">
        <v>313</v>
      </c>
      <c r="K6" s="535"/>
      <c r="L6" s="535"/>
      <c r="M6" s="535"/>
      <c r="N6" s="536"/>
      <c r="O6" s="534" t="s">
        <v>315</v>
      </c>
      <c r="P6" s="535"/>
      <c r="Q6" s="535"/>
      <c r="R6" s="536"/>
      <c r="S6" s="563"/>
      <c r="T6" s="547"/>
      <c r="U6" s="563"/>
      <c r="V6" s="568"/>
      <c r="X6" s="135" t="s">
        <v>229</v>
      </c>
      <c r="Y6" s="136">
        <v>0.01</v>
      </c>
      <c r="Z6" s="137">
        <v>0.2</v>
      </c>
    </row>
    <row r="7" spans="1:26" ht="72" thickBot="1" x14ac:dyDescent="0.3">
      <c r="A7" s="542"/>
      <c r="B7" s="542"/>
      <c r="C7" s="542"/>
      <c r="D7" s="542"/>
      <c r="E7" s="543"/>
      <c r="F7" s="124" t="s">
        <v>271</v>
      </c>
      <c r="G7" s="130" t="s">
        <v>272</v>
      </c>
      <c r="H7" s="130" t="s">
        <v>273</v>
      </c>
      <c r="I7" s="130" t="s">
        <v>274</v>
      </c>
      <c r="J7" s="124" t="s">
        <v>304</v>
      </c>
      <c r="K7" s="138" t="s">
        <v>33</v>
      </c>
      <c r="L7" s="138" t="s">
        <v>35</v>
      </c>
      <c r="M7" s="124" t="s">
        <v>36</v>
      </c>
      <c r="N7" s="138" t="s">
        <v>38</v>
      </c>
      <c r="O7" s="138" t="s">
        <v>85</v>
      </c>
      <c r="P7" s="138" t="s">
        <v>86</v>
      </c>
      <c r="Q7" s="138" t="s">
        <v>275</v>
      </c>
      <c r="R7" s="138" t="s">
        <v>276</v>
      </c>
      <c r="S7" s="138" t="s">
        <v>306</v>
      </c>
      <c r="T7" s="138" t="s">
        <v>301</v>
      </c>
      <c r="U7" s="138" t="s">
        <v>302</v>
      </c>
      <c r="V7" s="138" t="s">
        <v>278</v>
      </c>
      <c r="X7" s="139" t="s">
        <v>233</v>
      </c>
      <c r="Y7" s="136">
        <v>0.21</v>
      </c>
      <c r="Z7" s="137">
        <v>0.4</v>
      </c>
    </row>
    <row r="8" spans="1:26" ht="167.25" customHeight="1" thickBot="1" x14ac:dyDescent="0.3">
      <c r="A8" s="526" t="str">
        <f>'2 CONTEXTO E IDENTIFICACIÓN'!A9</f>
        <v>FRA-9</v>
      </c>
      <c r="B8" s="529" t="str">
        <f>+'2 CONTEXTO E IDENTIFICACIÓN'!J9</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C8" s="511">
        <f>+'3 PROBABIL E IMPACTO INHERENTE'!E9</f>
        <v>0.4</v>
      </c>
      <c r="D8" s="514">
        <f>+'3 PROBABIL E IMPACTO INHERENTE'!M9</f>
        <v>1</v>
      </c>
      <c r="E8" s="363">
        <v>1</v>
      </c>
      <c r="F8" s="349" t="str">
        <f>+'5 VALORACIÓN CONTROL PROBAB.'!F8</f>
        <v>El Coordinador del Grupo de Contabilidad</v>
      </c>
      <c r="G8" s="350" t="str">
        <f>+'5 VALORACIÓN CONTROL PROBAB.'!G8</f>
        <v xml:space="preserve"> revisa</v>
      </c>
      <c r="H8" s="351" t="str">
        <f>+'5 VALORACIÓN CONTROL PROBAB.'!H8</f>
        <v>trimestralmente en el historial de información presentada y/o transmitida a la CGN, que exista el estado Aceptado para cada uno de los catálogos exigidos por el ente Rector.
Como evidencia queda  la transmisión aceptada de los informes financieros emitida la CGN a través de documento en PDF. 
En caso de desviación o dificultades para realizar la tarea .....................
ESTA ESTRUCTURA DEBE QUEDAR IGUAL PARA TODOS LOS CONTROLES</v>
      </c>
      <c r="I8" s="364" t="str">
        <f t="shared" ref="I8" si="0">+CONCATENATE(F8," ",G8," ",H8)</f>
        <v>El Coordinador del Grupo de Contabilidad  revisa trimestralmente en el historial de información presentada y/o transmitida a la CGN, que exista el estado Aceptado para cada uno de los catálogos exigidos por el ente Rector.
Como evidencia queda  la transmisión aceptada de los informes financieros emitida la CGN a través de documento en PDF. 
En caso de desviación o dificultades para realizar la tarea .....................
ESTA ESTRUCTURA DEBE QUEDAR IGUAL PARA TODOS LOS CONTROLES</v>
      </c>
      <c r="J8" s="159" t="str">
        <f>+'5 VALORACIÓN CONTROL PROBAB.'!J8</f>
        <v>Preventivo</v>
      </c>
      <c r="K8" s="365">
        <f>+IFERROR(VLOOKUP($J8,'11 FORMULAS'!$B$51:$C$53,2,0),"")</f>
        <v>0.25</v>
      </c>
      <c r="L8" s="365" t="str">
        <f>+'5 VALORACIÓN CONTROL PROBAB.'!L8</f>
        <v>Probabilidad</v>
      </c>
      <c r="M8" s="366" t="str">
        <f>+'5 VALORACIÓN CONTROL PROBAB.'!M8</f>
        <v>Automático</v>
      </c>
      <c r="N8" s="365">
        <f>+IFERROR(VLOOKUP($M8,'11 FORMULAS'!$B$54:$C$55,2,0),"")</f>
        <v>0.25</v>
      </c>
      <c r="O8" s="367" t="str">
        <f>+'5 VALORACIÓN CONTROL PROBAB.'!O8</f>
        <v>Procedimientos</v>
      </c>
      <c r="P8" s="367" t="str">
        <f>+'5 VALORACIÓN CONTROL PROBAB.'!P8</f>
        <v>Trimestral</v>
      </c>
      <c r="Q8" s="367" t="str">
        <f>+'5 VALORACIÓN CONTROL PROBAB.'!Q8</f>
        <v>Combinado (manual y electrónico)</v>
      </c>
      <c r="R8" s="367" t="str">
        <f>+'5 VALORACIÓN CONTROL PROBAB.'!R8</f>
        <v>Interna</v>
      </c>
      <c r="S8" s="365">
        <f>+'5 VALORACIÓN CONTROL PROBAB.'!S8</f>
        <v>0.5</v>
      </c>
      <c r="T8" s="365" t="str">
        <f>IFERROR(IF(OR(S8="",J8&lt;&gt;"Correctivo"),"",$D$8*(1-S8)),"")</f>
        <v/>
      </c>
      <c r="U8" s="365" t="str">
        <f>IFERROR(IF(T8="","",T8),"")</f>
        <v/>
      </c>
      <c r="V8" s="557" cm="1">
        <f t="array" ref="V8">IFERROR(IF(COUNTA(T8:T13)=0,D8,LOOKUP(2,1/(T8:T13&lt;&gt;""),T8:T13)),D8)</f>
        <v>1</v>
      </c>
      <c r="X8" s="147" t="s">
        <v>237</v>
      </c>
      <c r="Y8" s="136">
        <v>0.41</v>
      </c>
      <c r="Z8" s="137">
        <v>0.6</v>
      </c>
    </row>
    <row r="9" spans="1:26" ht="113.25" customHeight="1" thickBot="1" x14ac:dyDescent="0.3">
      <c r="A9" s="527"/>
      <c r="B9" s="530"/>
      <c r="C9" s="512"/>
      <c r="D9" s="515"/>
      <c r="E9" s="140">
        <v>2</v>
      </c>
      <c r="F9" s="349" t="str">
        <f>+'5 VALORACIÓN CONTROL PROBAB.'!F9</f>
        <v xml:space="preserve">El Coordinador del Grupo de Contabilidad  </v>
      </c>
      <c r="G9" s="350" t="str">
        <f>+'5 VALORACIÓN CONTROL PROBAB.'!G9</f>
        <v>Revisa</v>
      </c>
      <c r="H9" s="351" t="str">
        <f>+'5 VALORACIÓN CONTROL PROBAB.'!H9</f>
        <v>de manera trimestral la fecha establecida para presentación de los estados financieros y gestiona el trámite de firma de los funcionarios autorizados y remite recordatorio mediante correo electrónico  para lograr la firma en la oportunidad requerida</v>
      </c>
      <c r="I9" s="143" t="str">
        <f t="shared" ref="I9" si="1">+CONCATENATE(F9," ",G9," ",H9)</f>
        <v>El Coordinador del Grupo de Contabilidad   Revisa de manera trimestral la fecha establecida para presentación de los estados financieros y gestiona el trámite de firma de los funcionarios autorizados y remite recordatorio mediante correo electrónico  para lograr la firma en la oportunidad requerida</v>
      </c>
      <c r="J9" s="162" t="str">
        <f>+'5 VALORACIÓN CONTROL PROBAB.'!J9</f>
        <v>Preventivo</v>
      </c>
      <c r="K9" s="144">
        <f>+IFERROR(VLOOKUP($J9,'11 FORMULAS'!$B$51:$C$53,2,0),"")</f>
        <v>0.25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Trimestral</v>
      </c>
      <c r="Q9" s="146" t="str">
        <f>+'5 VALORACIÓN CONTROL PROBAB.'!Q9</f>
        <v>Combinado (manual y electrónico)</v>
      </c>
      <c r="R9" s="146" t="str">
        <f>+'5 VALORACIÓN CONTROL PROBAB.'!R9</f>
        <v>Interna</v>
      </c>
      <c r="S9" s="144">
        <f>+'5 VALORACIÓN CONTROL PROBAB.'!S9</f>
        <v>0.4</v>
      </c>
      <c r="T9" s="144" t="str">
        <f>IFERROR(IF(OR(S9="",J9&lt;&gt;"Correctivo"),"",IF(T8="",D$8*(1-S9),T8*(1-S9))),"")</f>
        <v/>
      </c>
      <c r="U9" s="144" t="str">
        <f>IFERROR(IF(T9="","",T9),"")</f>
        <v/>
      </c>
      <c r="V9" s="558"/>
      <c r="X9" s="150" t="s">
        <v>242</v>
      </c>
      <c r="Y9" s="136">
        <v>0.61</v>
      </c>
      <c r="Z9" s="137">
        <v>0.8</v>
      </c>
    </row>
    <row r="10" spans="1:26" ht="98.25" customHeight="1" thickBot="1" x14ac:dyDescent="0.3">
      <c r="A10" s="527"/>
      <c r="B10" s="530"/>
      <c r="C10" s="512"/>
      <c r="D10" s="515"/>
      <c r="E10" s="140">
        <v>3</v>
      </c>
      <c r="F10" s="349" t="str">
        <f>+'5 VALORACIÓN CONTROL PROBAB.'!F10</f>
        <v>El Coordinador del Grupo de Contabilidad</v>
      </c>
      <c r="G10" s="350" t="str">
        <f>+'5 VALORACIÓN CONTROL PROBAB.'!G10</f>
        <v>Revisa y ajusta</v>
      </c>
      <c r="H10" s="351" t="str">
        <f>+'5 VALORACIÓN CONTROL PROBAB.'!H10</f>
        <v>procede a realizar la reexpresión de los estados financieros con base a lo establecido en el marco normativo para entidades de gobierno.</v>
      </c>
      <c r="I10" s="143" t="str">
        <f t="shared" ref="I10:I13" si="2">+CONCATENATE(F10," ",G10," ",H10)</f>
        <v>El Coordinador del Grupo de Contabilidad Revisa y ajusta procede a realizar la reexpresión de los estados financieros con base a lo establecido en el marco normativo para entidades de gobierno.</v>
      </c>
      <c r="J10" s="162" t="str">
        <f>+'5 VALORACIÓN CONTROL PROBAB.'!J10</f>
        <v>Preventivo</v>
      </c>
      <c r="K10" s="144">
        <f>+IFERROR(VLOOKUP($J10,'11 FORMULAS'!$B$51:$C$53,2,0),"")</f>
        <v>0.25</v>
      </c>
      <c r="L10" s="144" t="str">
        <f>+'5 VALORACIÓN CONTROL PROBAB.'!L10</f>
        <v>Probabilidad</v>
      </c>
      <c r="M10" s="145" t="str">
        <f>+'5 VALORACIÓN CONTROL PROBAB.'!M10</f>
        <v>Manual</v>
      </c>
      <c r="N10" s="144">
        <f>+IFERROR(VLOOKUP($M10,'11 FORMULAS'!$B$54:$C$55,2,0),"")</f>
        <v>0.15</v>
      </c>
      <c r="O10" s="146" t="str">
        <f>+'5 VALORACIÓN CONTROL PROBAB.'!O10</f>
        <v>Procedimientos</v>
      </c>
      <c r="P10" s="146" t="str">
        <f>+'5 VALORACIÓN CONTROL PROBAB.'!P10</f>
        <v>Semestral</v>
      </c>
      <c r="Q10" s="146" t="str">
        <f>+'5 VALORACIÓN CONTROL PROBAB.'!Q10</f>
        <v>Combinado (manual y electrónico)</v>
      </c>
      <c r="R10" s="146" t="str">
        <f>+'5 VALORACIÓN CONTROL PROBAB.'!R10</f>
        <v>Interna</v>
      </c>
      <c r="S10" s="144">
        <f>+'5 VALORACIÓN CONTROL PROBAB.'!S10</f>
        <v>0.4</v>
      </c>
      <c r="T10" s="144" t="str">
        <f>IFERROR(IF(OR(S10="",J10&lt;&gt;"Correctivo"),"",IF(T9="",D$8*(1-S10),T9*(1-S10))),"")</f>
        <v/>
      </c>
      <c r="U10" s="144" t="str">
        <f>IFERROR(IF(T10="","",T10),"")</f>
        <v/>
      </c>
      <c r="V10" s="558"/>
      <c r="X10" s="151" t="s">
        <v>247</v>
      </c>
      <c r="Y10" s="136">
        <v>0.81</v>
      </c>
      <c r="Z10" s="137">
        <v>1</v>
      </c>
    </row>
    <row r="11" spans="1:26" ht="108.75" customHeight="1" thickBot="1" x14ac:dyDescent="0.3">
      <c r="A11" s="527"/>
      <c r="B11" s="530"/>
      <c r="C11" s="512"/>
      <c r="D11" s="515"/>
      <c r="E11" s="140">
        <v>4</v>
      </c>
      <c r="F11" s="349" t="str">
        <f>+'5 VALORACIÓN CONTROL PROBAB.'!F11</f>
        <v>El Coordinador del Grupo de Contabilidad</v>
      </c>
      <c r="G11" s="350" t="str">
        <f>+'5 VALORACIÓN CONTROL PROBAB.'!G11</f>
        <v>Verifica</v>
      </c>
      <c r="H11" s="351" t="str">
        <f>+'5 VALORACIÓN CONTROL PROBAB.'!H11</f>
        <v>el cronograma de transmisión de estados financieros a la CGN y envía por correo electrónico a su equipo de trabajo para recordar las fechas establecidas.</v>
      </c>
      <c r="I11" s="143" t="str">
        <f t="shared" si="2"/>
        <v>El Coordinador del Grupo de Contabilidad Verifica el cronograma de transmisión de estados financieros a la CGN y envía por correo electrónico a su equipo de trabajo para recordar las fechas establecidas.</v>
      </c>
      <c r="J11" s="162" t="str">
        <f>+'5 VALORACIÓN CONTROL PROBAB.'!J11</f>
        <v>Preventivo</v>
      </c>
      <c r="K11" s="144">
        <f>+IFERROR(VLOOKUP($J11,'11 FORMULAS'!$B$51:$C$53,2,0),"")</f>
        <v>0.25</v>
      </c>
      <c r="L11" s="144" t="str">
        <f>+'5 VALORACIÓN CONTROL PROBAB.'!L11</f>
        <v>Probabilidad</v>
      </c>
      <c r="M11" s="145" t="str">
        <f>+'5 VALORACIÓN CONTROL PROBAB.'!M11</f>
        <v>Manual</v>
      </c>
      <c r="N11" s="144">
        <f>+IFERROR(VLOOKUP($M11,'11 FORMULAS'!$B$54:$C$55,2,0),"")</f>
        <v>0.15</v>
      </c>
      <c r="O11" s="146" t="str">
        <f>+'5 VALORACIÓN CONTROL PROBAB.'!O11</f>
        <v>Procedimientos</v>
      </c>
      <c r="P11" s="146" t="str">
        <f>+'5 VALORACIÓN CONTROL PROBAB.'!P11</f>
        <v>Trimestral</v>
      </c>
      <c r="Q11" s="146" t="str">
        <f>+'5 VALORACIÓN CONTROL PROBAB.'!Q11</f>
        <v>Combinado (manual y electrónico)</v>
      </c>
      <c r="R11" s="146" t="str">
        <f>+'5 VALORACIÓN CONTROL PROBAB.'!R11</f>
        <v>Interna</v>
      </c>
      <c r="S11" s="144">
        <f>+'5 VALORACIÓN CONTROL PROBAB.'!S11</f>
        <v>0.4</v>
      </c>
      <c r="T11" s="144" t="str">
        <f>IFERROR(IF(OR(S11="",J11&lt;&gt;"Correctivo"),"",IF(T10="",D$8*(1-S11),T10*(1-S11))),"")</f>
        <v/>
      </c>
      <c r="U11" s="144" t="str">
        <f>IFERROR(IF(T11="","",T11),"")</f>
        <v/>
      </c>
      <c r="V11" s="558"/>
      <c r="X11" s="152"/>
      <c r="Y11" s="152"/>
      <c r="Z11" s="152"/>
    </row>
    <row r="12" spans="1:26" ht="29.45" customHeight="1" thickBot="1" x14ac:dyDescent="0.3">
      <c r="A12" s="527"/>
      <c r="B12" s="530"/>
      <c r="C12" s="512"/>
      <c r="D12" s="515"/>
      <c r="E12" s="140">
        <v>5</v>
      </c>
      <c r="F12" s="349" t="str">
        <f>+'5 VALORACIÓN CONTROL PROBAB.'!F12</f>
        <v>El Coordinador del Grupo de Contabilidad</v>
      </c>
      <c r="G12" s="350" t="str">
        <f>+'5 VALORACIÓN CONTROL PROBAB.'!G12</f>
        <v>Verifica</v>
      </c>
      <c r="H12" s="351" t="str">
        <f>+'5 VALORACIÓN CONTROL PROBAB.'!H12</f>
        <v>los requisitos incorporados en el instructivo de transmisión de estados financieros anual emitido por la CGN, y procederá a validar en el sistema antes de la transmisión definitiva.</v>
      </c>
      <c r="I12" s="143" t="str">
        <f t="shared" si="2"/>
        <v>El Coordinador del Grupo de Contabilidad Verifica los requisitos incorporados en el instructivo de transmisión de estados financieros anual emitido por la CGN, y procederá a validar en el sistema antes de la transmisión definitiva.</v>
      </c>
      <c r="J12" s="162" t="str">
        <f>+'5 VALORACIÓN CONTROL PROBAB.'!J12</f>
        <v>Preventivo</v>
      </c>
      <c r="K12" s="144">
        <f>+IFERROR(VLOOKUP($J12,'11 FORMULAS'!$B$51:$C$53,2,0),"")</f>
        <v>0.25</v>
      </c>
      <c r="L12" s="144" t="str">
        <f>+'5 VALORACIÓN CONTROL PROBAB.'!L12</f>
        <v>Probabilidad</v>
      </c>
      <c r="M12" s="145" t="str">
        <f>+'5 VALORACIÓN CONTROL PROBAB.'!M12</f>
        <v>Automático</v>
      </c>
      <c r="N12" s="144">
        <f>+IFERROR(VLOOKUP($M12,'11 FORMULAS'!$B$54:$C$55,2,0),"")</f>
        <v>0.25</v>
      </c>
      <c r="O12" s="146" t="str">
        <f>+'5 VALORACIÓN CONTROL PROBAB.'!O12</f>
        <v>Otros Esquemas</v>
      </c>
      <c r="P12" s="146" t="str">
        <f>+'5 VALORACIÓN CONTROL PROBAB.'!P12</f>
        <v>Trimestral</v>
      </c>
      <c r="Q12" s="146" t="str">
        <f>+'5 VALORACIÓN CONTROL PROBAB.'!Q12</f>
        <v>Combinado (manual y electrónico)</v>
      </c>
      <c r="R12" s="146" t="str">
        <f>+'5 VALORACIÓN CONTROL PROBAB.'!R12</f>
        <v>Interna</v>
      </c>
      <c r="S12" s="144">
        <f>+'5 VALORACIÓN CONTROL PROBAB.'!S12</f>
        <v>0.5</v>
      </c>
      <c r="T12" s="144" t="str">
        <f>IFERROR(IF(OR(S12="",J12&lt;&gt;"Correctivo"),"",IF(T11="",D$8*(1-S12),T11*(1-S12))),"")</f>
        <v/>
      </c>
      <c r="U12" s="144" t="str">
        <f>IFERROR(IF(T12="","",T12),"")</f>
        <v/>
      </c>
      <c r="V12" s="558"/>
      <c r="X12" s="152"/>
      <c r="Y12" s="152"/>
      <c r="Z12" s="152"/>
    </row>
    <row r="13" spans="1:26" ht="29.45" customHeight="1" thickBot="1" x14ac:dyDescent="0.3">
      <c r="A13" s="528"/>
      <c r="B13" s="531"/>
      <c r="C13" s="513"/>
      <c r="D13" s="516"/>
      <c r="E13" s="154">
        <v>6</v>
      </c>
      <c r="F13" s="368">
        <f>+'5 VALORACIÓN CONTROL PROBAB.'!F13</f>
        <v>0</v>
      </c>
      <c r="G13" s="369">
        <f>+'5 VALORACIÓN CONTROL PROBAB.'!G13</f>
        <v>0</v>
      </c>
      <c r="H13" s="370">
        <f>+'5 VALORACIÓN CONTROL PROBAB.'!H13</f>
        <v>0</v>
      </c>
      <c r="I13" s="371" t="str">
        <f t="shared" si="2"/>
        <v>0 0 0</v>
      </c>
      <c r="J13" s="166">
        <f>+'5 VALORACIÓN CONTROL PROBAB.'!J13</f>
        <v>0</v>
      </c>
      <c r="K13" s="372" t="str">
        <f>+IFERROR(VLOOKUP($J13,'11 FORMULAS'!$B$51:$C$53,2,0),"")</f>
        <v/>
      </c>
      <c r="L13" s="372">
        <f>+'5 VALORACIÓN CONTROL PROBAB.'!L13</f>
        <v>0</v>
      </c>
      <c r="M13" s="373">
        <f>+'5 VALORACIÓN CONTROL PROBAB.'!M13</f>
        <v>0</v>
      </c>
      <c r="N13" s="372" t="str">
        <f>+IFERROR(VLOOKUP($M13,'11 FORMULAS'!$B$54:$C$55,2,0),"")</f>
        <v/>
      </c>
      <c r="O13" s="374">
        <f>+'5 VALORACIÓN CONTROL PROBAB.'!O13</f>
        <v>0</v>
      </c>
      <c r="P13" s="374">
        <f>+'5 VALORACIÓN CONTROL PROBAB.'!P13</f>
        <v>0</v>
      </c>
      <c r="Q13" s="374">
        <f>+'5 VALORACIÓN CONTROL PROBAB.'!Q13</f>
        <v>0</v>
      </c>
      <c r="R13" s="374">
        <f>+'5 VALORACIÓN CONTROL PROBAB.'!R13</f>
        <v>0</v>
      </c>
      <c r="S13" s="372">
        <f>+'5 VALORACIÓN CONTROL PROBAB.'!S13</f>
        <v>0</v>
      </c>
      <c r="T13" s="372" t="str">
        <f>IFERROR(IF(OR(S13="",J13&lt;&gt;"Correctivo"),"",IF(T12="",D$8*(1-S13),T12*(1-S13))),"")</f>
        <v/>
      </c>
      <c r="U13" s="372" t="str">
        <f>IFERROR(IF(T13="","",T13),"")</f>
        <v/>
      </c>
      <c r="V13" s="559"/>
      <c r="X13" s="152"/>
      <c r="Y13" s="152"/>
      <c r="Z13" s="152"/>
    </row>
    <row r="14" spans="1:26" ht="29.45" customHeight="1" thickBot="1" x14ac:dyDescent="0.3">
      <c r="A14" s="532" t="str">
        <f>'2 CONTEXTO E IDENTIFICACIÓN'!A10</f>
        <v>FRA-8</v>
      </c>
      <c r="B14" s="533" t="str">
        <f>+'2 CONTEXTO E IDENTIFICACIÓN'!J10</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C14" s="518">
        <f>+'3 PROBABIL E IMPACTO INHERENTE'!E10</f>
        <v>0.4</v>
      </c>
      <c r="D14" s="522">
        <f>+'3 PROBABIL E IMPACTO INHERENTE'!M10</f>
        <v>0.4</v>
      </c>
      <c r="E14" s="157">
        <v>1</v>
      </c>
      <c r="F14" s="356" t="str">
        <f>+'5 VALORACIÓN CONTROL PROBAB.'!F14</f>
        <v>Los profesionales del Grupo de Contabilidad</v>
      </c>
      <c r="G14" s="357" t="str">
        <f>+'5 VALORACIÓN CONTROL PROBAB.'!G14</f>
        <v>Verifica</v>
      </c>
      <c r="H14" s="358" t="str">
        <f>+'5 VALORACIÓN CONTROL PROBAB.'!H14</f>
        <v>que la información recibida cumpla con los criterios establecidos en el marco normativo para entidades de gobierno. El Coordinador del Grupo de Contabilidad verifica los registros realizados de manera aleatoria o de acuerdo a su relevancia.</v>
      </c>
      <c r="I14" s="359" t="str">
        <f t="shared" ref="I14:I77" si="3">+CONCATENATE(F14," ",G14," ",H14)</f>
        <v>Los profesionales del Grupo de Contabilidad Verifica que la información recibida cumpla con los criterios establecidos en el marco normativo para entidades de gobierno. El Coordinador del Grupo de Contabilidad verifica los registros realizados de manera aleatoria o de acuerdo a su relevancia.</v>
      </c>
      <c r="J14" s="170" t="str">
        <f>+'5 VALORACIÓN CONTROL PROBAB.'!J14</f>
        <v>Preventivo</v>
      </c>
      <c r="K14" s="360">
        <f>+IFERROR(VLOOKUP($J14,'11 FORMULAS'!$B$51:$C$53,2,0),"")</f>
        <v>0.25</v>
      </c>
      <c r="L14" s="360" t="str">
        <f>+'5 VALORACIÓN CONTROL PROBAB.'!L14</f>
        <v>Probabilidad</v>
      </c>
      <c r="M14" s="361" t="str">
        <f>+'5 VALORACIÓN CONTROL PROBAB.'!M14</f>
        <v>Manual</v>
      </c>
      <c r="N14" s="360">
        <f>+IFERROR(VLOOKUP($M14,'11 FORMULAS'!$B$54:$C$55,2,0),"")</f>
        <v>0.15</v>
      </c>
      <c r="O14" s="362" t="str">
        <f>+'5 VALORACIÓN CONTROL PROBAB.'!O14</f>
        <v>Procedimientos</v>
      </c>
      <c r="P14" s="362" t="str">
        <f>+'5 VALORACIÓN CONTROL PROBAB.'!P14</f>
        <v>Trimestral</v>
      </c>
      <c r="Q14" s="362" t="str">
        <f>+'5 VALORACIÓN CONTROL PROBAB.'!Q14</f>
        <v>Combinado (manual y electrónico)</v>
      </c>
      <c r="R14" s="362" t="str">
        <f>+'5 VALORACIÓN CONTROL PROBAB.'!R14</f>
        <v>Interna</v>
      </c>
      <c r="S14" s="360">
        <f>+'5 VALORACIÓN CONTROL PROBAB.'!S14</f>
        <v>0.4</v>
      </c>
      <c r="T14" s="360" t="str">
        <f>IFERROR(IF(OR(S14="",J14&lt;&gt;"Correctivo"),"",$D$14*(1-S14)),"")</f>
        <v/>
      </c>
      <c r="U14" s="360" t="str">
        <f>IFERROR(IF(T14="","",T14),"")</f>
        <v/>
      </c>
      <c r="V14" s="560" cm="1">
        <f t="array" ref="V14">IFERROR(IF(COUNTA(T14:T19)=0,D14,LOOKUP(2,1/(T14:T19&lt;&gt;""),T14:T19)),D14)</f>
        <v>0.4</v>
      </c>
      <c r="X14" s="152"/>
      <c r="Y14" s="160"/>
      <c r="Z14" s="160"/>
    </row>
    <row r="15" spans="1:26" ht="29.45" customHeight="1" thickBot="1" x14ac:dyDescent="0.3">
      <c r="A15" s="527"/>
      <c r="B15" s="530"/>
      <c r="C15" s="518"/>
      <c r="D15" s="515"/>
      <c r="E15" s="140">
        <v>2</v>
      </c>
      <c r="F15" s="349" t="str">
        <f>+'5 VALORACIÓN CONTROL PROBAB.'!F15</f>
        <v xml:space="preserve">Los profesionales del Grupo de Contabilidad </v>
      </c>
      <c r="G15" s="350" t="str">
        <f>+'5 VALORACIÓN CONTROL PROBAB.'!G15</f>
        <v>verifica</v>
      </c>
      <c r="H15" s="351" t="str">
        <f>+'5 VALORACIÓN CONTROL PROBAB.'!H15</f>
        <v>la dinámica contable establecida en el marco normativo y en el catalogo general de cuentas para entidades de gobierno, frente al hecho económico a registrar.  El Coordinador del Grupo de Contabilidad verifica los registros realizados de manera aleatoria o de acuerdo a su relevancia.</v>
      </c>
      <c r="I15" s="143" t="str">
        <f t="shared" si="3"/>
        <v>Los profesionales del Grupo de Contabilidad  verifica la dinámica contable establecida en el marco normativo y en el catalogo general de cuentas para entidades de gobierno, frente al hecho económico a registrar.  El Coordinador del Grupo de Contabilidad verifica los registros realizados de manera aleatoria o de acuerdo a su relevancia.</v>
      </c>
      <c r="J15" s="162" t="str">
        <f>+'5 VALORACIÓN CONTROL PROBAB.'!J15</f>
        <v>Preventivo</v>
      </c>
      <c r="K15" s="144">
        <f>+IFERROR(VLOOKUP($J15,'11 FORMULAS'!$B$51:$C$53,2,0),"")</f>
        <v>0.25</v>
      </c>
      <c r="L15" s="144" t="str">
        <f>+'5 VALORACIÓN CONTROL PROBAB.'!L15</f>
        <v>Probabilidad</v>
      </c>
      <c r="M15" s="145" t="str">
        <f>+'5 VALORACIÓN CONTROL PROBAB.'!M15</f>
        <v>Manual</v>
      </c>
      <c r="N15" s="144">
        <f>+IFERROR(VLOOKUP($M15,'11 FORMULAS'!$B$54:$C$55,2,0),"")</f>
        <v>0.15</v>
      </c>
      <c r="O15" s="146" t="str">
        <f>+'5 VALORACIÓN CONTROL PROBAB.'!O15</f>
        <v>Procedimientos</v>
      </c>
      <c r="P15" s="146" t="str">
        <f>+'5 VALORACIÓN CONTROL PROBAB.'!P15</f>
        <v>Trimestral</v>
      </c>
      <c r="Q15" s="146" t="str">
        <f>+'5 VALORACIÓN CONTROL PROBAB.'!Q15</f>
        <v>Combinado (manual y electrónico)</v>
      </c>
      <c r="R15" s="146" t="str">
        <f>+'5 VALORACIÓN CONTROL PROBAB.'!R15</f>
        <v>Interna</v>
      </c>
      <c r="S15" s="144">
        <f>+'5 VALORACIÓN CONTROL PROBAB.'!S15</f>
        <v>0.4</v>
      </c>
      <c r="T15" s="144" t="str">
        <f>IFERROR(IF(OR(S15="",J15&lt;&gt;"Correctivo"),"",IF(T14="",D$14*(1-S15),T14*(1-S15))),"")</f>
        <v/>
      </c>
      <c r="U15" s="144" t="str">
        <f>IFERROR(IF(T15="","",T15),"")</f>
        <v/>
      </c>
      <c r="V15" s="558"/>
      <c r="X15" s="152"/>
      <c r="Y15" s="160"/>
      <c r="Z15" s="160"/>
    </row>
    <row r="16" spans="1:26" ht="29.45" customHeight="1" thickBot="1" x14ac:dyDescent="0.3">
      <c r="A16" s="527"/>
      <c r="B16" s="530"/>
      <c r="C16" s="518"/>
      <c r="D16" s="515"/>
      <c r="E16" s="140">
        <v>3</v>
      </c>
      <c r="F16" s="349" t="str">
        <f>+'5 VALORACIÓN CONTROL PROBAB.'!F16</f>
        <v>Los profesionales del Grupo de Contabilidad</v>
      </c>
      <c r="G16" s="350" t="str">
        <f>+'5 VALORACIÓN CONTROL PROBAB.'!G16</f>
        <v>Verifica</v>
      </c>
      <c r="H16" s="351" t="str">
        <f>+'5 VALORACIÓN CONTROL PROBAB.'!H16</f>
        <v xml:space="preserve"> la dinámica contable establecida en el marco normativo y en el catalogo general de cuentas para entidades de gobierno, frente al hecho económico registrado.  El Coordinador del Grupo de Contabilidad verifica los registros realizados de manera aleatoria o de acuerdo a su relevancia.</v>
      </c>
      <c r="I16" s="143" t="str">
        <f t="shared" si="3"/>
        <v>Los profesionales del Grupo de Contabilidad Verifica  la dinámica contable establecida en el marco normativo y en el catalogo general de cuentas para entidades de gobierno, frente al hecho económico registrado.  El Coordinador del Grupo de Contabilidad verifica los registros realizados de manera aleatoria o de acuerdo a su relevancia.</v>
      </c>
      <c r="J16" s="162" t="str">
        <f>+'5 VALORACIÓN CONTROL PROBAB.'!J16</f>
        <v>Preventivo</v>
      </c>
      <c r="K16" s="144">
        <f>+IFERROR(VLOOKUP($J16,'11 FORMULAS'!$B$51:$C$53,2,0),"")</f>
        <v>0.25</v>
      </c>
      <c r="L16" s="144" t="str">
        <f>+'5 VALORACIÓN CONTROL PROBAB.'!L16</f>
        <v>Probabilidad</v>
      </c>
      <c r="M16" s="145" t="str">
        <f>+'5 VALORACIÓN CONTROL PROBAB.'!M16</f>
        <v>Manual</v>
      </c>
      <c r="N16" s="144">
        <f>+IFERROR(VLOOKUP($M16,'11 FORMULAS'!$B$54:$C$55,2,0),"")</f>
        <v>0.15</v>
      </c>
      <c r="O16" s="146" t="str">
        <f>+'5 VALORACIÓN CONTROL PROBAB.'!O16</f>
        <v>Procedimientos</v>
      </c>
      <c r="P16" s="146" t="str">
        <f>+'5 VALORACIÓN CONTROL PROBAB.'!P16</f>
        <v>Trimestral</v>
      </c>
      <c r="Q16" s="146" t="str">
        <f>+'5 VALORACIÓN CONTROL PROBAB.'!Q16</f>
        <v>Combinado (manual y electrónico)</v>
      </c>
      <c r="R16" s="146" t="str">
        <f>+'5 VALORACIÓN CONTROL PROBAB.'!R16</f>
        <v>Interna</v>
      </c>
      <c r="S16" s="144">
        <f>+'5 VALORACIÓN CONTROL PROBAB.'!S16</f>
        <v>0.4</v>
      </c>
      <c r="T16" s="144" t="str">
        <f>IFERROR(IF(OR(S16="",J16&lt;&gt;"Correctivo"),"",IF(T15="",D$14*(1-S16),T15*(1-S16))),"")</f>
        <v/>
      </c>
      <c r="U16" s="144" t="str">
        <f>IFERROR(IF(T16="","",T16),"")</f>
        <v/>
      </c>
      <c r="V16" s="558"/>
      <c r="X16" s="152"/>
      <c r="Y16" s="160"/>
      <c r="Z16" s="160"/>
    </row>
    <row r="17" spans="1:26" ht="29.45" customHeight="1" thickBot="1" x14ac:dyDescent="0.3">
      <c r="A17" s="540"/>
      <c r="B17" s="541"/>
      <c r="C17" s="518"/>
      <c r="D17" s="520"/>
      <c r="E17" s="140">
        <v>4</v>
      </c>
      <c r="F17" s="349" t="str">
        <f>+'5 VALORACIÓN CONTROL PROBAB.'!F17</f>
        <v>Los profesionales del Grupo de Contabilidad</v>
      </c>
      <c r="G17" s="350" t="str">
        <f>+'5 VALORACIÓN CONTROL PROBAB.'!G17</f>
        <v>Valida</v>
      </c>
      <c r="H17" s="351" t="str">
        <f>+'5 VALORACIÓN CONTROL PROBAB.'!H17</f>
        <v>ealizan trimestralmente el análisis de los hechos económicos registrados frente a la dinámica contable establecida en el marco normativo y el catálogo general de cuentas para entidades de gobierno.  El Coordinador del Grupo de Contabilidad verifica los registros realizados de manera aleatoria o de acuerdo a su relevancia.</v>
      </c>
      <c r="I17" s="143" t="str">
        <f t="shared" si="3"/>
        <v>Los profesionales del Grupo de Contabilidad Valida ealizan trimestralmente el análisis de los hechos económicos registrados frente a la dinámica contable establecida en el marco normativo y el catálogo general de cuentas para entidades de gobierno.  El Coordinador del Grupo de Contabilidad verifica los registros realizados de manera aleatoria o de acuerdo a su relevancia.</v>
      </c>
      <c r="J17" s="162" t="str">
        <f>+'5 VALORACIÓN CONTROL PROBAB.'!J17</f>
        <v>Preventivo</v>
      </c>
      <c r="K17" s="144">
        <f>+IFERROR(VLOOKUP($J17,'11 FORMULAS'!$B$51:$C$53,2,0),"")</f>
        <v>0.25</v>
      </c>
      <c r="L17" s="144" t="str">
        <f>+'5 VALORACIÓN CONTROL PROBAB.'!L17</f>
        <v>Probabilidad</v>
      </c>
      <c r="M17" s="145" t="str">
        <f>+'5 VALORACIÓN CONTROL PROBAB.'!M17</f>
        <v>Manual</v>
      </c>
      <c r="N17" s="144">
        <f>+IFERROR(VLOOKUP($M17,'11 FORMULAS'!$B$54:$C$55,2,0),"")</f>
        <v>0.15</v>
      </c>
      <c r="O17" s="146" t="str">
        <f>+'5 VALORACIÓN CONTROL PROBAB.'!O17</f>
        <v>Procedimientos</v>
      </c>
      <c r="P17" s="146" t="str">
        <f>+'5 VALORACIÓN CONTROL PROBAB.'!P17</f>
        <v>Trimestral</v>
      </c>
      <c r="Q17" s="146" t="str">
        <f>+'5 VALORACIÓN CONTROL PROBAB.'!Q17</f>
        <v>Combinado (manual y electrónico)</v>
      </c>
      <c r="R17" s="146" t="str">
        <f>+'5 VALORACIÓN CONTROL PROBAB.'!R17</f>
        <v>Interna</v>
      </c>
      <c r="S17" s="144">
        <f>+'5 VALORACIÓN CONTROL PROBAB.'!S17</f>
        <v>0.4</v>
      </c>
      <c r="T17" s="144" t="str">
        <f>IFERROR(IF(OR(S17="",J17&lt;&gt;"Correctivo"),"",IF(T16="",D$14*(1-S17),T16*(1-S17))),"")</f>
        <v/>
      </c>
      <c r="U17" s="144" t="str">
        <f>IFERROR(IF(T17="","",T17),"")</f>
        <v/>
      </c>
      <c r="V17" s="558"/>
      <c r="X17" s="152"/>
      <c r="Y17" s="160"/>
      <c r="Z17" s="160"/>
    </row>
    <row r="18" spans="1:26" ht="29.45" customHeight="1" thickBot="1" x14ac:dyDescent="0.3">
      <c r="A18" s="540"/>
      <c r="B18" s="541"/>
      <c r="C18" s="518"/>
      <c r="D18" s="520"/>
      <c r="E18" s="140">
        <v>5</v>
      </c>
      <c r="F18" s="349" t="str">
        <f>+'5 VALORACIÓN CONTROL PROBAB.'!F18</f>
        <v>Los profesionales del Grupo de Contabilidad</v>
      </c>
      <c r="G18" s="350" t="str">
        <f>+'5 VALORACIÓN CONTROL PROBAB.'!G18</f>
        <v>Dectectan</v>
      </c>
      <c r="H18" s="351" t="str">
        <f>+'5 VALORACIÓN CONTROL PROBAB.'!H18</f>
        <v>verifican la calidad de la información recibida, contenida en los soportes contables, para proceder con el registro de los mismos. El Coordinador del Grupo de Contabilidad verifica los registros realizados de manera aleatoria o de acuerdo a su relevancia.</v>
      </c>
      <c r="I18" s="143" t="str">
        <f t="shared" si="3"/>
        <v>Los profesionales del Grupo de Contabilidad Dectectan verifican la calidad de la información recibida, contenida en los soportes contables, para proceder con el registro de los mismos. El Coordinador del Grupo de Contabilidad verifica los registros realizados de manera aleatoria o de acuerdo a su relevancia.</v>
      </c>
      <c r="J18" s="162" t="str">
        <f>+'5 VALORACIÓN CONTROL PROBAB.'!J18</f>
        <v>Preventivo</v>
      </c>
      <c r="K18" s="144">
        <f>+IFERROR(VLOOKUP($J18,'11 FORMULAS'!$B$51:$C$53,2,0),"")</f>
        <v>0.25</v>
      </c>
      <c r="L18" s="144" t="str">
        <f>+'5 VALORACIÓN CONTROL PROBAB.'!L18</f>
        <v>Probabilidad</v>
      </c>
      <c r="M18" s="145" t="str">
        <f>+'5 VALORACIÓN CONTROL PROBAB.'!M18</f>
        <v>Manual</v>
      </c>
      <c r="N18" s="144">
        <f>+IFERROR(VLOOKUP($M18,'11 FORMULAS'!$B$54:$C$55,2,0),"")</f>
        <v>0.15</v>
      </c>
      <c r="O18" s="146" t="str">
        <f>+'5 VALORACIÓN CONTROL PROBAB.'!O18</f>
        <v>Procedimientos</v>
      </c>
      <c r="P18" s="146" t="str">
        <f>+'5 VALORACIÓN CONTROL PROBAB.'!P18</f>
        <v>Trimestral</v>
      </c>
      <c r="Q18" s="146" t="str">
        <f>+'5 VALORACIÓN CONTROL PROBAB.'!Q18</f>
        <v>Combinado (manual y electrónico)</v>
      </c>
      <c r="R18" s="146" t="str">
        <f>+'5 VALORACIÓN CONTROL PROBAB.'!R18</f>
        <v>Interna</v>
      </c>
      <c r="S18" s="144">
        <f>+'5 VALORACIÓN CONTROL PROBAB.'!S18</f>
        <v>0.4</v>
      </c>
      <c r="T18" s="144" t="str">
        <f>IFERROR(IF(OR(S18="",J18&lt;&gt;"Correctivo"),"",IF(T17="",D$14*(1-S18),T17*(1-S18))),"")</f>
        <v/>
      </c>
      <c r="U18" s="144" t="str">
        <f>IFERROR(IF(T18="","",T18),"")</f>
        <v/>
      </c>
      <c r="V18" s="558"/>
      <c r="X18" s="152"/>
      <c r="Y18" s="160"/>
      <c r="Z18" s="160"/>
    </row>
    <row r="19" spans="1:26" ht="29.45" customHeight="1" thickBot="1" x14ac:dyDescent="0.3">
      <c r="A19" s="528"/>
      <c r="B19" s="531"/>
      <c r="C19" s="519"/>
      <c r="D19" s="516"/>
      <c r="E19" s="154">
        <v>6</v>
      </c>
      <c r="F19" s="349">
        <f>+'5 VALORACIÓN CONTROL PROBAB.'!F19</f>
        <v>0</v>
      </c>
      <c r="G19" s="350">
        <f>+'5 VALORACIÓN CONTROL PROBAB.'!G19</f>
        <v>0</v>
      </c>
      <c r="H19" s="351">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IFERROR(IF(OR(S19="",J19&lt;&gt;"Correctivo"),"",IF(T18="",D$14*(1-S19),T18*(1-S19))),"")</f>
        <v/>
      </c>
      <c r="U19" s="144" t="str">
        <f>IFERROR(IF(T19="","",T19),"")</f>
        <v/>
      </c>
      <c r="V19" s="559"/>
    </row>
    <row r="20" spans="1:26" ht="29.45" customHeight="1" thickBot="1" x14ac:dyDescent="0.3">
      <c r="A20" s="526" t="str">
        <f>'2 CONTEXTO E IDENTIFICACIÓN'!A11</f>
        <v>FRA-7</v>
      </c>
      <c r="B20" s="529" t="str">
        <f>+'2 CONTEXTO E IDENTIFICACIÓN'!J11</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C20" s="511">
        <f>+'3 PROBABIL E IMPACTO INHERENTE'!E11</f>
        <v>0.8</v>
      </c>
      <c r="D20" s="514">
        <f>+'3 PROBABIL E IMPACTO INHERENTE'!M11</f>
        <v>1</v>
      </c>
      <c r="E20" s="157">
        <v>1</v>
      </c>
      <c r="F20" s="349" t="str">
        <f>+'5 VALORACIÓN CONTROL PROBAB.'!F20</f>
        <v>El Colaborador del Grupo de Presupuesto y Cuentas</v>
      </c>
      <c r="G20" s="350" t="str">
        <f>+'5 VALORACIÓN CONTROL PROBAB.'!G20</f>
        <v>verifica</v>
      </c>
      <c r="H20" s="351" t="str">
        <f>+'5 VALORACIÓN CONTROL PROBAB.'!H20</f>
        <v>la información contenida en la solicitud de CDP, este acorde la información a registrar en el SIIF Nación al momento de la expedición, y devuelve la solicitud de CDP a la dependencia solicitante, indicando el motivo de la inconsistencia.</v>
      </c>
      <c r="I20" s="143" t="str">
        <f t="shared" si="3"/>
        <v>El Colaborador del Grupo de Presupuesto y Cuentas verifica la información contenida en la solicitud de CDP, este acorde la información a registrar en el SIIF Nación al momento de la expedición, y devuelve la solicitud de CDP a la dependencia solicitante, indicando el motivo de la inconsistencia.</v>
      </c>
      <c r="J20" s="162" t="str">
        <f>+'5 VALORACIÓN CONTROL PROBAB.'!J20</f>
        <v>Preventivo</v>
      </c>
      <c r="K20" s="144">
        <f>+IFERROR(VLOOKUP($J20,'11 FORMULAS'!$B$51:$C$53,2,0),"")</f>
        <v>0.25</v>
      </c>
      <c r="L20" s="144" t="str">
        <f>+'5 VALORACIÓN CONTROL PROBAB.'!L20</f>
        <v>Probabilidad</v>
      </c>
      <c r="M20" s="145" t="str">
        <f>+'5 VALORACIÓN CONTROL PROBAB.'!M20</f>
        <v>Manual</v>
      </c>
      <c r="N20" s="144">
        <f>+IFERROR(VLOOKUP($M20,'11 FORMULAS'!$B$54:$C$55,2,0),"")</f>
        <v>0.15</v>
      </c>
      <c r="O20" s="146" t="str">
        <f>+'5 VALORACIÓN CONTROL PROBAB.'!O20</f>
        <v>Procedimientos</v>
      </c>
      <c r="P20" s="146" t="str">
        <f>+'5 VALORACIÓN CONTROL PROBAB.'!P20</f>
        <v>Siempre que se ejecuta la actividad</v>
      </c>
      <c r="Q20" s="146" t="str">
        <f>+'5 VALORACIÓN CONTROL PROBAB.'!Q20</f>
        <v>Combinado (manual y electrónico)</v>
      </c>
      <c r="R20" s="146" t="str">
        <f>+'5 VALORACIÓN CONTROL PROBAB.'!R20</f>
        <v>Interna</v>
      </c>
      <c r="S20" s="144">
        <f>+'5 VALORACIÓN CONTROL PROBAB.'!S20</f>
        <v>0.4</v>
      </c>
      <c r="T20" s="144" t="str">
        <f>IFERROR(IF(OR(S20="",J20&lt;&gt;"Correctivo"),"",$D$20*(1-S20)),"")</f>
        <v/>
      </c>
      <c r="U20" s="144" t="str">
        <f>IFERROR(IF(T20="","",T20),"")</f>
        <v/>
      </c>
      <c r="V20" s="557" cm="1">
        <f t="array" ref="V20">IFERROR(IF(COUNTA(T20:T25)=0,D20,LOOKUP(2,1/(T20:T25&lt;&gt;""),T20:T25)),D20)</f>
        <v>1</v>
      </c>
      <c r="X20" s="152"/>
      <c r="Y20" s="160"/>
      <c r="Z20" s="160"/>
    </row>
    <row r="21" spans="1:26" ht="29.45" customHeight="1" thickBot="1" x14ac:dyDescent="0.3">
      <c r="A21" s="527"/>
      <c r="B21" s="530"/>
      <c r="C21" s="512"/>
      <c r="D21" s="515"/>
      <c r="E21" s="140">
        <v>2</v>
      </c>
      <c r="F21" s="349" t="str">
        <f>+'5 VALORACIÓN CONTROL PROBAB.'!F21</f>
        <v>El Colaborador del Grupo de Presupuesto y Cuentas</v>
      </c>
      <c r="G21" s="350" t="str">
        <f>+'5 VALORACIÓN CONTROL PROBAB.'!G21</f>
        <v>verifica</v>
      </c>
      <c r="H21" s="351" t="str">
        <f>+'5 VALORACIÓN CONTROL PROBAB.'!H21</f>
        <v>verifica que la información contenida en la solicitud de CDP, este acorde la información registrada en el SIIF Nación al momento de la expedición, emite el CDP y lo remite para revisión y firma del Subdirector de Finanzas y Presupuesto, para su posterior envío al área solicitante.</v>
      </c>
      <c r="I21" s="143" t="str">
        <f t="shared" si="3"/>
        <v>El Colaborador del Grupo de Presupuesto y Cuentas verifica verifica que la información contenida en la solicitud de CDP, este acorde la información registrada en el SIIF Nación al momento de la expedición, emite el CDP y lo remite para revisión y firma del Subdirector de Finanzas y Presupuesto, para su posterior envío al área solicitante.</v>
      </c>
      <c r="J21" s="162" t="str">
        <f>+'5 VALORACIÓN CONTROL PROBAB.'!J21</f>
        <v>Preventivo</v>
      </c>
      <c r="K21" s="144">
        <f>+IFERROR(VLOOKUP($J21,'11 FORMULAS'!$B$51:$C$53,2,0),"")</f>
        <v>0.25</v>
      </c>
      <c r="L21" s="144" t="str">
        <f>+'5 VALORACIÓN CONTROL PROBAB.'!L21</f>
        <v>Probabilidad</v>
      </c>
      <c r="M21" s="145" t="str">
        <f>+'5 VALORACIÓN CONTROL PROBAB.'!M21</f>
        <v>Manual</v>
      </c>
      <c r="N21" s="144">
        <f>+IFERROR(VLOOKUP($M21,'11 FORMULAS'!$B$54:$C$55,2,0),"")</f>
        <v>0.15</v>
      </c>
      <c r="O21" s="146" t="str">
        <f>+'5 VALORACIÓN CONTROL PROBAB.'!O21</f>
        <v>Procedimientos</v>
      </c>
      <c r="P21" s="146" t="str">
        <f>+'5 VALORACIÓN CONTROL PROBAB.'!P21</f>
        <v>Mensual</v>
      </c>
      <c r="Q21" s="146" t="str">
        <f>+'5 VALORACIÓN CONTROL PROBAB.'!Q21</f>
        <v>Combinado (manual y electrónico)</v>
      </c>
      <c r="R21" s="146" t="str">
        <f>+'5 VALORACIÓN CONTROL PROBAB.'!R21</f>
        <v>Interna</v>
      </c>
      <c r="S21" s="144">
        <f>+'5 VALORACIÓN CONTROL PROBAB.'!S21</f>
        <v>0.4</v>
      </c>
      <c r="T21" s="144" t="str">
        <f>IFERROR(IF(OR(S21="",J21&lt;&gt;"Correctivo"),"",IF(T20="",D$20*(1-S21),T20*(1-S21))),"")</f>
        <v/>
      </c>
      <c r="U21" s="144" t="str">
        <f>IFERROR(IF(T21="","",T21),"")</f>
        <v/>
      </c>
      <c r="V21" s="558"/>
      <c r="X21" s="152"/>
      <c r="Y21" s="160"/>
      <c r="Z21" s="160"/>
    </row>
    <row r="22" spans="1:26" ht="29.45" customHeight="1" thickBot="1" x14ac:dyDescent="0.3">
      <c r="A22" s="527"/>
      <c r="B22" s="530"/>
      <c r="C22" s="512"/>
      <c r="D22" s="515"/>
      <c r="E22" s="140">
        <v>3</v>
      </c>
      <c r="F22" s="349">
        <f>+'5 VALORACIÓN CONTROL PROBAB.'!F22</f>
        <v>0</v>
      </c>
      <c r="G22" s="350">
        <f>+'5 VALORACIÓN CONTROL PROBAB.'!G22</f>
        <v>0</v>
      </c>
      <c r="H22" s="351">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IFERROR(IF(OR(S22="",J22&lt;&gt;"Correctivo"),"",IF(T21="",D$20*(1-S22),T21*(1-S22))),"")</f>
        <v/>
      </c>
      <c r="U22" s="144" t="str">
        <f>IFERROR(IF(T22="","",T22),"")</f>
        <v/>
      </c>
      <c r="V22" s="558"/>
      <c r="X22" s="152"/>
      <c r="Y22" s="160"/>
      <c r="Z22" s="160"/>
    </row>
    <row r="23" spans="1:26" ht="29.45" customHeight="1" thickBot="1" x14ac:dyDescent="0.3">
      <c r="A23" s="527"/>
      <c r="B23" s="530"/>
      <c r="C23" s="512"/>
      <c r="D23" s="515"/>
      <c r="E23" s="140">
        <v>4</v>
      </c>
      <c r="F23" s="349">
        <f>+'5 VALORACIÓN CONTROL PROBAB.'!F23</f>
        <v>0</v>
      </c>
      <c r="G23" s="350">
        <f>+'5 VALORACIÓN CONTROL PROBAB.'!G23</f>
        <v>0</v>
      </c>
      <c r="H23" s="351">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IFERROR(IF(OR(S23="",J23&lt;&gt;"Correctivo"),"",IF(T22="",D$20*(1-S23),T22*(1-S23))),"")</f>
        <v/>
      </c>
      <c r="U23" s="144" t="str">
        <f>IFERROR(IF(T23="","",T23),"")</f>
        <v/>
      </c>
      <c r="V23" s="558"/>
      <c r="X23" s="152"/>
      <c r="Y23" s="160"/>
      <c r="Z23" s="160"/>
    </row>
    <row r="24" spans="1:26" ht="29.45" customHeight="1" thickBot="1" x14ac:dyDescent="0.3">
      <c r="A24" s="527"/>
      <c r="B24" s="530"/>
      <c r="C24" s="512"/>
      <c r="D24" s="515"/>
      <c r="E24" s="140">
        <v>5</v>
      </c>
      <c r="F24" s="349">
        <f>+'5 VALORACIÓN CONTROL PROBAB.'!F24</f>
        <v>0</v>
      </c>
      <c r="G24" s="350">
        <f>+'5 VALORACIÓN CONTROL PROBAB.'!G24</f>
        <v>0</v>
      </c>
      <c r="H24" s="351">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IFERROR(IF(OR(S24="",J24&lt;&gt;"Correctivo"),"",IF(T23="",D$20*(1-S24),T23*(1-S24))),"")</f>
        <v/>
      </c>
      <c r="U24" s="144" t="str">
        <f>IFERROR(IF(T24="","",T24),"")</f>
        <v/>
      </c>
      <c r="V24" s="558"/>
      <c r="X24" s="152"/>
      <c r="Y24" s="160"/>
      <c r="Z24" s="160"/>
    </row>
    <row r="25" spans="1:26" ht="29.45" customHeight="1" thickBot="1" x14ac:dyDescent="0.3">
      <c r="A25" s="528"/>
      <c r="B25" s="531"/>
      <c r="C25" s="513"/>
      <c r="D25" s="516"/>
      <c r="E25" s="154">
        <v>6</v>
      </c>
      <c r="F25" s="349">
        <f>+'5 VALORACIÓN CONTROL PROBAB.'!F25</f>
        <v>0</v>
      </c>
      <c r="G25" s="350">
        <f>+'5 VALORACIÓN CONTROL PROBAB.'!G25</f>
        <v>0</v>
      </c>
      <c r="H25" s="351">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IFERROR(IF(OR(S25="",J25&lt;&gt;"Correctivo"),"",IF(T24="",D$20*(1-S25),T24*(1-S25))),"")</f>
        <v/>
      </c>
      <c r="U25" s="144" t="str">
        <f>IFERROR(IF(T25="","",T25),"")</f>
        <v/>
      </c>
      <c r="V25" s="559"/>
    </row>
    <row r="26" spans="1:26" ht="29.45" customHeight="1" thickBot="1" x14ac:dyDescent="0.3">
      <c r="A26" s="526" t="str">
        <f>'2 CONTEXTO E IDENTIFICACIÓN'!A12</f>
        <v>FRA-6</v>
      </c>
      <c r="B26" s="529" t="str">
        <f>+'2 CONTEXTO E IDENTIFICACIÓN'!J12</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C26" s="511">
        <f>+'3 PROBABIL E IMPACTO INHERENTE'!E12</f>
        <v>0.8</v>
      </c>
      <c r="D26" s="514">
        <f>+'3 PROBABIL E IMPACTO INHERENTE'!M12</f>
        <v>0.4</v>
      </c>
      <c r="E26" s="157">
        <v>1</v>
      </c>
      <c r="F26" s="349" t="str">
        <f>+'5 VALORACIÓN CONTROL PROBAB.'!F26</f>
        <v>El Colaborador designado de la Subdirección de Finanzas y Presupuesto</v>
      </c>
      <c r="G26" s="350" t="str">
        <f>+'5 VALORACIÓN CONTROL PROBAB.'!G26</f>
        <v>verifica</v>
      </c>
      <c r="H26" s="351" t="str">
        <f>+'5 VALORACIÓN CONTROL PROBAB.'!H26</f>
        <v>que la cuenta presente los soportes requeridos por el formato unificado solicitud de pago de contratos de prestación de servicios y/o  formato unificado solicitud de pago de contratos, convenios, ordenes de compra persona jurídica de la entidad.</v>
      </c>
      <c r="I26" s="143" t="str">
        <f t="shared" si="3"/>
        <v>El Colaborador designado de la Subdirección de Finanzas y Presupuesto verifica que la cuenta presente los soportes requeridos por el formato unificado solicitud de pago de contratos de prestación de servicios y/o  formato unificado solicitud de pago de contratos, convenios, ordenes de compra persona jurídica de la entidad.</v>
      </c>
      <c r="J26" s="162" t="str">
        <f>+'5 VALORACIÓN CONTROL PROBAB.'!J26</f>
        <v>Preventivo</v>
      </c>
      <c r="K26" s="144">
        <f>+IFERROR(VLOOKUP($J26,'11 FORMULAS'!$B$51:$C$53,2,0),"")</f>
        <v>0.25</v>
      </c>
      <c r="L26" s="144" t="str">
        <f>+'5 VALORACIÓN CONTROL PROBAB.'!L26</f>
        <v>Probabilidad</v>
      </c>
      <c r="M26" s="145" t="str">
        <f>+'5 VALORACIÓN CONTROL PROBAB.'!M26</f>
        <v>Automático</v>
      </c>
      <c r="N26" s="144">
        <f>+IFERROR(VLOOKUP($M26,'11 FORMULAS'!$B$54:$C$55,2,0),"")</f>
        <v>0.25</v>
      </c>
      <c r="O26" s="146" t="str">
        <f>+'5 VALORACIÓN CONTROL PROBAB.'!O26</f>
        <v>Procedimientos</v>
      </c>
      <c r="P26" s="146" t="str">
        <f>+'5 VALORACIÓN CONTROL PROBAB.'!P26</f>
        <v>Mensual</v>
      </c>
      <c r="Q26" s="146" t="str">
        <f>+'5 VALORACIÓN CONTROL PROBAB.'!Q26</f>
        <v>Combinado (manual y electrónico)</v>
      </c>
      <c r="R26" s="146" t="str">
        <f>+'5 VALORACIÓN CONTROL PROBAB.'!R26</f>
        <v>Interna</v>
      </c>
      <c r="S26" s="144">
        <f>+'5 VALORACIÓN CONTROL PROBAB.'!S26</f>
        <v>0.5</v>
      </c>
      <c r="T26" s="144" t="str">
        <f>IFERROR(IF(OR(S26="",J26&lt;&gt;"Correctivo"),"",$D$26*(1-S26)),"")</f>
        <v/>
      </c>
      <c r="U26" s="144" t="str">
        <f>IFERROR(IF(T26="","",T26),"")</f>
        <v/>
      </c>
      <c r="V26" s="557" cm="1">
        <f t="array" ref="V26">IFERROR(IF(COUNTA(T26:T31)=0,D26,LOOKUP(2,1/(T26:T31&lt;&gt;""),T26:T31)),D26)</f>
        <v>0.4</v>
      </c>
      <c r="X26" s="152"/>
      <c r="Y26" s="160"/>
      <c r="Z26" s="160"/>
    </row>
    <row r="27" spans="1:26" ht="29.45" customHeight="1" thickBot="1" x14ac:dyDescent="0.3">
      <c r="A27" s="527"/>
      <c r="B27" s="530"/>
      <c r="C27" s="512"/>
      <c r="D27" s="515"/>
      <c r="E27" s="140">
        <v>2</v>
      </c>
      <c r="F27" s="349" t="str">
        <f>+'5 VALORACIÓN CONTROL PROBAB.'!F27</f>
        <v>Cada uno de los colaboradores de la Subdirección de Finanzas y Presupuesto</v>
      </c>
      <c r="G27" s="350" t="str">
        <f>+'5 VALORACIÓN CONTROL PROBAB.'!G27</f>
        <v>validan</v>
      </c>
      <c r="H27" s="351" t="str">
        <f>+'5 VALORACIÓN CONTROL PROBAB.'!H27</f>
        <v>que están a cargo de la validación y registro de la información en el SIIF Nación, verifica que la información registrada  corresponda a los documentos soportes del pago y da traslado en el libro electrónico de Excel al formato orden de pago a la siguiente etapa. Al final del mes el Coordinador del Grupo de Tesorería descarga del SIIF Nación, el listado de órdenes de pago realizadas en el mes, tanto para MVCT como para FONVIVIENDA .</v>
      </c>
      <c r="I27" s="143" t="str">
        <f t="shared" si="3"/>
        <v>Cada uno de los colaboradores de la Subdirección de Finanzas y Presupuesto validan que están a cargo de la validación y registro de la información en el SIIF Nación, verifica que la información registrada  corresponda a los documentos soportes del pago y da traslado en el libro electrónico de Excel al formato orden de pago a la siguiente etapa. Al final del mes el Coordinador del Grupo de Tesorería descarga del SIIF Nación, el listado de órdenes de pago realizadas en el mes, tanto para MVCT como para FONVIVIENDA .</v>
      </c>
      <c r="J27" s="162" t="str">
        <f>+'5 VALORACIÓN CONTROL PROBAB.'!J27</f>
        <v>Preventivo</v>
      </c>
      <c r="K27" s="144">
        <f>+IFERROR(VLOOKUP($J27,'11 FORMULAS'!$B$51:$C$53,2,0),"")</f>
        <v>0.25</v>
      </c>
      <c r="L27" s="144" t="str">
        <f>+'5 VALORACIÓN CONTROL PROBAB.'!L27</f>
        <v>Probabilidad</v>
      </c>
      <c r="M27" s="145" t="str">
        <f>+'5 VALORACIÓN CONTROL PROBAB.'!M27</f>
        <v>Manual</v>
      </c>
      <c r="N27" s="144">
        <f>+IFERROR(VLOOKUP($M27,'11 FORMULAS'!$B$54:$C$55,2,0),"")</f>
        <v>0.15</v>
      </c>
      <c r="O27" s="146" t="str">
        <f>+'5 VALORACIÓN CONTROL PROBAB.'!O27</f>
        <v>Procedimientos</v>
      </c>
      <c r="P27" s="146" t="str">
        <f>+'5 VALORACIÓN CONTROL PROBAB.'!P27</f>
        <v>Mensual</v>
      </c>
      <c r="Q27" s="146" t="str">
        <f>+'5 VALORACIÓN CONTROL PROBAB.'!Q27</f>
        <v>Combinado (manual y electrónico)</v>
      </c>
      <c r="R27" s="146" t="str">
        <f>+'5 VALORACIÓN CONTROL PROBAB.'!R27</f>
        <v>Interna</v>
      </c>
      <c r="S27" s="144">
        <f>+'5 VALORACIÓN CONTROL PROBAB.'!S27</f>
        <v>0.4</v>
      </c>
      <c r="T27" s="144" t="str">
        <f>IFERROR(IF(OR(S27="",J27&lt;&gt;"Correctivo"),"",IF(T26="",D$26*(1-S27),T26*(1-S27))),"")</f>
        <v/>
      </c>
      <c r="U27" s="144" t="str">
        <f>IFERROR(IF(T27="","",T27),"")</f>
        <v/>
      </c>
      <c r="V27" s="558"/>
      <c r="X27" s="152"/>
      <c r="Y27" s="160"/>
      <c r="Z27" s="160"/>
    </row>
    <row r="28" spans="1:26" ht="29.45" customHeight="1" thickBot="1" x14ac:dyDescent="0.3">
      <c r="A28" s="527"/>
      <c r="B28" s="530"/>
      <c r="C28" s="512"/>
      <c r="D28" s="515"/>
      <c r="E28" s="140">
        <v>3</v>
      </c>
      <c r="F28" s="349" t="str">
        <f>+'5 VALORACIÓN CONTROL PROBAB.'!F28</f>
        <v>La Secretaría General y/o la Subdirección de Finanzas y Presupuesto</v>
      </c>
      <c r="G28" s="350" t="str">
        <f>+'5 VALORACIÓN CONTROL PROBAB.'!G28</f>
        <v>valida</v>
      </c>
      <c r="H28" s="351" t="str">
        <f>+'5 VALORACIÓN CONTROL PROBAB.'!H28</f>
        <v>anualmente suscribe la circular con el cronograma de solicitud de PAC de la vigencia.  El colaborador designado del Grupo de Tesorería mensualmente envía mediante correo electrónico un recordatorio de los aspectos a tener en cuenta para la solicitud de PAC y revisa que cada dependencia presente sus necesidades de recursos.</v>
      </c>
      <c r="I28" s="143" t="str">
        <f t="shared" si="3"/>
        <v>La Secretaría General y/o la Subdirección de Finanzas y Presupuesto valida anualmente suscribe la circular con el cronograma de solicitud de PAC de la vigencia.  El colaborador designado del Grupo de Tesorería mensualmente envía mediante correo electrónico un recordatorio de los aspectos a tener en cuenta para la solicitud de PAC y revisa que cada dependencia presente sus necesidades de recursos.</v>
      </c>
      <c r="J28" s="162" t="str">
        <f>+'5 VALORACIÓN CONTROL PROBAB.'!J28</f>
        <v>Preventivo</v>
      </c>
      <c r="K28" s="144">
        <f>+IFERROR(VLOOKUP($J28,'11 FORMULAS'!$B$51:$C$53,2,0),"")</f>
        <v>0.25</v>
      </c>
      <c r="L28" s="144" t="str">
        <f>+'5 VALORACIÓN CONTROL PROBAB.'!L28</f>
        <v>Probabilidad</v>
      </c>
      <c r="M28" s="145" t="str">
        <f>+'5 VALORACIÓN CONTROL PROBAB.'!M28</f>
        <v>Manual</v>
      </c>
      <c r="N28" s="144">
        <f>+IFERROR(VLOOKUP($M28,'11 FORMULAS'!$B$54:$C$55,2,0),"")</f>
        <v>0.15</v>
      </c>
      <c r="O28" s="146" t="str">
        <f>+'5 VALORACIÓN CONTROL PROBAB.'!O28</f>
        <v>Procedimientos</v>
      </c>
      <c r="P28" s="146" t="str">
        <f>+'5 VALORACIÓN CONTROL PROBAB.'!P28</f>
        <v>Mensual</v>
      </c>
      <c r="Q28" s="146" t="str">
        <f>+'5 VALORACIÓN CONTROL PROBAB.'!Q28</f>
        <v>Combinado (manual y electrónico)</v>
      </c>
      <c r="R28" s="146" t="str">
        <f>+'5 VALORACIÓN CONTROL PROBAB.'!R28</f>
        <v>Interna</v>
      </c>
      <c r="S28" s="144">
        <f>+'5 VALORACIÓN CONTROL PROBAB.'!S28</f>
        <v>0.4</v>
      </c>
      <c r="T28" s="144" t="str">
        <f>IFERROR(IF(OR(S28="",J28&lt;&gt;"Correctivo"),"",IF(T27="",D$26*(1-S28),T27*(1-S28))),"")</f>
        <v/>
      </c>
      <c r="U28" s="144" t="str">
        <f>IFERROR(IF(T28="","",T28),"")</f>
        <v/>
      </c>
      <c r="V28" s="558"/>
      <c r="X28" s="152"/>
      <c r="Y28" s="160"/>
      <c r="Z28" s="160"/>
    </row>
    <row r="29" spans="1:26" ht="29.45" customHeight="1" thickBot="1" x14ac:dyDescent="0.3">
      <c r="A29" s="527"/>
      <c r="B29" s="530"/>
      <c r="C29" s="512"/>
      <c r="D29" s="515"/>
      <c r="E29" s="140">
        <v>4</v>
      </c>
      <c r="F29" s="349">
        <f>+'5 VALORACIÓN CONTROL PROBAB.'!F29</f>
        <v>0</v>
      </c>
      <c r="G29" s="350">
        <f>+'5 VALORACIÓN CONTROL PROBAB.'!G29</f>
        <v>0</v>
      </c>
      <c r="H29" s="351">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IFERROR(IF(OR(S29="",J29&lt;&gt;"Correctivo"),"",IF(T28="",D$26*(1-S29),T28*(1-S29))),"")</f>
        <v/>
      </c>
      <c r="U29" s="144" t="str">
        <f>IFERROR(IF(T29="","",T29),"")</f>
        <v/>
      </c>
      <c r="V29" s="558"/>
      <c r="X29" s="152"/>
      <c r="Y29" s="160"/>
      <c r="Z29" s="160"/>
    </row>
    <row r="30" spans="1:26" ht="29.45" customHeight="1" thickBot="1" x14ac:dyDescent="0.3">
      <c r="A30" s="527"/>
      <c r="B30" s="530"/>
      <c r="C30" s="512"/>
      <c r="D30" s="515"/>
      <c r="E30" s="140">
        <v>5</v>
      </c>
      <c r="F30" s="349">
        <f>+'5 VALORACIÓN CONTROL PROBAB.'!F30</f>
        <v>0</v>
      </c>
      <c r="G30" s="350">
        <f>+'5 VALORACIÓN CONTROL PROBAB.'!G30</f>
        <v>0</v>
      </c>
      <c r="H30" s="351">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IFERROR(IF(OR(S30="",J30&lt;&gt;"Correctivo"),"",IF(T29="",D$26*(1-S30),T29*(1-S30))),"")</f>
        <v/>
      </c>
      <c r="U30" s="144" t="str">
        <f>IFERROR(IF(T30="","",T30),"")</f>
        <v/>
      </c>
      <c r="V30" s="558"/>
      <c r="X30" s="152"/>
      <c r="Y30" s="160"/>
      <c r="Z30" s="160"/>
    </row>
    <row r="31" spans="1:26" ht="29.45" customHeight="1" thickBot="1" x14ac:dyDescent="0.3">
      <c r="A31" s="528"/>
      <c r="B31" s="531"/>
      <c r="C31" s="513"/>
      <c r="D31" s="516"/>
      <c r="E31" s="154">
        <v>6</v>
      </c>
      <c r="F31" s="349">
        <f>+'5 VALORACIÓN CONTROL PROBAB.'!F31</f>
        <v>0</v>
      </c>
      <c r="G31" s="350">
        <f>+'5 VALORACIÓN CONTROL PROBAB.'!G31</f>
        <v>0</v>
      </c>
      <c r="H31" s="351">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IFERROR(IF(OR(S31="",J31&lt;&gt;"Correctivo"),"",IF(T30="",D$26*(1-S31),T30*(1-S31))),"")</f>
        <v/>
      </c>
      <c r="U31" s="144" t="str">
        <f>IFERROR(IF(T31="","",T31),"")</f>
        <v/>
      </c>
      <c r="V31" s="559"/>
    </row>
    <row r="32" spans="1:26" ht="29.45" customHeight="1" thickBot="1" x14ac:dyDescent="0.3">
      <c r="A32" s="526" t="str">
        <f>'2 CONTEXTO E IDENTIFICACIÓN'!A13</f>
        <v>FRA-2</v>
      </c>
      <c r="B32" s="529" t="str">
        <f>+'2 CONTEXTO E IDENTIFICACIÓN'!J13</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C32" s="511">
        <f>+'3 PROBABIL E IMPACTO INHERENTE'!E13</f>
        <v>0.8</v>
      </c>
      <c r="D32" s="514">
        <f>+'3 PROBABIL E IMPACTO INHERENTE'!M13</f>
        <v>1</v>
      </c>
      <c r="E32" s="157">
        <v>1</v>
      </c>
      <c r="F32" s="349" t="str">
        <f>+'5 VALORACIÓN CONTROL PROBAB.'!F32</f>
        <v>Coordinador del Grupo Tesorería</v>
      </c>
      <c r="G32" s="350" t="str">
        <f>+'5 VALORACIÓN CONTROL PROBAB.'!G32</f>
        <v>valida</v>
      </c>
      <c r="H32" s="351" t="str">
        <f>+'5 VALORACIÓN CONTROL PROBAB.'!H32</f>
        <v>una vez al mes mediante el formato control títulos valores realiza revisión de los consecutivos de las chequeras y tenencia de los demás títulos valores que están en custodia de la Subdirección de Finanzas y Presupuesto, para posterior verificación de dicho registro por parte del Subdirector de Finanzas y Presupuesto.</v>
      </c>
      <c r="I32" s="143" t="str">
        <f t="shared" si="3"/>
        <v>Coordinador del Grupo Tesorería valida una vez al mes mediante el formato control títulos valores realiza revisión de los consecutivos de las chequeras y tenencia de los demás títulos valores que están en custodia de la Subdirección de Finanzas y Presupuesto, para posterior verificación de dicho registro por parte del Subdirector de Finanzas y Presupuesto.</v>
      </c>
      <c r="J32" s="162" t="str">
        <f>+'5 VALORACIÓN CONTROL PROBAB.'!J32</f>
        <v>Preventivo</v>
      </c>
      <c r="K32" s="144">
        <f>+IFERROR(VLOOKUP($J32,'11 FORMULAS'!$B$51:$C$53,2,0),"")</f>
        <v>0.25</v>
      </c>
      <c r="L32" s="144" t="str">
        <f>+'5 VALORACIÓN CONTROL PROBAB.'!L32</f>
        <v>Probabilidad</v>
      </c>
      <c r="M32" s="145" t="str">
        <f>+'5 VALORACIÓN CONTROL PROBAB.'!M32</f>
        <v>Automático</v>
      </c>
      <c r="N32" s="144">
        <f>+IFERROR(VLOOKUP($M32,'11 FORMULAS'!$B$54:$C$55,2,0),"")</f>
        <v>0.25</v>
      </c>
      <c r="O32" s="146" t="str">
        <f>+'5 VALORACIÓN CONTROL PROBAB.'!O32</f>
        <v>Procedimientos</v>
      </c>
      <c r="P32" s="146" t="str">
        <f>+'5 VALORACIÓN CONTROL PROBAB.'!P32</f>
        <v>Mensual</v>
      </c>
      <c r="Q32" s="146" t="str">
        <f>+'5 VALORACIÓN CONTROL PROBAB.'!Q32</f>
        <v>Combinado (manual y electrónico)</v>
      </c>
      <c r="R32" s="146" t="str">
        <f>+'5 VALORACIÓN CONTROL PROBAB.'!R32</f>
        <v>Interna</v>
      </c>
      <c r="S32" s="144">
        <f>+'5 VALORACIÓN CONTROL PROBAB.'!S32</f>
        <v>0.5</v>
      </c>
      <c r="T32" s="144" t="str">
        <f>IFERROR(IF(OR(S32="",J32&lt;&gt;"Correctivo"),"",$D$32*(1-S32)),"")</f>
        <v/>
      </c>
      <c r="U32" s="144" t="str">
        <f>IFERROR(IF(T32="","",T32),"")</f>
        <v/>
      </c>
      <c r="V32" s="557" cm="1">
        <f t="array" ref="V32">IFERROR(IF(COUNTA(T32:T37)=0,D32,LOOKUP(2,1/(T32:T37&lt;&gt;""),T32:T37)),D32)</f>
        <v>1</v>
      </c>
      <c r="X32" s="152"/>
      <c r="Y32" s="160"/>
      <c r="Z32" s="160"/>
    </row>
    <row r="33" spans="1:26" ht="29.45" customHeight="1" thickBot="1" x14ac:dyDescent="0.3">
      <c r="A33" s="532"/>
      <c r="B33" s="533"/>
      <c r="C33" s="521"/>
      <c r="D33" s="522"/>
      <c r="E33" s="140">
        <v>2</v>
      </c>
      <c r="F33" s="349">
        <f>+'5 VALORACIÓN CONTROL PROBAB.'!F33</f>
        <v>0</v>
      </c>
      <c r="G33" s="350">
        <f>+'5 VALORACIÓN CONTROL PROBAB.'!G33</f>
        <v>0</v>
      </c>
      <c r="H33" s="351" t="str">
        <f>+'5 VALORACIÓN CONTROL PROBAB.'!H33</f>
        <v>Publicación en sitio visible del área de Tesorería del memorando No. 2023IE0002557, Asunto: Restricciones para el área segura Grupo de Tesorería</v>
      </c>
      <c r="I33" s="143" t="str">
        <f t="shared" si="3"/>
        <v>0 0 Publicación en sitio visible del área de Tesorería del memorando No. 2023IE0002557, Asunto: Restricciones para el área segura Grupo de Tesorería</v>
      </c>
      <c r="J33" s="162" t="str">
        <f>+'5 VALORACIÓN CONTROL PROBAB.'!J33</f>
        <v>Preventivo</v>
      </c>
      <c r="K33" s="144">
        <f>+IFERROR(VLOOKUP($J33,'11 FORMULAS'!$B$51:$C$53,2,0),"")</f>
        <v>0.25</v>
      </c>
      <c r="L33" s="144" t="str">
        <f>+'5 VALORACIÓN CONTROL PROBAB.'!L33</f>
        <v>Probabilidad</v>
      </c>
      <c r="M33" s="145" t="str">
        <f>+'5 VALORACIÓN CONTROL PROBAB.'!M33</f>
        <v>Automático</v>
      </c>
      <c r="N33" s="144">
        <f>+IFERROR(VLOOKUP($M33,'11 FORMULAS'!$B$54:$C$55,2,0),"")</f>
        <v>0.25</v>
      </c>
      <c r="O33" s="146" t="str">
        <f>+'5 VALORACIÓN CONTROL PROBAB.'!O33</f>
        <v>Procedimientos</v>
      </c>
      <c r="P33" s="146" t="str">
        <f>+'5 VALORACIÓN CONTROL PROBAB.'!P33</f>
        <v>Mensual</v>
      </c>
      <c r="Q33" s="146" t="str">
        <f>+'5 VALORACIÓN CONTROL PROBAB.'!Q33</f>
        <v>Combinado (manual y electrónico)</v>
      </c>
      <c r="R33" s="146" t="str">
        <f>+'5 VALORACIÓN CONTROL PROBAB.'!R33</f>
        <v>Interna</v>
      </c>
      <c r="S33" s="144">
        <f>+'5 VALORACIÓN CONTROL PROBAB.'!S33</f>
        <v>0.5</v>
      </c>
      <c r="T33" s="144" t="str">
        <f>IFERROR(IF(OR(S33="",J33&lt;&gt;"Correctivo"),"",IF(T32="",D$32*(1-S33),T32*(1-S33))),"")</f>
        <v/>
      </c>
      <c r="U33" s="144" t="str">
        <f>IFERROR(IF(T33="","",T33),"")</f>
        <v/>
      </c>
      <c r="V33" s="558"/>
      <c r="X33" s="152"/>
      <c r="Y33" s="160"/>
      <c r="Z33" s="160"/>
    </row>
    <row r="34" spans="1:26" ht="29.45" customHeight="1" thickBot="1" x14ac:dyDescent="0.3">
      <c r="A34" s="532"/>
      <c r="B34" s="533"/>
      <c r="C34" s="521"/>
      <c r="D34" s="522"/>
      <c r="E34" s="140">
        <v>3</v>
      </c>
      <c r="F34" s="349">
        <f>+'5 VALORACIÓN CONTROL PROBAB.'!F34</f>
        <v>0</v>
      </c>
      <c r="G34" s="350">
        <f>+'5 VALORACIÓN CONTROL PROBAB.'!G34</f>
        <v>0</v>
      </c>
      <c r="H34" s="351" t="str">
        <f>+'5 VALORACIÓN CONTROL PROBAB.'!H34</f>
        <v>El Coordinador del Grupo Tesorería gestiona que se instaure el correspondiente denuncio por pérdida de titulo valor por parte del responsable de su custodia</v>
      </c>
      <c r="I34" s="143" t="str">
        <f t="shared" si="3"/>
        <v>0 0 El Coordinador del Grupo Tesorería gestiona que se instaure el correspondiente denuncio por pérdida de titulo valor por parte del responsable de su custodia</v>
      </c>
      <c r="J34" s="162" t="str">
        <f>+'5 VALORACIÓN CONTROL PROBAB.'!J34</f>
        <v>Preventivo</v>
      </c>
      <c r="K34" s="144">
        <f>+IFERROR(VLOOKUP($J34,'11 FORMULAS'!$B$51:$C$53,2,0),"")</f>
        <v>0.25</v>
      </c>
      <c r="L34" s="144" t="str">
        <f>+'5 VALORACIÓN CONTROL PROBAB.'!L34</f>
        <v>Probabilidad</v>
      </c>
      <c r="M34" s="145" t="str">
        <f>+'5 VALORACIÓN CONTROL PROBAB.'!M34</f>
        <v>Manual</v>
      </c>
      <c r="N34" s="144">
        <f>+IFERROR(VLOOKUP($M34,'11 FORMULAS'!$B$54:$C$55,2,0),"")</f>
        <v>0.15</v>
      </c>
      <c r="O34" s="146" t="str">
        <f>+'5 VALORACIÓN CONTROL PROBAB.'!O34</f>
        <v>Procedimientos</v>
      </c>
      <c r="P34" s="146" t="str">
        <f>+'5 VALORACIÓN CONTROL PROBAB.'!P34</f>
        <v>Mensual</v>
      </c>
      <c r="Q34" s="146" t="str">
        <f>+'5 VALORACIÓN CONTROL PROBAB.'!Q34</f>
        <v>Combinado (manual y electrónico)</v>
      </c>
      <c r="R34" s="146" t="str">
        <f>+'5 VALORACIÓN CONTROL PROBAB.'!R34</f>
        <v>Interna</v>
      </c>
      <c r="S34" s="144">
        <f>+'5 VALORACIÓN CONTROL PROBAB.'!S34</f>
        <v>0.4</v>
      </c>
      <c r="T34" s="144" t="str">
        <f>IFERROR(IF(OR(S34="",J34&lt;&gt;"Correctivo"),"",IF(T33="",D$32*(1-S34),T33*(1-S34))),"")</f>
        <v/>
      </c>
      <c r="U34" s="144" t="str">
        <f>IFERROR(IF(T34="","",T34),"")</f>
        <v/>
      </c>
      <c r="V34" s="558"/>
      <c r="X34" s="152"/>
      <c r="Y34" s="160"/>
      <c r="Z34" s="160"/>
    </row>
    <row r="35" spans="1:26" ht="29.45" customHeight="1" thickBot="1" x14ac:dyDescent="0.3">
      <c r="A35" s="527"/>
      <c r="B35" s="530"/>
      <c r="C35" s="512"/>
      <c r="D35" s="515"/>
      <c r="E35" s="140">
        <v>4</v>
      </c>
      <c r="F35" s="349">
        <f>+'5 VALORACIÓN CONTROL PROBAB.'!F35</f>
        <v>0</v>
      </c>
      <c r="G35" s="350">
        <f>+'5 VALORACIÓN CONTROL PROBAB.'!G35</f>
        <v>0</v>
      </c>
      <c r="H35" s="351">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IFERROR(IF(OR(S35="",J35&lt;&gt;"Correctivo"),"",IF(T34="",D$32*(1-S35),T34*(1-S35))),"")</f>
        <v/>
      </c>
      <c r="U35" s="144" t="str">
        <f>IFERROR(IF(T35="","",T35),"")</f>
        <v/>
      </c>
      <c r="V35" s="558"/>
      <c r="X35" s="152"/>
      <c r="Y35" s="160"/>
      <c r="Z35" s="160"/>
    </row>
    <row r="36" spans="1:26" ht="29.45" customHeight="1" thickBot="1" x14ac:dyDescent="0.3">
      <c r="A36" s="527"/>
      <c r="B36" s="530"/>
      <c r="C36" s="512"/>
      <c r="D36" s="515"/>
      <c r="E36" s="140">
        <v>5</v>
      </c>
      <c r="F36" s="349">
        <f>+'5 VALORACIÓN CONTROL PROBAB.'!F36</f>
        <v>0</v>
      </c>
      <c r="G36" s="350">
        <f>+'5 VALORACIÓN CONTROL PROBAB.'!G36</f>
        <v>0</v>
      </c>
      <c r="H36" s="351">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IFERROR(IF(OR(S36="",J36&lt;&gt;"Correctivo"),"",IF(T35="",D$32*(1-S36),T35*(1-S36))),"")</f>
        <v/>
      </c>
      <c r="U36" s="144" t="str">
        <f>IFERROR(IF(T36="","",T36),"")</f>
        <v/>
      </c>
      <c r="V36" s="558"/>
      <c r="X36" s="152"/>
      <c r="Y36" s="160"/>
      <c r="Z36" s="160"/>
    </row>
    <row r="37" spans="1:26" ht="29.45" customHeight="1" thickBot="1" x14ac:dyDescent="0.3">
      <c r="A37" s="528"/>
      <c r="B37" s="531"/>
      <c r="C37" s="513"/>
      <c r="D37" s="516"/>
      <c r="E37" s="140">
        <v>6</v>
      </c>
      <c r="F37" s="349">
        <f>+'5 VALORACIÓN CONTROL PROBAB.'!F37</f>
        <v>0</v>
      </c>
      <c r="G37" s="350">
        <f>+'5 VALORACIÓN CONTROL PROBAB.'!G37</f>
        <v>0</v>
      </c>
      <c r="H37" s="351">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IFERROR(IF(OR(S37="",J37&lt;&gt;"Correctivo"),"",IF(T36="",D$32*(1-S37),T36*(1-S37))),"")</f>
        <v/>
      </c>
      <c r="U37" s="144" t="str">
        <f>IFERROR(IF(T37="","",T37),"")</f>
        <v/>
      </c>
      <c r="V37" s="559"/>
    </row>
    <row r="38" spans="1:26" ht="29.45" customHeight="1" thickBot="1" x14ac:dyDescent="0.3">
      <c r="A38" s="526" t="str">
        <f>'2 CONTEXTO E IDENTIFICACIÓN'!A14</f>
        <v>R6</v>
      </c>
      <c r="B38" s="529" t="str">
        <f>+'2 CONTEXTO E IDENTIFICACIÓN'!J14</f>
        <v xml:space="preserve"> por a causa de </v>
      </c>
      <c r="C38" s="511" t="str">
        <f>+'3 PROBABIL E IMPACTO INHERENTE'!E14</f>
        <v/>
      </c>
      <c r="D38" s="514" t="str">
        <f>+'3 PROBABIL E IMPACTO INHERENTE'!M14</f>
        <v/>
      </c>
      <c r="E38" s="140">
        <v>1</v>
      </c>
      <c r="F38" s="349">
        <f>+'5 VALORACIÓN CONTROL PROBAB.'!F38</f>
        <v>0</v>
      </c>
      <c r="G38" s="350">
        <f>+'5 VALORACIÓN CONTROL PROBAB.'!G38</f>
        <v>0</v>
      </c>
      <c r="H38" s="351">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IFERROR(IF(OR(S38="",J38&lt;&gt;"Correctivo"),"",$D$38*(1-S38)),"")</f>
        <v/>
      </c>
      <c r="U38" s="144" t="str">
        <f>IFERROR(IF(T38="","",T38),"")</f>
        <v/>
      </c>
      <c r="V38" s="557" t="str" cm="1">
        <f t="array" ref="V38">IFERROR(IF(COUNTA(T38:T43)=0,D38,LOOKUP(2,1/(T38:T43&lt;&gt;""),T38:T43)),D38)</f>
        <v/>
      </c>
      <c r="X38" s="152"/>
      <c r="Y38" s="160"/>
      <c r="Z38" s="160"/>
    </row>
    <row r="39" spans="1:26" ht="29.45" customHeight="1" thickBot="1" x14ac:dyDescent="0.3">
      <c r="A39" s="532"/>
      <c r="B39" s="533"/>
      <c r="C39" s="521"/>
      <c r="D39" s="522"/>
      <c r="E39" s="140">
        <v>2</v>
      </c>
      <c r="F39" s="349">
        <f>+'5 VALORACIÓN CONTROL PROBAB.'!F39</f>
        <v>0</v>
      </c>
      <c r="G39" s="350">
        <f>+'5 VALORACIÓN CONTROL PROBAB.'!G39</f>
        <v>0</v>
      </c>
      <c r="H39" s="351">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IFERROR(IF(OR(S39="",J39&lt;&gt;"Correctivo"),"",IF(T38="",D$38*(1-S39),T38*(1-S39))),"")</f>
        <v/>
      </c>
      <c r="U39" s="144" t="str">
        <f>IFERROR(IF(T39="","",T39),"")</f>
        <v/>
      </c>
      <c r="V39" s="558"/>
      <c r="X39" s="152"/>
      <c r="Y39" s="160"/>
      <c r="Z39" s="160"/>
    </row>
    <row r="40" spans="1:26" ht="29.45" customHeight="1" thickBot="1" x14ac:dyDescent="0.3">
      <c r="A40" s="532"/>
      <c r="B40" s="533"/>
      <c r="C40" s="521"/>
      <c r="D40" s="522"/>
      <c r="E40" s="140">
        <v>3</v>
      </c>
      <c r="F40" s="349">
        <f>+'5 VALORACIÓN CONTROL PROBAB.'!F40</f>
        <v>0</v>
      </c>
      <c r="G40" s="350">
        <f>+'5 VALORACIÓN CONTROL PROBAB.'!G40</f>
        <v>0</v>
      </c>
      <c r="H40" s="351">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IFERROR(IF(OR(S40="",J40&lt;&gt;"Correctivo"),"",IF(T39="",D$38*(1-S40),T39*(1-S40))),"")</f>
        <v/>
      </c>
      <c r="U40" s="144" t="str">
        <f>IFERROR(IF(T40="","",T40),"")</f>
        <v/>
      </c>
      <c r="V40" s="558"/>
      <c r="X40" s="152"/>
      <c r="Y40" s="160"/>
      <c r="Z40" s="160"/>
    </row>
    <row r="41" spans="1:26" ht="29.45" customHeight="1" thickBot="1" x14ac:dyDescent="0.3">
      <c r="A41" s="527"/>
      <c r="B41" s="530"/>
      <c r="C41" s="512"/>
      <c r="D41" s="515"/>
      <c r="E41" s="140">
        <v>4</v>
      </c>
      <c r="F41" s="349">
        <f>+'5 VALORACIÓN CONTROL PROBAB.'!F41</f>
        <v>0</v>
      </c>
      <c r="G41" s="350">
        <f>+'5 VALORACIÓN CONTROL PROBAB.'!G41</f>
        <v>0</v>
      </c>
      <c r="H41" s="351">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IFERROR(IF(OR(S41="",J41&lt;&gt;"Correctivo"),"",IF(T40="",D$38*(1-S41),T40*(1-S41))),"")</f>
        <v/>
      </c>
      <c r="U41" s="144" t="str">
        <f>IFERROR(IF(T41="","",T41),"")</f>
        <v/>
      </c>
      <c r="V41" s="558"/>
      <c r="X41" s="152"/>
      <c r="Y41" s="160"/>
      <c r="Z41" s="160"/>
    </row>
    <row r="42" spans="1:26" ht="29.45" customHeight="1" thickBot="1" x14ac:dyDescent="0.3">
      <c r="A42" s="527"/>
      <c r="B42" s="530"/>
      <c r="C42" s="512"/>
      <c r="D42" s="515"/>
      <c r="E42" s="140">
        <v>5</v>
      </c>
      <c r="F42" s="349">
        <f>+'5 VALORACIÓN CONTROL PROBAB.'!F42</f>
        <v>0</v>
      </c>
      <c r="G42" s="350">
        <f>+'5 VALORACIÓN CONTROL PROBAB.'!G42</f>
        <v>0</v>
      </c>
      <c r="H42" s="351">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IFERROR(IF(OR(S42="",J42&lt;&gt;"Correctivo"),"",IF(T41="",D$38*(1-S42),T41*(1-S42))),"")</f>
        <v/>
      </c>
      <c r="U42" s="144" t="str">
        <f>IFERROR(IF(T42="","",T42),"")</f>
        <v/>
      </c>
      <c r="V42" s="558"/>
      <c r="X42" s="152"/>
      <c r="Y42" s="160"/>
      <c r="Z42" s="160"/>
    </row>
    <row r="43" spans="1:26" ht="29.45" customHeight="1" thickBot="1" x14ac:dyDescent="0.3">
      <c r="A43" s="528"/>
      <c r="B43" s="531"/>
      <c r="C43" s="513"/>
      <c r="D43" s="516"/>
      <c r="E43" s="154">
        <v>6</v>
      </c>
      <c r="F43" s="349">
        <f>+'5 VALORACIÓN CONTROL PROBAB.'!F43</f>
        <v>0</v>
      </c>
      <c r="G43" s="350">
        <f>+'5 VALORACIÓN CONTROL PROBAB.'!G43</f>
        <v>0</v>
      </c>
      <c r="H43" s="351">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IFERROR(IF(OR(S43="",J43&lt;&gt;"Correctivo"),"",IF(T42="",D$38*(1-S43),T42*(1-S43))),"")</f>
        <v/>
      </c>
      <c r="U43" s="144" t="str">
        <f>IFERROR(IF(T43="","",T43),"")</f>
        <v/>
      </c>
      <c r="V43" s="559"/>
    </row>
    <row r="44" spans="1:26" ht="29.45" customHeight="1" thickBot="1" x14ac:dyDescent="0.3">
      <c r="A44" s="526" t="str">
        <f>'2 CONTEXTO E IDENTIFICACIÓN'!A15</f>
        <v>R7</v>
      </c>
      <c r="B44" s="529" t="str">
        <f>+'2 CONTEXTO E IDENTIFICACIÓN'!J15</f>
        <v xml:space="preserve"> por a causa de </v>
      </c>
      <c r="C44" s="511" t="str">
        <f>+'3 PROBABIL E IMPACTO INHERENTE'!E15</f>
        <v/>
      </c>
      <c r="D44" s="514" t="str">
        <f>+'3 PROBABIL E IMPACTO INHERENTE'!M15</f>
        <v/>
      </c>
      <c r="E44" s="157">
        <v>1</v>
      </c>
      <c r="F44" s="349">
        <f>+'5 VALORACIÓN CONTROL PROBAB.'!F44</f>
        <v>0</v>
      </c>
      <c r="G44" s="350">
        <f>+'5 VALORACIÓN CONTROL PROBAB.'!G44</f>
        <v>0</v>
      </c>
      <c r="H44" s="351">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IFERROR(IF(OR(S44="",J44&lt;&gt;"Correctivo"),"",$D$44*(1-S44)),"")</f>
        <v/>
      </c>
      <c r="U44" s="144" t="str">
        <f>IFERROR(IF(T44="","",T44),"")</f>
        <v/>
      </c>
      <c r="V44" s="557" t="str" cm="1">
        <f t="array" ref="V44">IFERROR(IF(COUNTA(T44:T49)=0,D44,LOOKUP(2,1/(T44:T49&lt;&gt;""),T44:T49)),D44)</f>
        <v/>
      </c>
      <c r="X44" s="152"/>
      <c r="Y44" s="160"/>
      <c r="Z44" s="160"/>
    </row>
    <row r="45" spans="1:26" ht="29.45" customHeight="1" thickBot="1" x14ac:dyDescent="0.3">
      <c r="A45" s="527"/>
      <c r="B45" s="530"/>
      <c r="C45" s="512"/>
      <c r="D45" s="515"/>
      <c r="E45" s="140">
        <v>2</v>
      </c>
      <c r="F45" s="349">
        <f>+'5 VALORACIÓN CONTROL PROBAB.'!F45</f>
        <v>0</v>
      </c>
      <c r="G45" s="350">
        <f>+'5 VALORACIÓN CONTROL PROBAB.'!G45</f>
        <v>0</v>
      </c>
      <c r="H45" s="351">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IFERROR(IF(OR(S45="",J45&lt;&gt;"Correctivo"),"",IF(T44="",D$44*(1-S45),T44*(1-S45))),"")</f>
        <v/>
      </c>
      <c r="U45" s="144" t="str">
        <f>IFERROR(IF(T45="","",T45),"")</f>
        <v/>
      </c>
      <c r="V45" s="558"/>
      <c r="X45" s="152"/>
      <c r="Y45" s="160"/>
      <c r="Z45" s="160"/>
    </row>
    <row r="46" spans="1:26" ht="29.45" customHeight="1" thickBot="1" x14ac:dyDescent="0.3">
      <c r="A46" s="527"/>
      <c r="B46" s="530"/>
      <c r="C46" s="512"/>
      <c r="D46" s="515"/>
      <c r="E46" s="140">
        <v>3</v>
      </c>
      <c r="F46" s="349">
        <f>+'5 VALORACIÓN CONTROL PROBAB.'!F46</f>
        <v>0</v>
      </c>
      <c r="G46" s="350">
        <f>+'5 VALORACIÓN CONTROL PROBAB.'!G46</f>
        <v>0</v>
      </c>
      <c r="H46" s="351">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IFERROR(IF(OR(S46="",J46&lt;&gt;"Correctivo"),"",IF(T45="",D$44*(1-S46),T45*(1-S46))),"")</f>
        <v/>
      </c>
      <c r="U46" s="144" t="str">
        <f>IFERROR(IF(T46="","",T46),"")</f>
        <v/>
      </c>
      <c r="V46" s="558"/>
      <c r="X46" s="152"/>
      <c r="Y46" s="160"/>
      <c r="Z46" s="160"/>
    </row>
    <row r="47" spans="1:26" ht="29.45" customHeight="1" thickBot="1" x14ac:dyDescent="0.3">
      <c r="A47" s="527"/>
      <c r="B47" s="530"/>
      <c r="C47" s="512"/>
      <c r="D47" s="515"/>
      <c r="E47" s="140">
        <v>4</v>
      </c>
      <c r="F47" s="349">
        <f>+'5 VALORACIÓN CONTROL PROBAB.'!F47</f>
        <v>0</v>
      </c>
      <c r="G47" s="350">
        <f>+'5 VALORACIÓN CONTROL PROBAB.'!G47</f>
        <v>0</v>
      </c>
      <c r="H47" s="351">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IFERROR(IF(OR(S47="",J47&lt;&gt;"Correctivo"),"",IF(T46="",D$44*(1-S47),T46*(1-S47))),"")</f>
        <v/>
      </c>
      <c r="U47" s="144" t="str">
        <f>IFERROR(IF(T47="","",T47),"")</f>
        <v/>
      </c>
      <c r="V47" s="558"/>
      <c r="X47" s="152"/>
      <c r="Y47" s="160"/>
      <c r="Z47" s="160"/>
    </row>
    <row r="48" spans="1:26" ht="29.45" customHeight="1" thickBot="1" x14ac:dyDescent="0.3">
      <c r="A48" s="527"/>
      <c r="B48" s="530"/>
      <c r="C48" s="512"/>
      <c r="D48" s="515"/>
      <c r="E48" s="140">
        <v>5</v>
      </c>
      <c r="F48" s="349">
        <f>+'5 VALORACIÓN CONTROL PROBAB.'!F48</f>
        <v>0</v>
      </c>
      <c r="G48" s="350">
        <f>+'5 VALORACIÓN CONTROL PROBAB.'!G48</f>
        <v>0</v>
      </c>
      <c r="H48" s="351">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IFERROR(IF(OR(S48="",J48&lt;&gt;"Correctivo"),"",IF(T47="",D$44*(1-S48),T47*(1-S48))),"")</f>
        <v/>
      </c>
      <c r="U48" s="144" t="str">
        <f>IFERROR(IF(T48="","",T48),"")</f>
        <v/>
      </c>
      <c r="V48" s="558"/>
      <c r="X48" s="152"/>
      <c r="Y48" s="160"/>
      <c r="Z48" s="160"/>
    </row>
    <row r="49" spans="1:26" ht="29.45" customHeight="1" thickBot="1" x14ac:dyDescent="0.3">
      <c r="A49" s="528"/>
      <c r="B49" s="531"/>
      <c r="C49" s="513"/>
      <c r="D49" s="516"/>
      <c r="E49" s="154">
        <v>6</v>
      </c>
      <c r="F49" s="349">
        <f>+'5 VALORACIÓN CONTROL PROBAB.'!F49</f>
        <v>0</v>
      </c>
      <c r="G49" s="350">
        <f>+'5 VALORACIÓN CONTROL PROBAB.'!G49</f>
        <v>0</v>
      </c>
      <c r="H49" s="351">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IFERROR(IF(OR(S49="",J49&lt;&gt;"Correctivo"),"",IF(T48="",D$44*(1-S49),T48*(1-S49))),"")</f>
        <v/>
      </c>
      <c r="U49" s="144" t="str">
        <f>IFERROR(IF(T49="","",T49),"")</f>
        <v/>
      </c>
      <c r="V49" s="559"/>
    </row>
    <row r="50" spans="1:26" ht="29.45" customHeight="1" thickBot="1" x14ac:dyDescent="0.3">
      <c r="A50" s="526" t="str">
        <f>'2 CONTEXTO E IDENTIFICACIÓN'!A16</f>
        <v>R8</v>
      </c>
      <c r="B50" s="529" t="str">
        <f>+'2 CONTEXTO E IDENTIFICACIÓN'!J16</f>
        <v xml:space="preserve"> por a causa de </v>
      </c>
      <c r="C50" s="511" t="str">
        <f>+'3 PROBABIL E IMPACTO INHERENTE'!E16</f>
        <v/>
      </c>
      <c r="D50" s="514" t="str">
        <f>+'3 PROBABIL E IMPACTO INHERENTE'!M16</f>
        <v/>
      </c>
      <c r="E50" s="157">
        <v>1</v>
      </c>
      <c r="F50" s="349">
        <f>+'5 VALORACIÓN CONTROL PROBAB.'!F50</f>
        <v>0</v>
      </c>
      <c r="G50" s="350">
        <f>+'5 VALORACIÓN CONTROL PROBAB.'!G50</f>
        <v>0</v>
      </c>
      <c r="H50" s="351">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IFERROR(IF(OR(S50="",J50&lt;&gt;"Correctivo"),"",$D$50*(1-S50)),"")</f>
        <v/>
      </c>
      <c r="U50" s="144" t="str">
        <f>IFERROR(IF(T50="","",T50),"")</f>
        <v/>
      </c>
      <c r="V50" s="557" t="str" cm="1">
        <f t="array" ref="V50">IFERROR(IF(COUNTA(T50:T55)=0,D50,LOOKUP(2,1/(T50:T55&lt;&gt;""),T50:T55)),D50)</f>
        <v/>
      </c>
      <c r="X50" s="152"/>
      <c r="Y50" s="160"/>
      <c r="Z50" s="160"/>
    </row>
    <row r="51" spans="1:26" ht="29.45" customHeight="1" thickBot="1" x14ac:dyDescent="0.3">
      <c r="A51" s="527"/>
      <c r="B51" s="530"/>
      <c r="C51" s="512"/>
      <c r="D51" s="515"/>
      <c r="E51" s="140">
        <v>2</v>
      </c>
      <c r="F51" s="349">
        <f>+'5 VALORACIÓN CONTROL PROBAB.'!F51</f>
        <v>0</v>
      </c>
      <c r="G51" s="350">
        <f>+'5 VALORACIÓN CONTROL PROBAB.'!G51</f>
        <v>0</v>
      </c>
      <c r="H51" s="351">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IFERROR(IF(OR(S51="",J51&lt;&gt;"Correctivo"),"",IF(T50="",D$50*(1-S51),T50*(1-S51))),"")</f>
        <v/>
      </c>
      <c r="U51" s="144" t="str">
        <f>IFERROR(IF(T51="","",T51),"")</f>
        <v/>
      </c>
      <c r="V51" s="558"/>
      <c r="X51" s="152"/>
      <c r="Y51" s="160"/>
      <c r="Z51" s="160"/>
    </row>
    <row r="52" spans="1:26" ht="29.45" customHeight="1" thickBot="1" x14ac:dyDescent="0.3">
      <c r="A52" s="527"/>
      <c r="B52" s="530"/>
      <c r="C52" s="512"/>
      <c r="D52" s="515"/>
      <c r="E52" s="140">
        <v>3</v>
      </c>
      <c r="F52" s="349">
        <f>+'5 VALORACIÓN CONTROL PROBAB.'!F52</f>
        <v>0</v>
      </c>
      <c r="G52" s="350">
        <f>+'5 VALORACIÓN CONTROL PROBAB.'!G52</f>
        <v>0</v>
      </c>
      <c r="H52" s="351">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IFERROR(IF(OR(S52="",J52&lt;&gt;"Correctivo"),"",IF(T51="",D$50*(1-S52),T51*(1-S52))),"")</f>
        <v/>
      </c>
      <c r="U52" s="144" t="str">
        <f>IFERROR(IF(T52="","",T52),"")</f>
        <v/>
      </c>
      <c r="V52" s="558"/>
      <c r="X52" s="152"/>
      <c r="Y52" s="160"/>
      <c r="Z52" s="160"/>
    </row>
    <row r="53" spans="1:26" ht="29.45" customHeight="1" thickBot="1" x14ac:dyDescent="0.3">
      <c r="A53" s="527"/>
      <c r="B53" s="530"/>
      <c r="C53" s="512"/>
      <c r="D53" s="515"/>
      <c r="E53" s="140">
        <v>4</v>
      </c>
      <c r="F53" s="349">
        <f>+'5 VALORACIÓN CONTROL PROBAB.'!F53</f>
        <v>0</v>
      </c>
      <c r="G53" s="350">
        <f>+'5 VALORACIÓN CONTROL PROBAB.'!G53</f>
        <v>0</v>
      </c>
      <c r="H53" s="351">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IFERROR(IF(OR(S53="",J53&lt;&gt;"Correctivo"),"",IF(T52="",D$50*(1-S53),T52*(1-S53))),"")</f>
        <v/>
      </c>
      <c r="U53" s="144" t="str">
        <f>IFERROR(IF(T53="","",T53),"")</f>
        <v/>
      </c>
      <c r="V53" s="558"/>
      <c r="X53" s="152"/>
      <c r="Y53" s="160"/>
      <c r="Z53" s="160"/>
    </row>
    <row r="54" spans="1:26" ht="29.45" customHeight="1" thickBot="1" x14ac:dyDescent="0.3">
      <c r="A54" s="527"/>
      <c r="B54" s="530"/>
      <c r="C54" s="512"/>
      <c r="D54" s="515"/>
      <c r="E54" s="140">
        <v>5</v>
      </c>
      <c r="F54" s="349">
        <f>+'5 VALORACIÓN CONTROL PROBAB.'!F54</f>
        <v>0</v>
      </c>
      <c r="G54" s="350">
        <f>+'5 VALORACIÓN CONTROL PROBAB.'!G54</f>
        <v>0</v>
      </c>
      <c r="H54" s="351">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IFERROR(IF(OR(S54="",J54&lt;&gt;"Correctivo"),"",IF(T53="",D$50*(1-S54),T53*(1-S54))),"")</f>
        <v/>
      </c>
      <c r="U54" s="144" t="str">
        <f>IFERROR(IF(T54="","",T54),"")</f>
        <v/>
      </c>
      <c r="V54" s="558"/>
      <c r="X54" s="152"/>
      <c r="Y54" s="160"/>
      <c r="Z54" s="160"/>
    </row>
    <row r="55" spans="1:26" ht="29.45" customHeight="1" thickBot="1" x14ac:dyDescent="0.3">
      <c r="A55" s="528"/>
      <c r="B55" s="531"/>
      <c r="C55" s="513"/>
      <c r="D55" s="516"/>
      <c r="E55" s="154">
        <v>6</v>
      </c>
      <c r="F55" s="349">
        <f>+'5 VALORACIÓN CONTROL PROBAB.'!F55</f>
        <v>0</v>
      </c>
      <c r="G55" s="350">
        <f>+'5 VALORACIÓN CONTROL PROBAB.'!G55</f>
        <v>0</v>
      </c>
      <c r="H55" s="351">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IFERROR(IF(OR(S55="",J55&lt;&gt;"Correctivo"),"",IF(T54="",D$50*(1-S55),T54*(1-S55))),"")</f>
        <v/>
      </c>
      <c r="U55" s="144" t="str">
        <f>IFERROR(IF(T55="","",T55),"")</f>
        <v/>
      </c>
      <c r="V55" s="559"/>
    </row>
    <row r="56" spans="1:26" ht="29.45" customHeight="1" thickBot="1" x14ac:dyDescent="0.3">
      <c r="A56" s="526" t="str">
        <f>'2 CONTEXTO E IDENTIFICACIÓN'!A17</f>
        <v>R9</v>
      </c>
      <c r="B56" s="529" t="str">
        <f>+'2 CONTEXTO E IDENTIFICACIÓN'!J17</f>
        <v xml:space="preserve"> por a causa de </v>
      </c>
      <c r="C56" s="511" t="str">
        <f>+'3 PROBABIL E IMPACTO INHERENTE'!E17</f>
        <v/>
      </c>
      <c r="D56" s="514" t="str">
        <f>+'3 PROBABIL E IMPACTO INHERENTE'!M17</f>
        <v/>
      </c>
      <c r="E56" s="157">
        <v>1</v>
      </c>
      <c r="F56" s="349">
        <f>+'5 VALORACIÓN CONTROL PROBAB.'!F56</f>
        <v>0</v>
      </c>
      <c r="G56" s="350">
        <f>+'5 VALORACIÓN CONTROL PROBAB.'!G56</f>
        <v>0</v>
      </c>
      <c r="H56" s="351">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IFERROR(IF(OR(S56="",J56&lt;&gt;"Correctivo"),"",$D$56*(1-S56)),"")</f>
        <v/>
      </c>
      <c r="U56" s="144" t="str">
        <f>IFERROR(IF(T56="","",T56),"")</f>
        <v/>
      </c>
      <c r="V56" s="557" t="str" cm="1">
        <f t="array" ref="V56">IFERROR(IF(COUNTA(T56:T61)=0,D56,LOOKUP(2,1/(T56:T61&lt;&gt;""),T56:T61)),D56)</f>
        <v/>
      </c>
      <c r="X56" s="152"/>
      <c r="Y56" s="160"/>
      <c r="Z56" s="160"/>
    </row>
    <row r="57" spans="1:26" ht="29.45" customHeight="1" thickBot="1" x14ac:dyDescent="0.3">
      <c r="A57" s="527"/>
      <c r="B57" s="530"/>
      <c r="C57" s="512"/>
      <c r="D57" s="515"/>
      <c r="E57" s="140">
        <v>2</v>
      </c>
      <c r="F57" s="349">
        <f>+'5 VALORACIÓN CONTROL PROBAB.'!F57</f>
        <v>0</v>
      </c>
      <c r="G57" s="350">
        <f>+'5 VALORACIÓN CONTROL PROBAB.'!G57</f>
        <v>0</v>
      </c>
      <c r="H57" s="351">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IFERROR(IF(OR(S57="",J57&lt;&gt;"Correctivo"),"",IF(T56="",D$56*(1-S57),T56*(1-S57))),"")</f>
        <v/>
      </c>
      <c r="U57" s="144" t="str">
        <f>IFERROR(IF(T57="","",T57),"")</f>
        <v/>
      </c>
      <c r="V57" s="558"/>
      <c r="X57" s="152"/>
      <c r="Y57" s="160"/>
      <c r="Z57" s="160"/>
    </row>
    <row r="58" spans="1:26" ht="29.45" customHeight="1" thickBot="1" x14ac:dyDescent="0.3">
      <c r="A58" s="527"/>
      <c r="B58" s="530"/>
      <c r="C58" s="512"/>
      <c r="D58" s="515"/>
      <c r="E58" s="140">
        <v>3</v>
      </c>
      <c r="F58" s="349">
        <f>+'5 VALORACIÓN CONTROL PROBAB.'!F58</f>
        <v>0</v>
      </c>
      <c r="G58" s="350">
        <f>+'5 VALORACIÓN CONTROL PROBAB.'!G58</f>
        <v>0</v>
      </c>
      <c r="H58" s="351">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IFERROR(IF(OR(S58="",J58&lt;&gt;"Correctivo"),"",IF(T57="",D$56*(1-S58),T57*(1-S58))),"")</f>
        <v/>
      </c>
      <c r="U58" s="144" t="str">
        <f>IFERROR(IF(T58="","",T58),"")</f>
        <v/>
      </c>
      <c r="V58" s="558"/>
      <c r="X58" s="152"/>
      <c r="Y58" s="160"/>
      <c r="Z58" s="160"/>
    </row>
    <row r="59" spans="1:26" ht="29.45" customHeight="1" thickBot="1" x14ac:dyDescent="0.3">
      <c r="A59" s="527"/>
      <c r="B59" s="530"/>
      <c r="C59" s="512"/>
      <c r="D59" s="515"/>
      <c r="E59" s="140">
        <v>4</v>
      </c>
      <c r="F59" s="349">
        <f>+'5 VALORACIÓN CONTROL PROBAB.'!F59</f>
        <v>0</v>
      </c>
      <c r="G59" s="350">
        <f>+'5 VALORACIÓN CONTROL PROBAB.'!G59</f>
        <v>0</v>
      </c>
      <c r="H59" s="351">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IFERROR(IF(OR(S59="",J59&lt;&gt;"Correctivo"),"",IF(T58="",D$56*(1-S59),T58*(1-S59))),"")</f>
        <v/>
      </c>
      <c r="U59" s="144" t="str">
        <f>IFERROR(IF(T59="","",T59),"")</f>
        <v/>
      </c>
      <c r="V59" s="558"/>
      <c r="X59" s="152"/>
      <c r="Y59" s="160"/>
      <c r="Z59" s="160"/>
    </row>
    <row r="60" spans="1:26" ht="29.45" customHeight="1" thickBot="1" x14ac:dyDescent="0.3">
      <c r="A60" s="527"/>
      <c r="B60" s="530"/>
      <c r="C60" s="512"/>
      <c r="D60" s="515"/>
      <c r="E60" s="140">
        <v>5</v>
      </c>
      <c r="F60" s="349">
        <f>+'5 VALORACIÓN CONTROL PROBAB.'!F60</f>
        <v>0</v>
      </c>
      <c r="G60" s="350">
        <f>+'5 VALORACIÓN CONTROL PROBAB.'!G60</f>
        <v>0</v>
      </c>
      <c r="H60" s="351">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IFERROR(IF(OR(S60="",J60&lt;&gt;"Correctivo"),"",IF(T59="",D$56*(1-S60),T59*(1-S60))),"")</f>
        <v/>
      </c>
      <c r="U60" s="144" t="str">
        <f>IFERROR(IF(T60="","",T60),"")</f>
        <v/>
      </c>
      <c r="V60" s="558"/>
      <c r="X60" s="152"/>
      <c r="Y60" s="160"/>
      <c r="Z60" s="160"/>
    </row>
    <row r="61" spans="1:26" ht="29.45" customHeight="1" thickBot="1" x14ac:dyDescent="0.3">
      <c r="A61" s="528"/>
      <c r="B61" s="531"/>
      <c r="C61" s="513"/>
      <c r="D61" s="516"/>
      <c r="E61" s="154">
        <v>6</v>
      </c>
      <c r="F61" s="349">
        <f>+'5 VALORACIÓN CONTROL PROBAB.'!F61</f>
        <v>0</v>
      </c>
      <c r="G61" s="350">
        <f>+'5 VALORACIÓN CONTROL PROBAB.'!G61</f>
        <v>0</v>
      </c>
      <c r="H61" s="351">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IFERROR(IF(OR(S61="",J61&lt;&gt;"Correctivo"),"",IF(T60="",D$56*(1-S61),T60*(1-S61))),"")</f>
        <v/>
      </c>
      <c r="U61" s="144" t="str">
        <f>IFERROR(IF(T61="","",T61),"")</f>
        <v/>
      </c>
      <c r="V61" s="559"/>
    </row>
    <row r="62" spans="1:26" ht="29.45" customHeight="1" thickBot="1" x14ac:dyDescent="0.3">
      <c r="A62" s="526" t="str">
        <f>'2 CONTEXTO E IDENTIFICACIÓN'!A18</f>
        <v>R10</v>
      </c>
      <c r="B62" s="529" t="str">
        <f>+'2 CONTEXTO E IDENTIFICACIÓN'!J18</f>
        <v xml:space="preserve"> por a causa de </v>
      </c>
      <c r="C62" s="511" t="str">
        <f>+'3 PROBABIL E IMPACTO INHERENTE'!E18</f>
        <v/>
      </c>
      <c r="D62" s="514" t="str">
        <f>+'3 PROBABIL E IMPACTO INHERENTE'!M18</f>
        <v/>
      </c>
      <c r="E62" s="157">
        <v>1</v>
      </c>
      <c r="F62" s="349">
        <f>+'5 VALORACIÓN CONTROL PROBAB.'!F62</f>
        <v>0</v>
      </c>
      <c r="G62" s="350">
        <f>+'5 VALORACIÓN CONTROL PROBAB.'!G62</f>
        <v>0</v>
      </c>
      <c r="H62" s="351">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IFERROR(IF(OR(S62="",J62&lt;&gt;"Correctivo"),"",$D$62*(1-S62)),"")</f>
        <v/>
      </c>
      <c r="U62" s="144" t="str">
        <f>IFERROR(IF(T62="","",T62),"")</f>
        <v/>
      </c>
      <c r="V62" s="557" t="str" cm="1">
        <f t="array" ref="V62">IFERROR(IF(COUNTA(T62:T67)=0,D62,LOOKUP(2,1/(T62:T67&lt;&gt;""),T62:T67)),D62)</f>
        <v/>
      </c>
      <c r="X62" s="152"/>
      <c r="Y62" s="160"/>
      <c r="Z62" s="160"/>
    </row>
    <row r="63" spans="1:26" ht="29.45" customHeight="1" thickBot="1" x14ac:dyDescent="0.3">
      <c r="A63" s="527"/>
      <c r="B63" s="530"/>
      <c r="C63" s="512"/>
      <c r="D63" s="515"/>
      <c r="E63" s="140">
        <v>2</v>
      </c>
      <c r="F63" s="349">
        <f>+'5 VALORACIÓN CONTROL PROBAB.'!F63</f>
        <v>0</v>
      </c>
      <c r="G63" s="350">
        <f>+'5 VALORACIÓN CONTROL PROBAB.'!G63</f>
        <v>0</v>
      </c>
      <c r="H63" s="351">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IFERROR(IF(OR(S63="",J63&lt;&gt;"Correctivo"),"",IF(T62="",D$62*(1-S63),T62*(1-S63))),"")</f>
        <v/>
      </c>
      <c r="U63" s="144" t="str">
        <f>IFERROR(IF(T63="","",T63),"")</f>
        <v/>
      </c>
      <c r="V63" s="558"/>
      <c r="X63" s="152"/>
      <c r="Y63" s="160"/>
      <c r="Z63" s="160"/>
    </row>
    <row r="64" spans="1:26" ht="29.45" customHeight="1" thickBot="1" x14ac:dyDescent="0.3">
      <c r="A64" s="527"/>
      <c r="B64" s="530"/>
      <c r="C64" s="512"/>
      <c r="D64" s="515"/>
      <c r="E64" s="140">
        <v>3</v>
      </c>
      <c r="F64" s="349">
        <f>+'5 VALORACIÓN CONTROL PROBAB.'!F64</f>
        <v>0</v>
      </c>
      <c r="G64" s="350">
        <f>+'5 VALORACIÓN CONTROL PROBAB.'!G64</f>
        <v>0</v>
      </c>
      <c r="H64" s="351">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IFERROR(IF(OR(S64="",J64&lt;&gt;"Correctivo"),"",IF(T63="",D$62*(1-S64),T63*(1-S64))),"")</f>
        <v/>
      </c>
      <c r="U64" s="144" t="str">
        <f>IFERROR(IF(T64="","",T64),"")</f>
        <v/>
      </c>
      <c r="V64" s="558"/>
      <c r="X64" s="152"/>
      <c r="Y64" s="160"/>
      <c r="Z64" s="160"/>
    </row>
    <row r="65" spans="1:26" ht="29.45" customHeight="1" thickBot="1" x14ac:dyDescent="0.3">
      <c r="A65" s="527"/>
      <c r="B65" s="530"/>
      <c r="C65" s="512"/>
      <c r="D65" s="515"/>
      <c r="E65" s="140">
        <v>4</v>
      </c>
      <c r="F65" s="349">
        <f>+'5 VALORACIÓN CONTROL PROBAB.'!F65</f>
        <v>0</v>
      </c>
      <c r="G65" s="350">
        <f>+'5 VALORACIÓN CONTROL PROBAB.'!G65</f>
        <v>0</v>
      </c>
      <c r="H65" s="351">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IFERROR(IF(OR(S65="",J65&lt;&gt;"Correctivo"),"",IF(T64="",D$62*(1-S65),T64*(1-S65))),"")</f>
        <v/>
      </c>
      <c r="U65" s="144" t="str">
        <f>IFERROR(IF(T65="","",T65),"")</f>
        <v/>
      </c>
      <c r="V65" s="558"/>
      <c r="X65" s="152"/>
      <c r="Y65" s="160"/>
      <c r="Z65" s="160"/>
    </row>
    <row r="66" spans="1:26" ht="29.45" customHeight="1" thickBot="1" x14ac:dyDescent="0.3">
      <c r="A66" s="527"/>
      <c r="B66" s="530"/>
      <c r="C66" s="512"/>
      <c r="D66" s="515"/>
      <c r="E66" s="140">
        <v>5</v>
      </c>
      <c r="F66" s="349">
        <f>+'5 VALORACIÓN CONTROL PROBAB.'!F66</f>
        <v>0</v>
      </c>
      <c r="G66" s="350">
        <f>+'5 VALORACIÓN CONTROL PROBAB.'!G66</f>
        <v>0</v>
      </c>
      <c r="H66" s="351">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IFERROR(IF(OR(S66="",J66&lt;&gt;"Correctivo"),"",IF(T65="",D$62*(1-S66),T65*(1-S66))),"")</f>
        <v/>
      </c>
      <c r="U66" s="144" t="str">
        <f>IFERROR(IF(T66="","",T66),"")</f>
        <v/>
      </c>
      <c r="V66" s="558"/>
      <c r="X66" s="152"/>
      <c r="Y66" s="160"/>
      <c r="Z66" s="160"/>
    </row>
    <row r="67" spans="1:26" ht="29.45" customHeight="1" thickBot="1" x14ac:dyDescent="0.3">
      <c r="A67" s="528"/>
      <c r="B67" s="531"/>
      <c r="C67" s="513"/>
      <c r="D67" s="516"/>
      <c r="E67" s="154">
        <v>6</v>
      </c>
      <c r="F67" s="349">
        <f>+'5 VALORACIÓN CONTROL PROBAB.'!F67</f>
        <v>0</v>
      </c>
      <c r="G67" s="350">
        <f>+'5 VALORACIÓN CONTROL PROBAB.'!G67</f>
        <v>0</v>
      </c>
      <c r="H67" s="351">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IFERROR(IF(OR(S67="",J67&lt;&gt;"Correctivo"),"",IF(T66="",D$62*(1-S67),T66*(1-S67))),"")</f>
        <v/>
      </c>
      <c r="U67" s="144" t="str">
        <f>IFERROR(IF(T67="","",T67),"")</f>
        <v/>
      </c>
      <c r="V67" s="559"/>
    </row>
    <row r="68" spans="1:26" ht="29.45" customHeight="1" thickBot="1" x14ac:dyDescent="0.3">
      <c r="A68" s="526" t="str">
        <f>'2 CONTEXTO E IDENTIFICACIÓN'!A19</f>
        <v>R11</v>
      </c>
      <c r="B68" s="529" t="str">
        <f>+'2 CONTEXTO E IDENTIFICACIÓN'!J19</f>
        <v xml:space="preserve"> por a causa de </v>
      </c>
      <c r="C68" s="511" t="str">
        <f>+'3 PROBABIL E IMPACTO INHERENTE'!E19</f>
        <v/>
      </c>
      <c r="D68" s="514" t="str">
        <f>+'3 PROBABIL E IMPACTO INHERENTE'!M19</f>
        <v/>
      </c>
      <c r="E68" s="157">
        <v>1</v>
      </c>
      <c r="F68" s="349">
        <f>+'5 VALORACIÓN CONTROL PROBAB.'!F68</f>
        <v>0</v>
      </c>
      <c r="G68" s="350">
        <f>+'5 VALORACIÓN CONTROL PROBAB.'!G68</f>
        <v>0</v>
      </c>
      <c r="H68" s="351">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IFERROR(IF(OR(S68="",J68&lt;&gt;"Correctivo"),"",$D$68*(1-S68)),"")</f>
        <v/>
      </c>
      <c r="U68" s="144" t="str">
        <f>IFERROR(IF(T68="","",T68),"")</f>
        <v/>
      </c>
      <c r="V68" s="557" t="str" cm="1">
        <f t="array" ref="V68">IFERROR(IF(COUNTA(T68:T73)=0,D68,LOOKUP(2,1/(T68:T73&lt;&gt;""),T68:T73)),D68)</f>
        <v/>
      </c>
      <c r="X68" s="152"/>
      <c r="Y68" s="160"/>
      <c r="Z68" s="160"/>
    </row>
    <row r="69" spans="1:26" ht="29.45" customHeight="1" thickBot="1" x14ac:dyDescent="0.3">
      <c r="A69" s="532"/>
      <c r="B69" s="533"/>
      <c r="C69" s="521"/>
      <c r="D69" s="522"/>
      <c r="E69" s="140">
        <v>2</v>
      </c>
      <c r="F69" s="349">
        <f>+'5 VALORACIÓN CONTROL PROBAB.'!F69</f>
        <v>0</v>
      </c>
      <c r="G69" s="350">
        <f>+'5 VALORACIÓN CONTROL PROBAB.'!G69</f>
        <v>0</v>
      </c>
      <c r="H69" s="351">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IFERROR(IF(OR(S69="",J69&lt;&gt;"Correctivo"),"",IF(T68="",D$68*(1-S69),T68*(1-S69))),"")</f>
        <v/>
      </c>
      <c r="U69" s="144" t="str">
        <f>IFERROR(IF(T69="","",T69),"")</f>
        <v/>
      </c>
      <c r="V69" s="558"/>
      <c r="X69" s="152"/>
      <c r="Y69" s="160"/>
      <c r="Z69" s="160"/>
    </row>
    <row r="70" spans="1:26" ht="29.45" customHeight="1" thickBot="1" x14ac:dyDescent="0.3">
      <c r="A70" s="532"/>
      <c r="B70" s="533"/>
      <c r="C70" s="521"/>
      <c r="D70" s="522"/>
      <c r="E70" s="140">
        <v>3</v>
      </c>
      <c r="F70" s="349">
        <f>+'5 VALORACIÓN CONTROL PROBAB.'!F70</f>
        <v>0</v>
      </c>
      <c r="G70" s="350">
        <f>+'5 VALORACIÓN CONTROL PROBAB.'!G70</f>
        <v>0</v>
      </c>
      <c r="H70" s="351">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IFERROR(IF(OR(S70="",J70&lt;&gt;"Correctivo"),"",IF(T69="",D$68*(1-S70),T69*(1-S70))),"")</f>
        <v/>
      </c>
      <c r="U70" s="144" t="str">
        <f>IFERROR(IF(T70="","",T70),"")</f>
        <v/>
      </c>
      <c r="V70" s="558"/>
      <c r="X70" s="152"/>
      <c r="Y70" s="160"/>
      <c r="Z70" s="160"/>
    </row>
    <row r="71" spans="1:26" ht="29.45" customHeight="1" thickBot="1" x14ac:dyDescent="0.3">
      <c r="A71" s="527"/>
      <c r="B71" s="530"/>
      <c r="C71" s="512"/>
      <c r="D71" s="515"/>
      <c r="E71" s="140">
        <v>4</v>
      </c>
      <c r="F71" s="349">
        <f>+'5 VALORACIÓN CONTROL PROBAB.'!F71</f>
        <v>0</v>
      </c>
      <c r="G71" s="350">
        <f>+'5 VALORACIÓN CONTROL PROBAB.'!G71</f>
        <v>0</v>
      </c>
      <c r="H71" s="351">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IFERROR(IF(OR(S71="",J71&lt;&gt;"Correctivo"),"",IF(T70="",D$68*(1-S71),T70*(1-S71))),"")</f>
        <v/>
      </c>
      <c r="U71" s="144" t="str">
        <f>IFERROR(IF(T71="","",T71),"")</f>
        <v/>
      </c>
      <c r="V71" s="558"/>
      <c r="X71" s="152"/>
      <c r="Y71" s="160"/>
      <c r="Z71" s="160"/>
    </row>
    <row r="72" spans="1:26" ht="29.45" customHeight="1" thickBot="1" x14ac:dyDescent="0.3">
      <c r="A72" s="527"/>
      <c r="B72" s="530"/>
      <c r="C72" s="512"/>
      <c r="D72" s="515"/>
      <c r="E72" s="140">
        <v>5</v>
      </c>
      <c r="F72" s="349">
        <f>+'5 VALORACIÓN CONTROL PROBAB.'!F72</f>
        <v>0</v>
      </c>
      <c r="G72" s="350">
        <f>+'5 VALORACIÓN CONTROL PROBAB.'!G72</f>
        <v>0</v>
      </c>
      <c r="H72" s="351">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IFERROR(IF(OR(S72="",J72&lt;&gt;"Correctivo"),"",IF(T71="",D$68*(1-S72),T71*(1-S72))),"")</f>
        <v/>
      </c>
      <c r="U72" s="144" t="str">
        <f>IFERROR(IF(T72="","",T72),"")</f>
        <v/>
      </c>
      <c r="V72" s="558"/>
      <c r="X72" s="152"/>
      <c r="Y72" s="160"/>
      <c r="Z72" s="160"/>
    </row>
    <row r="73" spans="1:26" ht="29.45" customHeight="1" thickBot="1" x14ac:dyDescent="0.3">
      <c r="A73" s="528"/>
      <c r="B73" s="531"/>
      <c r="C73" s="513"/>
      <c r="D73" s="516"/>
      <c r="E73" s="154">
        <v>6</v>
      </c>
      <c r="F73" s="349">
        <f>+'5 VALORACIÓN CONTROL PROBAB.'!F73</f>
        <v>0</v>
      </c>
      <c r="G73" s="350">
        <f>+'5 VALORACIÓN CONTROL PROBAB.'!G73</f>
        <v>0</v>
      </c>
      <c r="H73" s="351">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IFERROR(IF(OR(S73="",J73&lt;&gt;"Correctivo"),"",IF(T72="",D$68*(1-S73),T72*(1-S73))),"")</f>
        <v/>
      </c>
      <c r="U73" s="144" t="str">
        <f>IFERROR(IF(T73="","",T73),"")</f>
        <v/>
      </c>
      <c r="V73" s="559"/>
    </row>
    <row r="74" spans="1:26" ht="29.45" customHeight="1" thickBot="1" x14ac:dyDescent="0.3">
      <c r="A74" s="526" t="str">
        <f>'2 CONTEXTO E IDENTIFICACIÓN'!A20</f>
        <v>R12</v>
      </c>
      <c r="B74" s="529" t="str">
        <f>+'2 CONTEXTO E IDENTIFICACIÓN'!J20</f>
        <v xml:space="preserve"> por a causa de </v>
      </c>
      <c r="C74" s="511" t="str">
        <f>+'3 PROBABIL E IMPACTO INHERENTE'!E20</f>
        <v/>
      </c>
      <c r="D74" s="514" t="str">
        <f>+'3 PROBABIL E IMPACTO INHERENTE'!M20</f>
        <v/>
      </c>
      <c r="E74" s="157">
        <v>1</v>
      </c>
      <c r="F74" s="349">
        <f>+'5 VALORACIÓN CONTROL PROBAB.'!F74</f>
        <v>0</v>
      </c>
      <c r="G74" s="350">
        <f>+'5 VALORACIÓN CONTROL PROBAB.'!G74</f>
        <v>0</v>
      </c>
      <c r="H74" s="351">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IFERROR(IF(OR(S74="",J74&lt;&gt;"Correctivo"),"",$D$74*(1-S74)),"")</f>
        <v/>
      </c>
      <c r="U74" s="144" t="str">
        <f>IFERROR(IF(T74="","",T74),"")</f>
        <v/>
      </c>
      <c r="V74" s="557" t="str" cm="1">
        <f t="array" ref="V74">IFERROR(IF(COUNTA(T74:T79)=0,D74,LOOKUP(2,1/(T74:T79&lt;&gt;""),T74:T79)),D74)</f>
        <v/>
      </c>
      <c r="X74" s="152"/>
      <c r="Y74" s="160"/>
      <c r="Z74" s="160"/>
    </row>
    <row r="75" spans="1:26" ht="29.45" customHeight="1" thickBot="1" x14ac:dyDescent="0.3">
      <c r="A75" s="527"/>
      <c r="B75" s="530"/>
      <c r="C75" s="512"/>
      <c r="D75" s="515"/>
      <c r="E75" s="140">
        <v>2</v>
      </c>
      <c r="F75" s="349">
        <f>+'5 VALORACIÓN CONTROL PROBAB.'!F75</f>
        <v>0</v>
      </c>
      <c r="G75" s="350">
        <f>+'5 VALORACIÓN CONTROL PROBAB.'!G75</f>
        <v>0</v>
      </c>
      <c r="H75" s="351">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IFERROR(IF(OR(S75="",J75&lt;&gt;"Correctivo"),"",IF(T74="",D$74*(1-S75),T74*(1-S75))),"")</f>
        <v/>
      </c>
      <c r="U75" s="144" t="str">
        <f>IFERROR(IF(T75="","",T75),"")</f>
        <v/>
      </c>
      <c r="V75" s="558"/>
      <c r="X75" s="152"/>
      <c r="Y75" s="160"/>
      <c r="Z75" s="160"/>
    </row>
    <row r="76" spans="1:26" ht="29.45" customHeight="1" thickBot="1" x14ac:dyDescent="0.3">
      <c r="A76" s="527"/>
      <c r="B76" s="530"/>
      <c r="C76" s="512"/>
      <c r="D76" s="515"/>
      <c r="E76" s="140">
        <v>3</v>
      </c>
      <c r="F76" s="349">
        <f>+'5 VALORACIÓN CONTROL PROBAB.'!F76</f>
        <v>0</v>
      </c>
      <c r="G76" s="350">
        <f>+'5 VALORACIÓN CONTROL PROBAB.'!G76</f>
        <v>0</v>
      </c>
      <c r="H76" s="351">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IFERROR(IF(OR(S76="",J76&lt;&gt;"Correctivo"),"",IF(T75="",D$74*(1-S76),T75*(1-S76))),"")</f>
        <v/>
      </c>
      <c r="U76" s="144" t="str">
        <f>IFERROR(IF(T76="","",T76),"")</f>
        <v/>
      </c>
      <c r="V76" s="558"/>
      <c r="X76" s="152"/>
      <c r="Y76" s="160"/>
      <c r="Z76" s="160"/>
    </row>
    <row r="77" spans="1:26" ht="29.45" customHeight="1" thickBot="1" x14ac:dyDescent="0.3">
      <c r="A77" s="527"/>
      <c r="B77" s="530"/>
      <c r="C77" s="512"/>
      <c r="D77" s="515"/>
      <c r="E77" s="140">
        <v>4</v>
      </c>
      <c r="F77" s="349">
        <f>+'5 VALORACIÓN CONTROL PROBAB.'!F77</f>
        <v>0</v>
      </c>
      <c r="G77" s="350">
        <f>+'5 VALORACIÓN CONTROL PROBAB.'!G77</f>
        <v>0</v>
      </c>
      <c r="H77" s="351">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IFERROR(IF(OR(S77="",J77&lt;&gt;"Correctivo"),"",IF(T76="",D$74*(1-S77),T76*(1-S77))),"")</f>
        <v/>
      </c>
      <c r="U77" s="144" t="str">
        <f>IFERROR(IF(T77="","",T77),"")</f>
        <v/>
      </c>
      <c r="V77" s="558"/>
      <c r="X77" s="152"/>
      <c r="Y77" s="160"/>
      <c r="Z77" s="160"/>
    </row>
    <row r="78" spans="1:26" ht="29.45" customHeight="1" thickBot="1" x14ac:dyDescent="0.3">
      <c r="A78" s="527"/>
      <c r="B78" s="530"/>
      <c r="C78" s="512"/>
      <c r="D78" s="515"/>
      <c r="E78" s="140">
        <v>5</v>
      </c>
      <c r="F78" s="349">
        <f>+'5 VALORACIÓN CONTROL PROBAB.'!F78</f>
        <v>0</v>
      </c>
      <c r="G78" s="350">
        <f>+'5 VALORACIÓN CONTROL PROBAB.'!G78</f>
        <v>0</v>
      </c>
      <c r="H78" s="351">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IFERROR(IF(OR(S78="",J78&lt;&gt;"Correctivo"),"",IF(T77="",D$74*(1-S78),T77*(1-S78))),"")</f>
        <v/>
      </c>
      <c r="U78" s="144" t="str">
        <f>IFERROR(IF(T78="","",T78),"")</f>
        <v/>
      </c>
      <c r="V78" s="558"/>
      <c r="X78" s="152"/>
      <c r="Y78" s="160"/>
      <c r="Z78" s="160"/>
    </row>
    <row r="79" spans="1:26" ht="29.45" customHeight="1" thickBot="1" x14ac:dyDescent="0.3">
      <c r="A79" s="528"/>
      <c r="B79" s="531"/>
      <c r="C79" s="513"/>
      <c r="D79" s="516"/>
      <c r="E79" s="154">
        <v>6</v>
      </c>
      <c r="F79" s="349">
        <f>+'5 VALORACIÓN CONTROL PROBAB.'!F79</f>
        <v>0</v>
      </c>
      <c r="G79" s="350">
        <f>+'5 VALORACIÓN CONTROL PROBAB.'!G79</f>
        <v>0</v>
      </c>
      <c r="H79" s="351">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IFERROR(IF(OR(S79="",J79&lt;&gt;"Correctivo"),"",IF(T78="",D$74*(1-S79),T78*(1-S79))),"")</f>
        <v/>
      </c>
      <c r="U79" s="144" t="str">
        <f>IFERROR(IF(T79="","",T79),"")</f>
        <v/>
      </c>
      <c r="V79" s="559"/>
    </row>
    <row r="80" spans="1:26" ht="29.45" customHeight="1" thickBot="1" x14ac:dyDescent="0.3">
      <c r="A80" s="526" t="str">
        <f>'2 CONTEXTO E IDENTIFICACIÓN'!A21</f>
        <v>R13</v>
      </c>
      <c r="B80" s="529" t="str">
        <f>+'2 CONTEXTO E IDENTIFICACIÓN'!J21</f>
        <v xml:space="preserve"> por a causa de </v>
      </c>
      <c r="C80" s="511" t="str">
        <f>+'3 PROBABIL E IMPACTO INHERENTE'!E21</f>
        <v/>
      </c>
      <c r="D80" s="514" t="str">
        <f>+'3 PROBABIL E IMPACTO INHERENTE'!M21</f>
        <v/>
      </c>
      <c r="E80" s="157">
        <v>1</v>
      </c>
      <c r="F80" s="349">
        <f>+'5 VALORACIÓN CONTROL PROBAB.'!F80</f>
        <v>0</v>
      </c>
      <c r="G80" s="350">
        <f>+'5 VALORACIÓN CONTROL PROBAB.'!G80</f>
        <v>0</v>
      </c>
      <c r="H80" s="351">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IFERROR(IF(OR(S80="",J80&lt;&gt;"Correctivo"),"",$D$80*(1-S80)),"")</f>
        <v/>
      </c>
      <c r="U80" s="144" t="str">
        <f>IFERROR(IF(T80="","",T80),"")</f>
        <v/>
      </c>
      <c r="V80" s="557" t="str" cm="1">
        <f t="array" ref="V80">IFERROR(IF(COUNTA(T80:T85)=0,D80,LOOKUP(2,1/(T80:T85&lt;&gt;""),T80:T85)),D80)</f>
        <v/>
      </c>
      <c r="X80" s="152"/>
      <c r="Y80" s="160"/>
      <c r="Z80" s="160"/>
    </row>
    <row r="81" spans="1:26" ht="29.45" customHeight="1" thickBot="1" x14ac:dyDescent="0.3">
      <c r="A81" s="527"/>
      <c r="B81" s="530"/>
      <c r="C81" s="512"/>
      <c r="D81" s="515"/>
      <c r="E81" s="140">
        <v>2</v>
      </c>
      <c r="F81" s="349">
        <f>+'5 VALORACIÓN CONTROL PROBAB.'!F81</f>
        <v>0</v>
      </c>
      <c r="G81" s="350">
        <f>+'5 VALORACIÓN CONTROL PROBAB.'!G81</f>
        <v>0</v>
      </c>
      <c r="H81" s="351">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IFERROR(IF(OR(S81="",J81&lt;&gt;"Correctivo"),"",IF(T80="",D$80*(1-S81),T80*(1-S81))),"")</f>
        <v/>
      </c>
      <c r="U81" s="144" t="str">
        <f>IFERROR(IF(T81="","",T81),"")</f>
        <v/>
      </c>
      <c r="V81" s="558"/>
      <c r="X81" s="152"/>
      <c r="Y81" s="160"/>
      <c r="Z81" s="160"/>
    </row>
    <row r="82" spans="1:26" ht="29.45" customHeight="1" thickBot="1" x14ac:dyDescent="0.3">
      <c r="A82" s="527"/>
      <c r="B82" s="530"/>
      <c r="C82" s="512"/>
      <c r="D82" s="515"/>
      <c r="E82" s="140">
        <v>3</v>
      </c>
      <c r="F82" s="349">
        <f>+'5 VALORACIÓN CONTROL PROBAB.'!F82</f>
        <v>0</v>
      </c>
      <c r="G82" s="350">
        <f>+'5 VALORACIÓN CONTROL PROBAB.'!G82</f>
        <v>0</v>
      </c>
      <c r="H82" s="351">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IFERROR(IF(OR(S82="",J82&lt;&gt;"Correctivo"),"",IF(T81="",D$80*(1-S82),T81*(1-S82))),"")</f>
        <v/>
      </c>
      <c r="U82" s="144" t="str">
        <f>IFERROR(IF(T82="","",T82),"")</f>
        <v/>
      </c>
      <c r="V82" s="558"/>
      <c r="X82" s="152"/>
      <c r="Y82" s="160"/>
      <c r="Z82" s="160"/>
    </row>
    <row r="83" spans="1:26" ht="29.45" customHeight="1" thickBot="1" x14ac:dyDescent="0.3">
      <c r="A83" s="527"/>
      <c r="B83" s="530"/>
      <c r="C83" s="512"/>
      <c r="D83" s="515"/>
      <c r="E83" s="140">
        <v>4</v>
      </c>
      <c r="F83" s="349">
        <f>+'5 VALORACIÓN CONTROL PROBAB.'!F83</f>
        <v>0</v>
      </c>
      <c r="G83" s="350">
        <f>+'5 VALORACIÓN CONTROL PROBAB.'!G83</f>
        <v>0</v>
      </c>
      <c r="H83" s="351">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IFERROR(IF(OR(S83="",J83&lt;&gt;"Correctivo"),"",IF(T82="",D$80*(1-S83),T82*(1-S83))),"")</f>
        <v/>
      </c>
      <c r="U83" s="144" t="str">
        <f>IFERROR(IF(T83="","",T83),"")</f>
        <v/>
      </c>
      <c r="V83" s="558"/>
      <c r="X83" s="152"/>
      <c r="Y83" s="160"/>
      <c r="Z83" s="160"/>
    </row>
    <row r="84" spans="1:26" ht="29.45" customHeight="1" thickBot="1" x14ac:dyDescent="0.3">
      <c r="A84" s="527"/>
      <c r="B84" s="530"/>
      <c r="C84" s="512"/>
      <c r="D84" s="515"/>
      <c r="E84" s="140">
        <v>5</v>
      </c>
      <c r="F84" s="349">
        <f>+'5 VALORACIÓN CONTROL PROBAB.'!F84</f>
        <v>0</v>
      </c>
      <c r="G84" s="350">
        <f>+'5 VALORACIÓN CONTROL PROBAB.'!G84</f>
        <v>0</v>
      </c>
      <c r="H84" s="351">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IFERROR(IF(OR(S84="",J84&lt;&gt;"Correctivo"),"",IF(T83="",D$80*(1-S84),T83*(1-S84))),"")</f>
        <v/>
      </c>
      <c r="U84" s="144" t="str">
        <f>IFERROR(IF(T84="","",T84),"")</f>
        <v/>
      </c>
      <c r="V84" s="558"/>
      <c r="X84" s="152"/>
      <c r="Y84" s="160"/>
      <c r="Z84" s="160"/>
    </row>
    <row r="85" spans="1:26" ht="29.45" customHeight="1" thickBot="1" x14ac:dyDescent="0.3">
      <c r="A85" s="528"/>
      <c r="B85" s="531"/>
      <c r="C85" s="513"/>
      <c r="D85" s="516"/>
      <c r="E85" s="154">
        <v>6</v>
      </c>
      <c r="F85" s="349">
        <f>+'5 VALORACIÓN CONTROL PROBAB.'!F85</f>
        <v>0</v>
      </c>
      <c r="G85" s="350">
        <f>+'5 VALORACIÓN CONTROL PROBAB.'!G85</f>
        <v>0</v>
      </c>
      <c r="H85" s="351">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IFERROR(IF(OR(S85="",J85&lt;&gt;"Correctivo"),"",IF(T84="",D$80*(1-S85),T84*(1-S85))),"")</f>
        <v/>
      </c>
      <c r="U85" s="144" t="str">
        <f>IFERROR(IF(T85="","",T85),"")</f>
        <v/>
      </c>
      <c r="V85" s="559"/>
    </row>
    <row r="86" spans="1:26" ht="29.45" customHeight="1" thickBot="1" x14ac:dyDescent="0.3">
      <c r="A86" s="526" t="str">
        <f>'2 CONTEXTO E IDENTIFICACIÓN'!A22</f>
        <v>R14</v>
      </c>
      <c r="B86" s="529" t="str">
        <f>+'2 CONTEXTO E IDENTIFICACIÓN'!J22</f>
        <v xml:space="preserve"> por a causa de </v>
      </c>
      <c r="C86" s="511" t="str">
        <f>+'3 PROBABIL E IMPACTO INHERENTE'!E22</f>
        <v/>
      </c>
      <c r="D86" s="514" t="str">
        <f>+'3 PROBABIL E IMPACTO INHERENTE'!M22</f>
        <v/>
      </c>
      <c r="E86" s="157">
        <v>1</v>
      </c>
      <c r="F86" s="349">
        <f>+'5 VALORACIÓN CONTROL PROBAB.'!F86</f>
        <v>0</v>
      </c>
      <c r="G86" s="350">
        <f>+'5 VALORACIÓN CONTROL PROBAB.'!G86</f>
        <v>0</v>
      </c>
      <c r="H86" s="351">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IFERROR(IF(OR(S86="",J86&lt;&gt;"Correctivo"),"",$D$86*(1-S86)),"")</f>
        <v/>
      </c>
      <c r="U86" s="144" t="str">
        <f>IFERROR(IF(T86="","",T86),"")</f>
        <v/>
      </c>
      <c r="V86" s="557" t="str" cm="1">
        <f t="array" ref="V86">IFERROR(IF(COUNTA(T86:T91)=0,D86,LOOKUP(2,1/(T86:T91&lt;&gt;""),T86:T91)),D86)</f>
        <v/>
      </c>
      <c r="X86" s="152"/>
      <c r="Y86" s="160"/>
      <c r="Z86" s="160"/>
    </row>
    <row r="87" spans="1:26" ht="29.45" customHeight="1" thickBot="1" x14ac:dyDescent="0.3">
      <c r="A87" s="527"/>
      <c r="B87" s="530"/>
      <c r="C87" s="512"/>
      <c r="D87" s="515"/>
      <c r="E87" s="140">
        <v>2</v>
      </c>
      <c r="F87" s="349">
        <f>+'5 VALORACIÓN CONTROL PROBAB.'!F87</f>
        <v>0</v>
      </c>
      <c r="G87" s="350">
        <f>+'5 VALORACIÓN CONTROL PROBAB.'!G87</f>
        <v>0</v>
      </c>
      <c r="H87" s="351">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IFERROR(IF(OR(S87="",J87&lt;&gt;"Correctivo"),"",IF(T86="",D$86*(1-S87),T86*(1-S87))),"")</f>
        <v/>
      </c>
      <c r="U87" s="144" t="str">
        <f>IFERROR(IF(T87="","",T87),"")</f>
        <v/>
      </c>
      <c r="V87" s="558"/>
      <c r="X87" s="152"/>
      <c r="Y87" s="160"/>
      <c r="Z87" s="160"/>
    </row>
    <row r="88" spans="1:26" ht="29.45" customHeight="1" thickBot="1" x14ac:dyDescent="0.3">
      <c r="A88" s="527"/>
      <c r="B88" s="530"/>
      <c r="C88" s="512"/>
      <c r="D88" s="515"/>
      <c r="E88" s="140">
        <v>3</v>
      </c>
      <c r="F88" s="349">
        <f>+'5 VALORACIÓN CONTROL PROBAB.'!F88</f>
        <v>0</v>
      </c>
      <c r="G88" s="350">
        <f>+'5 VALORACIÓN CONTROL PROBAB.'!G88</f>
        <v>0</v>
      </c>
      <c r="H88" s="351">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IFERROR(IF(OR(S88="",J88&lt;&gt;"Correctivo"),"",IF(T87="",D$86*(1-S88),T87*(1-S88))),"")</f>
        <v/>
      </c>
      <c r="U88" s="144" t="str">
        <f>IFERROR(IF(T88="","",T88),"")</f>
        <v/>
      </c>
      <c r="V88" s="558"/>
      <c r="X88" s="152"/>
      <c r="Y88" s="160"/>
      <c r="Z88" s="160"/>
    </row>
    <row r="89" spans="1:26" ht="29.45" customHeight="1" thickBot="1" x14ac:dyDescent="0.3">
      <c r="A89" s="527"/>
      <c r="B89" s="530"/>
      <c r="C89" s="512"/>
      <c r="D89" s="515"/>
      <c r="E89" s="140">
        <v>4</v>
      </c>
      <c r="F89" s="349">
        <f>+'5 VALORACIÓN CONTROL PROBAB.'!F89</f>
        <v>0</v>
      </c>
      <c r="G89" s="350">
        <f>+'5 VALORACIÓN CONTROL PROBAB.'!G89</f>
        <v>0</v>
      </c>
      <c r="H89" s="351">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IFERROR(IF(OR(S89="",J89&lt;&gt;"Correctivo"),"",IF(T88="",D$86*(1-S89),T88*(1-S89))),"")</f>
        <v/>
      </c>
      <c r="U89" s="144" t="str">
        <f>IFERROR(IF(T89="","",T89),"")</f>
        <v/>
      </c>
      <c r="V89" s="558"/>
      <c r="X89" s="152"/>
      <c r="Y89" s="160"/>
      <c r="Z89" s="160"/>
    </row>
    <row r="90" spans="1:26" ht="29.45" customHeight="1" thickBot="1" x14ac:dyDescent="0.3">
      <c r="A90" s="527"/>
      <c r="B90" s="530"/>
      <c r="C90" s="512"/>
      <c r="D90" s="515"/>
      <c r="E90" s="140">
        <v>5</v>
      </c>
      <c r="F90" s="349">
        <f>+'5 VALORACIÓN CONTROL PROBAB.'!F90</f>
        <v>0</v>
      </c>
      <c r="G90" s="350">
        <f>+'5 VALORACIÓN CONTROL PROBAB.'!G90</f>
        <v>0</v>
      </c>
      <c r="H90" s="351">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IFERROR(IF(OR(S90="",J90&lt;&gt;"Correctivo"),"",IF(T89="",D$86*(1-S90),T89*(1-S90))),"")</f>
        <v/>
      </c>
      <c r="U90" s="144" t="str">
        <f>IFERROR(IF(T90="","",T90),"")</f>
        <v/>
      </c>
      <c r="V90" s="558"/>
      <c r="X90" s="152"/>
      <c r="Y90" s="160"/>
      <c r="Z90" s="160"/>
    </row>
    <row r="91" spans="1:26" ht="29.45" customHeight="1" thickBot="1" x14ac:dyDescent="0.3">
      <c r="A91" s="528"/>
      <c r="B91" s="531"/>
      <c r="C91" s="513"/>
      <c r="D91" s="516"/>
      <c r="E91" s="154">
        <v>6</v>
      </c>
      <c r="F91" s="349">
        <f>+'5 VALORACIÓN CONTROL PROBAB.'!F91</f>
        <v>0</v>
      </c>
      <c r="G91" s="350">
        <f>+'5 VALORACIÓN CONTROL PROBAB.'!G91</f>
        <v>0</v>
      </c>
      <c r="H91" s="351">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IFERROR(IF(OR(S91="",J91&lt;&gt;"Correctivo"),"",IF(T90="",D$86*(1-S91),T90*(1-S91))),"")</f>
        <v/>
      </c>
      <c r="U91" s="144" t="str">
        <f>IFERROR(IF(T91="","",T91),"")</f>
        <v/>
      </c>
      <c r="V91" s="559"/>
    </row>
    <row r="92" spans="1:26" ht="29.45" customHeight="1" thickBot="1" x14ac:dyDescent="0.3">
      <c r="A92" s="526" t="str">
        <f>'2 CONTEXTO E IDENTIFICACIÓN'!A23</f>
        <v>R15</v>
      </c>
      <c r="B92" s="529" t="str">
        <f>+'2 CONTEXTO E IDENTIFICACIÓN'!J23</f>
        <v xml:space="preserve"> por a causa de </v>
      </c>
      <c r="C92" s="511" t="str">
        <f>+'3 PROBABIL E IMPACTO INHERENTE'!E23</f>
        <v/>
      </c>
      <c r="D92" s="514" t="str">
        <f>+'3 PROBABIL E IMPACTO INHERENTE'!M23</f>
        <v/>
      </c>
      <c r="E92" s="157">
        <v>1</v>
      </c>
      <c r="F92" s="349">
        <f>+'5 VALORACIÓN CONTROL PROBAB.'!F92</f>
        <v>0</v>
      </c>
      <c r="G92" s="350">
        <f>+'5 VALORACIÓN CONTROL PROBAB.'!G92</f>
        <v>0</v>
      </c>
      <c r="H92" s="351">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IFERROR(IF(OR(S92="",J92&lt;&gt;"Correctivo"),"",$D$92*(1-S92)),"")</f>
        <v/>
      </c>
      <c r="U92" s="144" t="str">
        <f>IFERROR(IF(T92="","",T92),"")</f>
        <v/>
      </c>
      <c r="V92" s="557" t="str" cm="1">
        <f t="array" ref="V92">IFERROR(IF(COUNTA(T92:T97)=0,D92,LOOKUP(2,1/(T92:T97&lt;&gt;""),T92:T97)),D92)</f>
        <v/>
      </c>
      <c r="X92" s="152"/>
      <c r="Y92" s="160"/>
      <c r="Z92" s="160"/>
    </row>
    <row r="93" spans="1:26" ht="29.45" customHeight="1" thickBot="1" x14ac:dyDescent="0.3">
      <c r="A93" s="527"/>
      <c r="B93" s="530"/>
      <c r="C93" s="512"/>
      <c r="D93" s="515"/>
      <c r="E93" s="140">
        <v>2</v>
      </c>
      <c r="F93" s="349">
        <f>+'5 VALORACIÓN CONTROL PROBAB.'!F93</f>
        <v>0</v>
      </c>
      <c r="G93" s="350">
        <f>+'5 VALORACIÓN CONTROL PROBAB.'!G93</f>
        <v>0</v>
      </c>
      <c r="H93" s="351">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IFERROR(IF(OR(S93="",J93&lt;&gt;"Correctivo"),"",IF(T92="",D$92*(1-S93),T92*(1-S93))),"")</f>
        <v/>
      </c>
      <c r="U93" s="144" t="str">
        <f>IFERROR(IF(T93="","",T93),"")</f>
        <v/>
      </c>
      <c r="V93" s="558"/>
      <c r="X93" s="152"/>
      <c r="Y93" s="160"/>
      <c r="Z93" s="160"/>
    </row>
    <row r="94" spans="1:26" ht="29.45" customHeight="1" thickBot="1" x14ac:dyDescent="0.3">
      <c r="A94" s="527"/>
      <c r="B94" s="530"/>
      <c r="C94" s="512"/>
      <c r="D94" s="515"/>
      <c r="E94" s="140">
        <v>3</v>
      </c>
      <c r="F94" s="349">
        <f>+'5 VALORACIÓN CONTROL PROBAB.'!F94</f>
        <v>0</v>
      </c>
      <c r="G94" s="350">
        <f>+'5 VALORACIÓN CONTROL PROBAB.'!G94</f>
        <v>0</v>
      </c>
      <c r="H94" s="351">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IFERROR(IF(OR(S94="",J94&lt;&gt;"Correctivo"),"",IF(T93="",D$92*(1-S94),T93*(1-S94))),"")</f>
        <v/>
      </c>
      <c r="U94" s="144" t="str">
        <f>IFERROR(IF(T94="","",T94),"")</f>
        <v/>
      </c>
      <c r="V94" s="558"/>
      <c r="X94" s="152"/>
      <c r="Y94" s="160"/>
      <c r="Z94" s="160"/>
    </row>
    <row r="95" spans="1:26" ht="29.45" customHeight="1" thickBot="1" x14ac:dyDescent="0.3">
      <c r="A95" s="527"/>
      <c r="B95" s="530"/>
      <c r="C95" s="512"/>
      <c r="D95" s="515"/>
      <c r="E95" s="140">
        <v>4</v>
      </c>
      <c r="F95" s="349">
        <f>+'5 VALORACIÓN CONTROL PROBAB.'!F95</f>
        <v>0</v>
      </c>
      <c r="G95" s="350">
        <f>+'5 VALORACIÓN CONTROL PROBAB.'!G95</f>
        <v>0</v>
      </c>
      <c r="H95" s="351">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IFERROR(IF(OR(S95="",J95&lt;&gt;"Correctivo"),"",IF(T94="",D$92*(1-S95),T94*(1-S95))),"")</f>
        <v/>
      </c>
      <c r="U95" s="144" t="str">
        <f>IFERROR(IF(T95="","",T95),"")</f>
        <v/>
      </c>
      <c r="V95" s="558"/>
      <c r="X95" s="152"/>
      <c r="Y95" s="160"/>
      <c r="Z95" s="160"/>
    </row>
    <row r="96" spans="1:26" ht="29.45" customHeight="1" thickBot="1" x14ac:dyDescent="0.3">
      <c r="A96" s="527"/>
      <c r="B96" s="530"/>
      <c r="C96" s="512"/>
      <c r="D96" s="515"/>
      <c r="E96" s="140">
        <v>5</v>
      </c>
      <c r="F96" s="349">
        <f>+'5 VALORACIÓN CONTROL PROBAB.'!F96</f>
        <v>0</v>
      </c>
      <c r="G96" s="350">
        <f>+'5 VALORACIÓN CONTROL PROBAB.'!G96</f>
        <v>0</v>
      </c>
      <c r="H96" s="351">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IFERROR(IF(OR(S96="",J96&lt;&gt;"Correctivo"),"",IF(T95="",D$92*(1-S96),T95*(1-S96))),"")</f>
        <v/>
      </c>
      <c r="U96" s="144" t="str">
        <f>IFERROR(IF(T96="","",T96),"")</f>
        <v/>
      </c>
      <c r="V96" s="558"/>
      <c r="X96" s="152"/>
      <c r="Y96" s="160"/>
      <c r="Z96" s="160"/>
    </row>
    <row r="97" spans="1:26" ht="29.45" customHeight="1" thickBot="1" x14ac:dyDescent="0.3">
      <c r="A97" s="528"/>
      <c r="B97" s="531"/>
      <c r="C97" s="513"/>
      <c r="D97" s="516"/>
      <c r="E97" s="154">
        <v>6</v>
      </c>
      <c r="F97" s="349">
        <f>+'5 VALORACIÓN CONTROL PROBAB.'!F97</f>
        <v>0</v>
      </c>
      <c r="G97" s="350">
        <f>+'5 VALORACIÓN CONTROL PROBAB.'!G97</f>
        <v>0</v>
      </c>
      <c r="H97" s="351">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IFERROR(IF(OR(S97="",J97&lt;&gt;"Correctivo"),"",IF(T96="",D$92*(1-S97),T96*(1-S97))),"")</f>
        <v/>
      </c>
      <c r="U97" s="144" t="str">
        <f>IFERROR(IF(T97="","",T97),"")</f>
        <v/>
      </c>
      <c r="V97" s="559"/>
    </row>
    <row r="98" spans="1:26" ht="29.45" customHeight="1" thickBot="1" x14ac:dyDescent="0.3">
      <c r="A98" s="526" t="str">
        <f>'2 CONTEXTO E IDENTIFICACIÓN'!A24</f>
        <v>R16</v>
      </c>
      <c r="B98" s="529" t="str">
        <f>+'2 CONTEXTO E IDENTIFICACIÓN'!J24</f>
        <v xml:space="preserve"> por a causa de </v>
      </c>
      <c r="C98" s="511" t="str">
        <f>+'3 PROBABIL E IMPACTO INHERENTE'!E24</f>
        <v/>
      </c>
      <c r="D98" s="514" t="str">
        <f>+'3 PROBABIL E IMPACTO INHERENTE'!M24</f>
        <v/>
      </c>
      <c r="E98" s="157">
        <v>1</v>
      </c>
      <c r="F98" s="349">
        <f>+'5 VALORACIÓN CONTROL PROBAB.'!F98</f>
        <v>0</v>
      </c>
      <c r="G98" s="350">
        <f>+'5 VALORACIÓN CONTROL PROBAB.'!G98</f>
        <v>0</v>
      </c>
      <c r="H98" s="351">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IFERROR(IF(OR(S98="",J98&lt;&gt;"Correctivo"),"",$D$98*(1-S98)),"")</f>
        <v/>
      </c>
      <c r="U98" s="144" t="str">
        <f>IFERROR(IF(T98="","",T98),"")</f>
        <v/>
      </c>
      <c r="V98" s="557" t="str" cm="1">
        <f t="array" ref="V98">IFERROR(IF(COUNTA(T98:T103)=0,D98,LOOKUP(2,1/(T98:T103&lt;&gt;""),T98:T103)),D98)</f>
        <v/>
      </c>
      <c r="X98" s="152"/>
      <c r="Y98" s="160"/>
      <c r="Z98" s="160"/>
    </row>
    <row r="99" spans="1:26" ht="29.45" customHeight="1" thickBot="1" x14ac:dyDescent="0.3">
      <c r="A99" s="527"/>
      <c r="B99" s="530"/>
      <c r="C99" s="512"/>
      <c r="D99" s="515"/>
      <c r="E99" s="140">
        <v>2</v>
      </c>
      <c r="F99" s="349">
        <f>+'5 VALORACIÓN CONTROL PROBAB.'!F99</f>
        <v>0</v>
      </c>
      <c r="G99" s="350">
        <f>+'5 VALORACIÓN CONTROL PROBAB.'!G99</f>
        <v>0</v>
      </c>
      <c r="H99" s="351">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IFERROR(IF(OR(S99="",J99&lt;&gt;"Correctivo"),"",IF(T98="",D$98*(1-S99),T98*(1-S99))),"")</f>
        <v/>
      </c>
      <c r="U99" s="144" t="str">
        <f>IFERROR(IF(T99="","",T99),"")</f>
        <v/>
      </c>
      <c r="V99" s="558"/>
      <c r="X99" s="152"/>
      <c r="Y99" s="160"/>
      <c r="Z99" s="160"/>
    </row>
    <row r="100" spans="1:26" ht="29.45" customHeight="1" thickBot="1" x14ac:dyDescent="0.3">
      <c r="A100" s="527"/>
      <c r="B100" s="530"/>
      <c r="C100" s="512"/>
      <c r="D100" s="515"/>
      <c r="E100" s="140">
        <v>3</v>
      </c>
      <c r="F100" s="349">
        <f>+'5 VALORACIÓN CONTROL PROBAB.'!F100</f>
        <v>0</v>
      </c>
      <c r="G100" s="350">
        <f>+'5 VALORACIÓN CONTROL PROBAB.'!G100</f>
        <v>0</v>
      </c>
      <c r="H100" s="351">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IFERROR(IF(OR(S100="",J100&lt;&gt;"Correctivo"),"",IF(T99="",D$98*(1-S100),T99*(1-S100))),"")</f>
        <v/>
      </c>
      <c r="U100" s="144" t="str">
        <f>IFERROR(IF(T100="","",T100),"")</f>
        <v/>
      </c>
      <c r="V100" s="558"/>
      <c r="X100" s="152"/>
      <c r="Y100" s="160"/>
      <c r="Z100" s="160"/>
    </row>
    <row r="101" spans="1:26" ht="29.45" customHeight="1" thickBot="1" x14ac:dyDescent="0.3">
      <c r="A101" s="527"/>
      <c r="B101" s="530"/>
      <c r="C101" s="512"/>
      <c r="D101" s="515"/>
      <c r="E101" s="140">
        <v>4</v>
      </c>
      <c r="F101" s="349">
        <f>+'5 VALORACIÓN CONTROL PROBAB.'!F101</f>
        <v>0</v>
      </c>
      <c r="G101" s="350">
        <f>+'5 VALORACIÓN CONTROL PROBAB.'!G101</f>
        <v>0</v>
      </c>
      <c r="H101" s="351">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IFERROR(IF(OR(S101="",J101&lt;&gt;"Correctivo"),"",IF(T100="",D$98*(1-S101),T100*(1-S101))),"")</f>
        <v/>
      </c>
      <c r="U101" s="144" t="str">
        <f>IFERROR(IF(T101="","",T101),"")</f>
        <v/>
      </c>
      <c r="V101" s="558"/>
      <c r="X101" s="152"/>
      <c r="Y101" s="160"/>
      <c r="Z101" s="160"/>
    </row>
    <row r="102" spans="1:26" ht="29.45" customHeight="1" thickBot="1" x14ac:dyDescent="0.3">
      <c r="A102" s="527"/>
      <c r="B102" s="530"/>
      <c r="C102" s="512"/>
      <c r="D102" s="515"/>
      <c r="E102" s="140">
        <v>5</v>
      </c>
      <c r="F102" s="349">
        <f>+'5 VALORACIÓN CONTROL PROBAB.'!F102</f>
        <v>0</v>
      </c>
      <c r="G102" s="350">
        <f>+'5 VALORACIÓN CONTROL PROBAB.'!G102</f>
        <v>0</v>
      </c>
      <c r="H102" s="351">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IFERROR(IF(OR(S102="",J102&lt;&gt;"Correctivo"),"",IF(T101="",D$98*(1-S102),T101*(1-S102))),"")</f>
        <v/>
      </c>
      <c r="U102" s="144" t="str">
        <f>IFERROR(IF(T102="","",T102),"")</f>
        <v/>
      </c>
      <c r="V102" s="558"/>
      <c r="X102" s="152"/>
      <c r="Y102" s="160"/>
      <c r="Z102" s="160"/>
    </row>
    <row r="103" spans="1:26" ht="29.45" customHeight="1" thickBot="1" x14ac:dyDescent="0.3">
      <c r="A103" s="528"/>
      <c r="B103" s="531"/>
      <c r="C103" s="513"/>
      <c r="D103" s="516"/>
      <c r="E103" s="154">
        <v>6</v>
      </c>
      <c r="F103" s="349">
        <f>+'5 VALORACIÓN CONTROL PROBAB.'!F103</f>
        <v>0</v>
      </c>
      <c r="G103" s="350">
        <f>+'5 VALORACIÓN CONTROL PROBAB.'!G103</f>
        <v>0</v>
      </c>
      <c r="H103" s="351">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IFERROR(IF(OR(S103="",J103&lt;&gt;"Correctivo"),"",IF(T102="",D$98*(1-S103),T102*(1-S103))),"")</f>
        <v/>
      </c>
      <c r="U103" s="144" t="str">
        <f>IFERROR(IF(T103="","",T103),"")</f>
        <v/>
      </c>
      <c r="V103" s="559"/>
    </row>
    <row r="104" spans="1:26" ht="29.45" customHeight="1" thickBot="1" x14ac:dyDescent="0.3">
      <c r="A104" s="526" t="str">
        <f>'2 CONTEXTO E IDENTIFICACIÓN'!A25</f>
        <v>R17</v>
      </c>
      <c r="B104" s="529" t="str">
        <f>+'2 CONTEXTO E IDENTIFICACIÓN'!J25</f>
        <v xml:space="preserve"> por a causa de </v>
      </c>
      <c r="C104" s="511" t="str">
        <f>+'3 PROBABIL E IMPACTO INHERENTE'!E25</f>
        <v/>
      </c>
      <c r="D104" s="514" t="str">
        <f>+'3 PROBABIL E IMPACTO INHERENTE'!M25</f>
        <v/>
      </c>
      <c r="E104" s="157">
        <v>1</v>
      </c>
      <c r="F104" s="349">
        <f>+'5 VALORACIÓN CONTROL PROBAB.'!F104</f>
        <v>0</v>
      </c>
      <c r="G104" s="350">
        <f>+'5 VALORACIÓN CONTROL PROBAB.'!G104</f>
        <v>0</v>
      </c>
      <c r="H104" s="351">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IFERROR(IF(OR(S104="",J104&lt;&gt;"Correctivo"),"",$D$104*(1-S104)),"")</f>
        <v/>
      </c>
      <c r="U104" s="144" t="str">
        <f>IFERROR(IF(T104="","",T104),"")</f>
        <v/>
      </c>
      <c r="V104" s="557" t="str" cm="1">
        <f t="array" ref="V104">IFERROR(IF(COUNTA(T104:T109)=0,D104,LOOKUP(2,1/(T104:T109&lt;&gt;""),T104:T109)),D104)</f>
        <v/>
      </c>
      <c r="X104" s="152"/>
      <c r="Y104" s="160"/>
      <c r="Z104" s="160"/>
    </row>
    <row r="105" spans="1:26" ht="29.45" customHeight="1" thickBot="1" x14ac:dyDescent="0.3">
      <c r="A105" s="532"/>
      <c r="B105" s="533"/>
      <c r="C105" s="521"/>
      <c r="D105" s="522"/>
      <c r="E105" s="140">
        <v>2</v>
      </c>
      <c r="F105" s="349">
        <f>+'5 VALORACIÓN CONTROL PROBAB.'!F105</f>
        <v>0</v>
      </c>
      <c r="G105" s="350">
        <f>+'5 VALORACIÓN CONTROL PROBAB.'!G105</f>
        <v>0</v>
      </c>
      <c r="H105" s="351">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IFERROR(IF(OR(S105="",J105&lt;&gt;"Correctivo"),"",IF(T104="",D$104*(1-S105),T104*(1-S105))),"")</f>
        <v/>
      </c>
      <c r="U105" s="144" t="str">
        <f>IFERROR(IF(T105="","",T105),"")</f>
        <v/>
      </c>
      <c r="V105" s="558"/>
      <c r="X105" s="152"/>
      <c r="Y105" s="160"/>
      <c r="Z105" s="160"/>
    </row>
    <row r="106" spans="1:26" ht="29.45" customHeight="1" thickBot="1" x14ac:dyDescent="0.3">
      <c r="A106" s="532"/>
      <c r="B106" s="533"/>
      <c r="C106" s="521"/>
      <c r="D106" s="522"/>
      <c r="E106" s="140">
        <v>3</v>
      </c>
      <c r="F106" s="349">
        <f>+'5 VALORACIÓN CONTROL PROBAB.'!F106</f>
        <v>0</v>
      </c>
      <c r="G106" s="350">
        <f>+'5 VALORACIÓN CONTROL PROBAB.'!G106</f>
        <v>0</v>
      </c>
      <c r="H106" s="351">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IFERROR(IF(OR(S106="",J106&lt;&gt;"Correctivo"),"",IF(T105="",D$104*(1-S106),T105*(1-S106))),"")</f>
        <v/>
      </c>
      <c r="U106" s="144" t="str">
        <f>IFERROR(IF(T106="","",T106),"")</f>
        <v/>
      </c>
      <c r="V106" s="558"/>
      <c r="X106" s="152"/>
      <c r="Y106" s="160"/>
      <c r="Z106" s="160"/>
    </row>
    <row r="107" spans="1:26" ht="29.45" customHeight="1" thickBot="1" x14ac:dyDescent="0.3">
      <c r="A107" s="527"/>
      <c r="B107" s="530"/>
      <c r="C107" s="512"/>
      <c r="D107" s="515"/>
      <c r="E107" s="140">
        <v>4</v>
      </c>
      <c r="F107" s="349">
        <f>+'5 VALORACIÓN CONTROL PROBAB.'!F107</f>
        <v>0</v>
      </c>
      <c r="G107" s="350">
        <f>+'5 VALORACIÓN CONTROL PROBAB.'!G107</f>
        <v>0</v>
      </c>
      <c r="H107" s="351">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IFERROR(IF(OR(S107="",J107&lt;&gt;"Correctivo"),"",IF(T106="",D$104*(1-S107),T106*(1-S107))),"")</f>
        <v/>
      </c>
      <c r="U107" s="144" t="str">
        <f>IFERROR(IF(T107="","",T107),"")</f>
        <v/>
      </c>
      <c r="V107" s="558"/>
      <c r="X107" s="152"/>
      <c r="Y107" s="160"/>
      <c r="Z107" s="160"/>
    </row>
    <row r="108" spans="1:26" ht="29.45" customHeight="1" thickBot="1" x14ac:dyDescent="0.3">
      <c r="A108" s="527"/>
      <c r="B108" s="530"/>
      <c r="C108" s="512"/>
      <c r="D108" s="515"/>
      <c r="E108" s="140">
        <v>5</v>
      </c>
      <c r="F108" s="349">
        <f>+'5 VALORACIÓN CONTROL PROBAB.'!F108</f>
        <v>0</v>
      </c>
      <c r="G108" s="350">
        <f>+'5 VALORACIÓN CONTROL PROBAB.'!G108</f>
        <v>0</v>
      </c>
      <c r="H108" s="351">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IFERROR(IF(OR(S108="",J108&lt;&gt;"Correctivo"),"",IF(T107="",D$104*(1-S108),T107*(1-S108))),"")</f>
        <v/>
      </c>
      <c r="U108" s="144" t="str">
        <f>IFERROR(IF(T108="","",T108),"")</f>
        <v/>
      </c>
      <c r="V108" s="558"/>
      <c r="X108" s="152"/>
      <c r="Y108" s="160"/>
      <c r="Z108" s="160"/>
    </row>
    <row r="109" spans="1:26" ht="29.45" customHeight="1" thickBot="1" x14ac:dyDescent="0.3">
      <c r="A109" s="528"/>
      <c r="B109" s="531"/>
      <c r="C109" s="513"/>
      <c r="D109" s="516"/>
      <c r="E109" s="154">
        <v>6</v>
      </c>
      <c r="F109" s="349">
        <f>+'5 VALORACIÓN CONTROL PROBAB.'!F109</f>
        <v>0</v>
      </c>
      <c r="G109" s="350">
        <f>+'5 VALORACIÓN CONTROL PROBAB.'!G109</f>
        <v>0</v>
      </c>
      <c r="H109" s="351">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IFERROR(IF(OR(S109="",J109&lt;&gt;"Correctivo"),"",IF(T108="",D$104*(1-S109),T108*(1-S109))),"")</f>
        <v/>
      </c>
      <c r="U109" s="144" t="str">
        <f>IFERROR(IF(T109="","",T109),"")</f>
        <v/>
      </c>
      <c r="V109" s="559"/>
    </row>
    <row r="110" spans="1:26" ht="29.45" customHeight="1" thickBot="1" x14ac:dyDescent="0.3">
      <c r="A110" s="526" t="str">
        <f>'2 CONTEXTO E IDENTIFICACIÓN'!A26</f>
        <v>R18</v>
      </c>
      <c r="B110" s="529" t="str">
        <f>+'2 CONTEXTO E IDENTIFICACIÓN'!J26</f>
        <v xml:space="preserve"> por a causa de </v>
      </c>
      <c r="C110" s="511" t="str">
        <f>+'3 PROBABIL E IMPACTO INHERENTE'!E26</f>
        <v/>
      </c>
      <c r="D110" s="514" t="str">
        <f>+'3 PROBABIL E IMPACTO INHERENTE'!M26</f>
        <v/>
      </c>
      <c r="E110" s="157">
        <v>1</v>
      </c>
      <c r="F110" s="349">
        <f>+'5 VALORACIÓN CONTROL PROBAB.'!F110</f>
        <v>0</v>
      </c>
      <c r="G110" s="350">
        <f>+'5 VALORACIÓN CONTROL PROBAB.'!G110</f>
        <v>0</v>
      </c>
      <c r="H110" s="351">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IFERROR(IF(OR(S110="",J110&lt;&gt;"Correctivo"),"",$D$110*(1-S110)),"")</f>
        <v/>
      </c>
      <c r="U110" s="144" t="str">
        <f>IFERROR(IF(T110="","",T110),"")</f>
        <v/>
      </c>
      <c r="V110" s="557" t="str" cm="1">
        <f t="array" ref="V110">IFERROR(IF(COUNTA(T110:T115)=0,D110,LOOKUP(2,1/(T110:T115&lt;&gt;""),T110:T115)),D110)</f>
        <v/>
      </c>
      <c r="X110" s="152"/>
      <c r="Y110" s="160"/>
      <c r="Z110" s="160"/>
    </row>
    <row r="111" spans="1:26" ht="29.45" customHeight="1" thickBot="1" x14ac:dyDescent="0.3">
      <c r="A111" s="532"/>
      <c r="B111" s="533"/>
      <c r="C111" s="521"/>
      <c r="D111" s="522"/>
      <c r="E111" s="140">
        <v>2</v>
      </c>
      <c r="F111" s="349">
        <f>+'5 VALORACIÓN CONTROL PROBAB.'!F111</f>
        <v>0</v>
      </c>
      <c r="G111" s="350">
        <f>+'5 VALORACIÓN CONTROL PROBAB.'!G111</f>
        <v>0</v>
      </c>
      <c r="H111" s="351">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IFERROR(IF(OR(S111="",J111&lt;&gt;"Correctivo"),"",IF(T110="",D$110*(1-S111),T110*(1-S111))),"")</f>
        <v/>
      </c>
      <c r="U111" s="144" t="str">
        <f>IFERROR(IF(T111="","",T111),"")</f>
        <v/>
      </c>
      <c r="V111" s="558"/>
      <c r="X111" s="152"/>
      <c r="Y111" s="160"/>
      <c r="Z111" s="160"/>
    </row>
    <row r="112" spans="1:26" ht="29.45" customHeight="1" thickBot="1" x14ac:dyDescent="0.3">
      <c r="A112" s="532"/>
      <c r="B112" s="533"/>
      <c r="C112" s="521"/>
      <c r="D112" s="522"/>
      <c r="E112" s="140">
        <v>3</v>
      </c>
      <c r="F112" s="349">
        <f>+'5 VALORACIÓN CONTROL PROBAB.'!F112</f>
        <v>0</v>
      </c>
      <c r="G112" s="350">
        <f>+'5 VALORACIÓN CONTROL PROBAB.'!G112</f>
        <v>0</v>
      </c>
      <c r="H112" s="351">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IFERROR(IF(OR(S112="",J112&lt;&gt;"Correctivo"),"",IF(T111="",D$110*(1-S112),T111*(1-S112))),"")</f>
        <v/>
      </c>
      <c r="U112" s="144" t="str">
        <f>IFERROR(IF(T112="","",T112),"")</f>
        <v/>
      </c>
      <c r="V112" s="558"/>
      <c r="X112" s="152"/>
      <c r="Y112" s="160"/>
      <c r="Z112" s="160"/>
    </row>
    <row r="113" spans="1:26" ht="29.45" customHeight="1" thickBot="1" x14ac:dyDescent="0.3">
      <c r="A113" s="527"/>
      <c r="B113" s="530"/>
      <c r="C113" s="512"/>
      <c r="D113" s="515"/>
      <c r="E113" s="140">
        <v>4</v>
      </c>
      <c r="F113" s="349">
        <f>+'5 VALORACIÓN CONTROL PROBAB.'!F113</f>
        <v>0</v>
      </c>
      <c r="G113" s="350">
        <f>+'5 VALORACIÓN CONTROL PROBAB.'!G113</f>
        <v>0</v>
      </c>
      <c r="H113" s="351">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IFERROR(IF(OR(S113="",J113&lt;&gt;"Correctivo"),"",IF(T112="",D$110*(1-S113),T112*(1-S113))),"")</f>
        <v/>
      </c>
      <c r="U113" s="144" t="str">
        <f>IFERROR(IF(T113="","",T113),"")</f>
        <v/>
      </c>
      <c r="V113" s="558"/>
      <c r="X113" s="152"/>
      <c r="Y113" s="160"/>
      <c r="Z113" s="160"/>
    </row>
    <row r="114" spans="1:26" ht="29.45" customHeight="1" thickBot="1" x14ac:dyDescent="0.3">
      <c r="A114" s="527"/>
      <c r="B114" s="530"/>
      <c r="C114" s="512"/>
      <c r="D114" s="515"/>
      <c r="E114" s="140">
        <v>5</v>
      </c>
      <c r="F114" s="349">
        <f>+'5 VALORACIÓN CONTROL PROBAB.'!F114</f>
        <v>0</v>
      </c>
      <c r="G114" s="350">
        <f>+'5 VALORACIÓN CONTROL PROBAB.'!G114</f>
        <v>0</v>
      </c>
      <c r="H114" s="351">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IFERROR(IF(OR(S114="",J114&lt;&gt;"Correctivo"),"",IF(T113="",D$110*(1-S114),T113*(1-S114))),"")</f>
        <v/>
      </c>
      <c r="U114" s="144" t="str">
        <f>IFERROR(IF(T114="","",T114),"")</f>
        <v/>
      </c>
      <c r="V114" s="558"/>
      <c r="X114" s="152"/>
      <c r="Y114" s="160"/>
      <c r="Z114" s="160"/>
    </row>
    <row r="115" spans="1:26" ht="29.45" customHeight="1" thickBot="1" x14ac:dyDescent="0.3">
      <c r="A115" s="528"/>
      <c r="B115" s="531"/>
      <c r="C115" s="513"/>
      <c r="D115" s="516"/>
      <c r="E115" s="154">
        <v>6</v>
      </c>
      <c r="F115" s="349">
        <f>+'5 VALORACIÓN CONTROL PROBAB.'!F115</f>
        <v>0</v>
      </c>
      <c r="G115" s="350">
        <f>+'5 VALORACIÓN CONTROL PROBAB.'!G115</f>
        <v>0</v>
      </c>
      <c r="H115" s="351">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IFERROR(IF(OR(S115="",J115&lt;&gt;"Correctivo"),"",IF(T114="",D$110*(1-S115),T114*(1-S115))),"")</f>
        <v/>
      </c>
      <c r="U115" s="144" t="str">
        <f>IFERROR(IF(T115="","",T115),"")</f>
        <v/>
      </c>
      <c r="V115" s="559"/>
    </row>
    <row r="116" spans="1:26" ht="29.45" customHeight="1" thickBot="1" x14ac:dyDescent="0.3">
      <c r="A116" s="526" t="str">
        <f>'2 CONTEXTO E IDENTIFICACIÓN'!A27</f>
        <v>R19</v>
      </c>
      <c r="B116" s="529" t="str">
        <f>+'2 CONTEXTO E IDENTIFICACIÓN'!J27</f>
        <v xml:space="preserve"> por a causa de </v>
      </c>
      <c r="C116" s="511" t="str">
        <f>+'3 PROBABIL E IMPACTO INHERENTE'!E27</f>
        <v/>
      </c>
      <c r="D116" s="514" t="str">
        <f>+'3 PROBABIL E IMPACTO INHERENTE'!M27</f>
        <v/>
      </c>
      <c r="E116" s="157">
        <v>1</v>
      </c>
      <c r="F116" s="349">
        <f>+'5 VALORACIÓN CONTROL PROBAB.'!F116</f>
        <v>0</v>
      </c>
      <c r="G116" s="350">
        <f>+'5 VALORACIÓN CONTROL PROBAB.'!G116</f>
        <v>0</v>
      </c>
      <c r="H116" s="351">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IFERROR(IF(OR(S116="",J116&lt;&gt;"Correctivo"),"",$D$116*(1-S116)),"")</f>
        <v/>
      </c>
      <c r="U116" s="144" t="str">
        <f>IFERROR(IF(T116="","",T116),"")</f>
        <v/>
      </c>
      <c r="V116" s="557" t="str" cm="1">
        <f t="array" ref="V116">IFERROR(IF(COUNTA(T116:T121)=0,D116,LOOKUP(2,1/(T116:T121&lt;&gt;""),T116:T121)),D116)</f>
        <v/>
      </c>
      <c r="X116" s="152"/>
      <c r="Y116" s="160"/>
      <c r="Z116" s="160"/>
    </row>
    <row r="117" spans="1:26" ht="29.45" customHeight="1" thickBot="1" x14ac:dyDescent="0.3">
      <c r="A117" s="532"/>
      <c r="B117" s="533"/>
      <c r="C117" s="521"/>
      <c r="D117" s="522"/>
      <c r="E117" s="140">
        <v>2</v>
      </c>
      <c r="F117" s="349">
        <f>+'5 VALORACIÓN CONTROL PROBAB.'!F117</f>
        <v>0</v>
      </c>
      <c r="G117" s="350">
        <f>+'5 VALORACIÓN CONTROL PROBAB.'!G117</f>
        <v>0</v>
      </c>
      <c r="H117" s="351">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IFERROR(IF(OR(S117="",J117&lt;&gt;"Correctivo"),"",IF(T116="",D$116*(1-S117),T116*(1-S117))),"")</f>
        <v/>
      </c>
      <c r="U117" s="144" t="str">
        <f>IFERROR(IF(T117="","",T117),"")</f>
        <v/>
      </c>
      <c r="V117" s="558"/>
      <c r="X117" s="152"/>
      <c r="Y117" s="160"/>
      <c r="Z117" s="160"/>
    </row>
    <row r="118" spans="1:26" ht="29.45" customHeight="1" thickBot="1" x14ac:dyDescent="0.3">
      <c r="A118" s="532"/>
      <c r="B118" s="533"/>
      <c r="C118" s="521"/>
      <c r="D118" s="522"/>
      <c r="E118" s="140">
        <v>3</v>
      </c>
      <c r="F118" s="349">
        <f>+'5 VALORACIÓN CONTROL PROBAB.'!F118</f>
        <v>0</v>
      </c>
      <c r="G118" s="350">
        <f>+'5 VALORACIÓN CONTROL PROBAB.'!G118</f>
        <v>0</v>
      </c>
      <c r="H118" s="351">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IFERROR(IF(OR(S118="",J118&lt;&gt;"Correctivo"),"",IF(T117="",D$116*(1-S118),T117*(1-S118))),"")</f>
        <v/>
      </c>
      <c r="U118" s="144" t="str">
        <f>IFERROR(IF(T118="","",T118),"")</f>
        <v/>
      </c>
      <c r="V118" s="558"/>
      <c r="X118" s="152"/>
      <c r="Y118" s="160"/>
      <c r="Z118" s="160"/>
    </row>
    <row r="119" spans="1:26" ht="29.45" customHeight="1" thickBot="1" x14ac:dyDescent="0.3">
      <c r="A119" s="527"/>
      <c r="B119" s="530"/>
      <c r="C119" s="512"/>
      <c r="D119" s="515"/>
      <c r="E119" s="140">
        <v>4</v>
      </c>
      <c r="F119" s="349">
        <f>+'5 VALORACIÓN CONTROL PROBAB.'!F119</f>
        <v>0</v>
      </c>
      <c r="G119" s="350">
        <f>+'5 VALORACIÓN CONTROL PROBAB.'!G119</f>
        <v>0</v>
      </c>
      <c r="H119" s="351">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IFERROR(IF(OR(S119="",J119&lt;&gt;"Correctivo"),"",IF(T118="",D$116*(1-S119),T118*(1-S119))),"")</f>
        <v/>
      </c>
      <c r="U119" s="144" t="str">
        <f>IFERROR(IF(T119="","",T119),"")</f>
        <v/>
      </c>
      <c r="V119" s="558"/>
      <c r="X119" s="152"/>
      <c r="Y119" s="160"/>
      <c r="Z119" s="160"/>
    </row>
    <row r="120" spans="1:26" ht="29.45" customHeight="1" thickBot="1" x14ac:dyDescent="0.3">
      <c r="A120" s="527"/>
      <c r="B120" s="530"/>
      <c r="C120" s="512"/>
      <c r="D120" s="515"/>
      <c r="E120" s="140">
        <v>5</v>
      </c>
      <c r="F120" s="349">
        <f>+'5 VALORACIÓN CONTROL PROBAB.'!F120</f>
        <v>0</v>
      </c>
      <c r="G120" s="350">
        <f>+'5 VALORACIÓN CONTROL PROBAB.'!G120</f>
        <v>0</v>
      </c>
      <c r="H120" s="351">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IFERROR(IF(OR(S120="",J120&lt;&gt;"Correctivo"),"",IF(T119="",D$116*(1-S120),T119*(1-S120))),"")</f>
        <v/>
      </c>
      <c r="U120" s="144" t="str">
        <f>IFERROR(IF(T120="","",T120),"")</f>
        <v/>
      </c>
      <c r="V120" s="558"/>
      <c r="X120" s="152"/>
      <c r="Y120" s="160"/>
      <c r="Z120" s="160"/>
    </row>
    <row r="121" spans="1:26" ht="29.45" customHeight="1" thickBot="1" x14ac:dyDescent="0.3">
      <c r="A121" s="528"/>
      <c r="B121" s="531"/>
      <c r="C121" s="513"/>
      <c r="D121" s="516"/>
      <c r="E121" s="154">
        <v>6</v>
      </c>
      <c r="F121" s="349">
        <f>+'5 VALORACIÓN CONTROL PROBAB.'!F121</f>
        <v>0</v>
      </c>
      <c r="G121" s="350">
        <f>+'5 VALORACIÓN CONTROL PROBAB.'!G121</f>
        <v>0</v>
      </c>
      <c r="H121" s="351">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IFERROR(IF(OR(S121="",J121&lt;&gt;"Correctivo"),"",IF(T120="",D$116*(1-S121),T120*(1-S121))),"")</f>
        <v/>
      </c>
      <c r="U121" s="144" t="str">
        <f>IFERROR(IF(T121="","",T121),"")</f>
        <v/>
      </c>
      <c r="V121" s="559"/>
    </row>
    <row r="122" spans="1:26" ht="29.45" customHeight="1" thickBot="1" x14ac:dyDescent="0.3">
      <c r="A122" s="526" t="str">
        <f>'2 CONTEXTO E IDENTIFICACIÓN'!A28</f>
        <v>R20</v>
      </c>
      <c r="B122" s="529" t="str">
        <f>+'2 CONTEXTO E IDENTIFICACIÓN'!J28</f>
        <v xml:space="preserve"> por a causa de </v>
      </c>
      <c r="C122" s="511" t="str">
        <f>+'3 PROBABIL E IMPACTO INHERENTE'!E28</f>
        <v/>
      </c>
      <c r="D122" s="514" t="str">
        <f>+'3 PROBABIL E IMPACTO INHERENTE'!M28</f>
        <v/>
      </c>
      <c r="E122" s="157">
        <v>1</v>
      </c>
      <c r="F122" s="349">
        <f>+'5 VALORACIÓN CONTROL PROBAB.'!F122</f>
        <v>0</v>
      </c>
      <c r="G122" s="350">
        <f>+'5 VALORACIÓN CONTROL PROBAB.'!G122</f>
        <v>0</v>
      </c>
      <c r="H122" s="351">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IFERROR(IF(OR(S122="",J122&lt;&gt;"Correctivo"),"",$D$122*(1-S122)),"")</f>
        <v/>
      </c>
      <c r="U122" s="144" t="str">
        <f>IFERROR(IF(T122="","",T122),"")</f>
        <v/>
      </c>
      <c r="V122" s="557" t="str" cm="1">
        <f t="array" ref="V122">IFERROR(IF(COUNTA(T122:T127)=0,D122,LOOKUP(2,1/(T122:T127&lt;&gt;""),T122:T127)),D122)</f>
        <v/>
      </c>
      <c r="X122" s="152"/>
      <c r="Y122" s="160"/>
      <c r="Z122" s="160"/>
    </row>
    <row r="123" spans="1:26" ht="29.45" customHeight="1" thickBot="1" x14ac:dyDescent="0.3">
      <c r="A123" s="532"/>
      <c r="B123" s="533"/>
      <c r="C123" s="521"/>
      <c r="D123" s="522"/>
      <c r="E123" s="140">
        <v>2</v>
      </c>
      <c r="F123" s="349">
        <f>+'5 VALORACIÓN CONTROL PROBAB.'!F123</f>
        <v>0</v>
      </c>
      <c r="G123" s="350">
        <f>+'5 VALORACIÓN CONTROL PROBAB.'!G123</f>
        <v>0</v>
      </c>
      <c r="H123" s="351">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IFERROR(IF(OR(S123="",J123&lt;&gt;"Correctivo"),"",IF(T122="",D$122*(1-S123),T122*(1-S123))),"")</f>
        <v/>
      </c>
      <c r="U123" s="144" t="str">
        <f>IFERROR(IF(T123="","",T123),"")</f>
        <v/>
      </c>
      <c r="V123" s="558"/>
      <c r="X123" s="152"/>
      <c r="Y123" s="160"/>
      <c r="Z123" s="160"/>
    </row>
    <row r="124" spans="1:26" ht="29.45" customHeight="1" thickBot="1" x14ac:dyDescent="0.3">
      <c r="A124" s="532"/>
      <c r="B124" s="533"/>
      <c r="C124" s="521"/>
      <c r="D124" s="522"/>
      <c r="E124" s="140">
        <v>3</v>
      </c>
      <c r="F124" s="349">
        <f>+'5 VALORACIÓN CONTROL PROBAB.'!F124</f>
        <v>0</v>
      </c>
      <c r="G124" s="350">
        <f>+'5 VALORACIÓN CONTROL PROBAB.'!G124</f>
        <v>0</v>
      </c>
      <c r="H124" s="351">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IFERROR(IF(OR(S124="",J124&lt;&gt;"Correctivo"),"",IF(T123="",D$122*(1-S124),T123*(1-S124))),"")</f>
        <v/>
      </c>
      <c r="U124" s="144" t="str">
        <f>IFERROR(IF(T124="","",T124),"")</f>
        <v/>
      </c>
      <c r="V124" s="558"/>
      <c r="X124" s="152"/>
      <c r="Y124" s="160"/>
      <c r="Z124" s="160"/>
    </row>
    <row r="125" spans="1:26" ht="29.45" customHeight="1" thickBot="1" x14ac:dyDescent="0.3">
      <c r="A125" s="527"/>
      <c r="B125" s="530"/>
      <c r="C125" s="512"/>
      <c r="D125" s="515"/>
      <c r="E125" s="140">
        <v>4</v>
      </c>
      <c r="F125" s="349">
        <f>+'5 VALORACIÓN CONTROL PROBAB.'!F125</f>
        <v>0</v>
      </c>
      <c r="G125" s="350">
        <f>+'5 VALORACIÓN CONTROL PROBAB.'!G125</f>
        <v>0</v>
      </c>
      <c r="H125" s="351">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IFERROR(IF(OR(S125="",J125&lt;&gt;"Correctivo"),"",IF(T124="",D$122*(1-S125),T124*(1-S125))),"")</f>
        <v/>
      </c>
      <c r="U125" s="144" t="str">
        <f>IFERROR(IF(T125="","",T125),"")</f>
        <v/>
      </c>
      <c r="V125" s="558"/>
      <c r="X125" s="152"/>
      <c r="Y125" s="160"/>
      <c r="Z125" s="160"/>
    </row>
    <row r="126" spans="1:26" ht="29.45" customHeight="1" thickBot="1" x14ac:dyDescent="0.3">
      <c r="A126" s="527"/>
      <c r="B126" s="530"/>
      <c r="C126" s="512"/>
      <c r="D126" s="515"/>
      <c r="E126" s="140">
        <v>5</v>
      </c>
      <c r="F126" s="349">
        <f>+'5 VALORACIÓN CONTROL PROBAB.'!F126</f>
        <v>0</v>
      </c>
      <c r="G126" s="350">
        <f>+'5 VALORACIÓN CONTROL PROBAB.'!G126</f>
        <v>0</v>
      </c>
      <c r="H126" s="351">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IFERROR(IF(OR(S126="",J126&lt;&gt;"Correctivo"),"",IF(T125="",D$122*(1-S126),T125*(1-S126))),"")</f>
        <v/>
      </c>
      <c r="U126" s="144" t="str">
        <f>IFERROR(IF(T126="","",T126),"")</f>
        <v/>
      </c>
      <c r="V126" s="558"/>
      <c r="X126" s="152"/>
      <c r="Y126" s="160"/>
      <c r="Z126" s="160"/>
    </row>
    <row r="127" spans="1:26" ht="29.45" customHeight="1" thickBot="1" x14ac:dyDescent="0.3">
      <c r="A127" s="528"/>
      <c r="B127" s="531"/>
      <c r="C127" s="513"/>
      <c r="D127" s="516"/>
      <c r="E127" s="154">
        <v>6</v>
      </c>
      <c r="F127" s="349">
        <f>+'5 VALORACIÓN CONTROL PROBAB.'!F127</f>
        <v>0</v>
      </c>
      <c r="G127" s="350">
        <f>+'5 VALORACIÓN CONTROL PROBAB.'!G127</f>
        <v>0</v>
      </c>
      <c r="H127" s="351">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IFERROR(IF(OR(S127="",J127&lt;&gt;"Correctivo"),"",IF(T126="",D$122*(1-S127),T126*(1-S127))),"")</f>
        <v/>
      </c>
      <c r="U127" s="144" t="str">
        <f>IFERROR(IF(T127="","",T127),"")</f>
        <v/>
      </c>
      <c r="V127" s="559"/>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abSelected="1"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40" customWidth="1"/>
    <col min="6" max="6" width="11.28515625" style="340"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89" t="str">
        <f>+'2 CONTEXTO E IDENTIFICACIÓN'!A1</f>
        <v>FORMATO MAPA DE RIESGOS
PROCESO: DIRECCIONAMIENTO ESTRATÉGICO
Versión: 01 Fecha: 04/03/2026 Código:  DET-F-52</v>
      </c>
      <c r="B1" s="490"/>
      <c r="C1" s="490"/>
      <c r="D1" s="490"/>
      <c r="E1" s="490"/>
      <c r="F1" s="490"/>
      <c r="G1" s="490"/>
      <c r="H1" s="490"/>
      <c r="I1" s="490"/>
      <c r="J1" s="490"/>
      <c r="K1" s="490"/>
      <c r="L1" s="490"/>
      <c r="M1" s="490"/>
      <c r="N1" s="490"/>
      <c r="O1" s="490"/>
      <c r="AF1" s="180"/>
      <c r="AG1" s="180"/>
      <c r="AH1" s="180"/>
      <c r="AI1" s="180"/>
      <c r="AJ1" s="180"/>
    </row>
    <row r="2" spans="1:38" s="115" customFormat="1" ht="36" customHeight="1" x14ac:dyDescent="0.2">
      <c r="A2" s="380" t="str">
        <f>+'2 CONTEXTO E IDENTIFICACIÓN'!A2</f>
        <v>VERSIÓN:</v>
      </c>
      <c r="B2" s="381"/>
      <c r="C2" s="382"/>
      <c r="D2" s="327">
        <f>'2 CONTEXTO E IDENTIFICACIÓN'!B2</f>
        <v>1</v>
      </c>
      <c r="E2" s="328"/>
      <c r="K2" s="183"/>
      <c r="L2" s="183"/>
      <c r="M2" s="183"/>
      <c r="N2" s="183"/>
      <c r="O2" s="183"/>
      <c r="P2" s="182"/>
      <c r="AF2" s="180"/>
      <c r="AG2" s="180"/>
      <c r="AH2" s="180"/>
      <c r="AI2" s="180"/>
      <c r="AJ2" s="180"/>
    </row>
    <row r="3" spans="1:38" s="115" customFormat="1" x14ac:dyDescent="0.2">
      <c r="A3" s="184"/>
      <c r="B3" s="182"/>
      <c r="C3" s="246"/>
      <c r="D3" s="246"/>
      <c r="E3" s="328"/>
      <c r="F3" s="329"/>
      <c r="G3" s="329"/>
      <c r="H3" s="188"/>
      <c r="I3" s="189"/>
      <c r="J3" s="190"/>
      <c r="K3" s="183"/>
      <c r="L3" s="183"/>
      <c r="M3" s="183"/>
      <c r="N3" s="183"/>
      <c r="O3" s="183"/>
      <c r="P3" s="182"/>
      <c r="AF3" s="180"/>
      <c r="AG3" s="180"/>
      <c r="AH3" s="180"/>
      <c r="AI3" s="180"/>
      <c r="AJ3" s="180"/>
    </row>
    <row r="4" spans="1:38" s="115" customFormat="1" ht="38.25" x14ac:dyDescent="0.2">
      <c r="A4" s="116" t="s">
        <v>47</v>
      </c>
      <c r="B4" s="390" t="str">
        <f>'2 CONTEXTO E IDENTIFICACIÓN'!B4</f>
        <v>Ministerio de Vivienda, Ciudad y Territorio</v>
      </c>
      <c r="C4" s="390"/>
      <c r="D4" s="390"/>
      <c r="E4" s="330"/>
      <c r="F4" s="331"/>
      <c r="G4" s="118" t="str">
        <f>+'2 CONTEXTO E IDENTIFICACIÓN'!$I$4</f>
        <v>Elaboración o Actualización:</v>
      </c>
      <c r="H4" s="119">
        <f>'2 CONTEXTO E IDENTIFICACIÓN'!J4</f>
        <v>46098</v>
      </c>
      <c r="I4" s="120"/>
      <c r="J4" s="120"/>
      <c r="AF4" s="180"/>
      <c r="AG4" s="180"/>
      <c r="AH4" s="180"/>
      <c r="AI4" s="180"/>
      <c r="AJ4" s="180"/>
    </row>
    <row r="5" spans="1:38" s="115" customFormat="1" ht="30" thickBot="1" x14ac:dyDescent="0.4">
      <c r="A5" s="116" t="s">
        <v>48</v>
      </c>
      <c r="B5" s="390" t="str">
        <f>'2 CONTEXTO E IDENTIFICACIÓN'!F4</f>
        <v>Gestión Financiera</v>
      </c>
      <c r="C5" s="391"/>
      <c r="D5" s="391"/>
      <c r="E5" s="330"/>
      <c r="F5" s="331"/>
      <c r="G5" s="174" t="str">
        <f>+'2 CONTEXTO E IDENTIFICACIÓN'!$E$5</f>
        <v xml:space="preserve">Vigencia: </v>
      </c>
      <c r="H5" s="175">
        <f>'2 CONTEXTO E IDENTIFICACIÓN'!G5</f>
        <v>46143</v>
      </c>
      <c r="I5" s="172" t="s">
        <v>52</v>
      </c>
      <c r="J5" s="173">
        <f>'2 CONTEXTO E IDENTIFICACIÓN'!J5</f>
        <v>46387</v>
      </c>
      <c r="K5" s="577"/>
      <c r="L5" s="577"/>
      <c r="M5" s="577"/>
      <c r="N5" s="577"/>
      <c r="O5" s="577"/>
      <c r="P5" s="577"/>
      <c r="Q5" s="577"/>
      <c r="R5" s="577"/>
      <c r="S5" s="577"/>
      <c r="T5" s="577"/>
      <c r="U5" s="577"/>
      <c r="V5" s="577"/>
      <c r="AF5" s="180"/>
      <c r="AG5" s="180"/>
      <c r="AH5" s="180"/>
      <c r="AI5" s="180"/>
      <c r="AJ5" s="180"/>
    </row>
    <row r="6" spans="1:38" s="115" customFormat="1" ht="13.5" hidden="1" thickBot="1" x14ac:dyDescent="0.25">
      <c r="D6" s="182"/>
      <c r="E6" s="185"/>
      <c r="F6" s="331"/>
      <c r="I6" s="574" t="s">
        <v>279</v>
      </c>
      <c r="J6" s="575"/>
      <c r="K6" s="575"/>
      <c r="L6" s="575"/>
      <c r="M6" s="575"/>
      <c r="N6" s="575"/>
      <c r="O6" s="576"/>
      <c r="R6" s="197"/>
      <c r="S6" s="198"/>
      <c r="T6" s="578" t="s">
        <v>120</v>
      </c>
      <c r="U6" s="579"/>
      <c r="V6" s="579"/>
      <c r="W6" s="579"/>
      <c r="X6" s="580"/>
      <c r="AF6" s="180"/>
      <c r="AG6" s="180"/>
      <c r="AH6" s="180"/>
      <c r="AI6" s="180"/>
      <c r="AJ6" s="180"/>
    </row>
    <row r="7" spans="1:38" x14ac:dyDescent="0.25">
      <c r="A7" s="341"/>
      <c r="B7" s="341"/>
      <c r="C7" s="342"/>
      <c r="D7" s="341"/>
      <c r="E7" s="495" t="s">
        <v>280</v>
      </c>
      <c r="F7" s="495"/>
      <c r="G7" s="495"/>
      <c r="H7" s="179"/>
      <c r="I7" s="200"/>
      <c r="J7" s="201"/>
      <c r="K7" s="498" t="s">
        <v>120</v>
      </c>
      <c r="L7" s="498"/>
      <c r="M7" s="498"/>
      <c r="N7" s="498"/>
      <c r="O7" s="499"/>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214</v>
      </c>
      <c r="B8" s="199" t="s">
        <v>256</v>
      </c>
      <c r="C8" s="199" t="s">
        <v>307</v>
      </c>
      <c r="D8" s="199" t="s">
        <v>281</v>
      </c>
      <c r="E8" s="199" t="s">
        <v>101</v>
      </c>
      <c r="F8" s="199" t="s">
        <v>120</v>
      </c>
      <c r="G8" s="199" t="s">
        <v>282</v>
      </c>
      <c r="H8" s="179"/>
      <c r="I8" s="208"/>
      <c r="J8" s="209"/>
      <c r="K8" s="210" t="s">
        <v>231</v>
      </c>
      <c r="L8" s="210" t="s">
        <v>235</v>
      </c>
      <c r="M8" s="210" t="s">
        <v>239</v>
      </c>
      <c r="N8" s="210" t="s">
        <v>244</v>
      </c>
      <c r="O8" s="211" t="s">
        <v>249</v>
      </c>
      <c r="P8" s="179"/>
      <c r="R8" s="202"/>
      <c r="S8" s="212"/>
      <c r="T8" s="213" t="s">
        <v>231</v>
      </c>
      <c r="U8" s="213" t="s">
        <v>235</v>
      </c>
      <c r="V8" s="213" t="s">
        <v>239</v>
      </c>
      <c r="W8" s="213" t="s">
        <v>244</v>
      </c>
      <c r="X8" s="214" t="s">
        <v>249</v>
      </c>
      <c r="AA8" s="205"/>
      <c r="AB8" s="205"/>
      <c r="AC8" s="215"/>
      <c r="AD8" s="215"/>
      <c r="AE8" s="215"/>
      <c r="AF8" s="215"/>
      <c r="AG8" s="215"/>
      <c r="AH8" s="215"/>
      <c r="AI8" s="215"/>
      <c r="AJ8" s="215"/>
      <c r="AK8" s="215"/>
      <c r="AL8" s="215"/>
    </row>
    <row r="9" spans="1:38" ht="129" customHeight="1" x14ac:dyDescent="0.2">
      <c r="A9" s="216" t="str">
        <f>'2 CONTEXTO E IDENTIFICACIÓN'!A9</f>
        <v>FRA-9</v>
      </c>
      <c r="B9" s="217" t="str">
        <f>+'2 CONTEXTO E IDENTIFICACIÓN'!J9</f>
        <v>Posibilidad de afectación reputacional por la ocurrencia de eventos, tanto internos como externos, que inciden en el proceso contable, impidiendo la generación de información financiera razonable a causa de  debido a la presentación errada o extemporánea de los estados financieros a la Contaduría General de la Nación CGN</v>
      </c>
      <c r="C9" s="338">
        <f>'5 VALORACIÓN CONTROL PROBAB.'!C8</f>
        <v>0.4</v>
      </c>
      <c r="D9" s="168">
        <f>'5 VALORACIÓN CONTROL PROBAB.'!V8</f>
        <v>2.1599999999999998E-2</v>
      </c>
      <c r="E9" s="339" t="str">
        <f>IF(D9="","",IF(D9&lt;=$R$13,$S$13,IF(D9&lt;=$R$12,$S$12,IF(D9&lt;=$R$11,$S$11,IF(D9&lt;=$R$10,$S$10,$S$9)))))</f>
        <v>Muy Baja</v>
      </c>
      <c r="F9" s="339" t="str">
        <f>IF('5 VALORACIÓN CONTROL IMPACTO'!V8="","",IF('5 VALORACIÓN CONTROL IMPACTO'!V8&lt;=$T$7,$T$8,IF('5 VALORACIÓN CONTROL IMPACTO'!V8&lt;=$U$7,$U$8,IF('5 VALORACIÓN CONTROL IMPACTO'!V8&lt;=$V$7,$V$8,IF('5 VALORACIÓN CONTROL IMPACTO'!V8&lt;=$W$7,$W$8,$X$8)))))</f>
        <v>Catastrófico</v>
      </c>
      <c r="G9" s="217" t="str">
        <f t="shared" ref="G9:G28" si="0">+IF(E9=$S$9,IF(F9=$T$8,$T$9,IF(F9=$U$8,$U$9,IF(F9=$V$8,$V$9,IF(F9=$W$8,$W$9,IF(F9=$X$8,$X$9))))),IF(E9=$S$10,IF(F9=$T$8,$T$10,IF(F9=$U$8,$U$10,IF(F9=$V$8,$V$10,IF(F9=$W$8,$W$10,IF(F9=$X$8,$X$10))))),IF(E9=$S$11,IF(F9=$T$8,$T$11,IF(F9=$U$8,$U$11,IF(F9=$V$8,$V$11,IF(F9=$W$8,$W$11,IF(F9=$X$8,$X$11))))),IF(E9=$S$12,IF(F9=$T$8,$T$12,IF(F9=$U$8,$U$12,IF(F9=$V$8,$V$12,IF(F9=$W$8,$W$12,IF(F9=$X$8,$X$12))))),IF(E9=$S$13,IF(F9=$T$8,$T$13,IF(F9=$U$8,$U$13,IF(F9=$V$8,$V$13,IF(F9=$W$8,$W$13,IF(F9=$X$8,$X$13))))),"")))))</f>
        <v>Extremo</v>
      </c>
      <c r="H9" s="218"/>
      <c r="I9" s="569" t="s">
        <v>101</v>
      </c>
      <c r="J9" s="210" t="s">
        <v>247</v>
      </c>
      <c r="K9" s="220"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220"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220"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220"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221"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218"/>
      <c r="Q9" s="571" t="s">
        <v>101</v>
      </c>
      <c r="R9" s="222">
        <v>1</v>
      </c>
      <c r="S9" s="213" t="s">
        <v>247</v>
      </c>
      <c r="T9" s="220" t="s">
        <v>257</v>
      </c>
      <c r="U9" s="220" t="s">
        <v>257</v>
      </c>
      <c r="V9" s="220" t="s">
        <v>257</v>
      </c>
      <c r="W9" s="220" t="s">
        <v>257</v>
      </c>
      <c r="X9" s="221" t="s">
        <v>258</v>
      </c>
      <c r="AA9" s="205"/>
      <c r="AB9" s="205"/>
      <c r="AC9" s="215"/>
      <c r="AD9" s="215"/>
      <c r="AE9" s="215"/>
      <c r="AF9" s="223"/>
      <c r="AG9" s="223"/>
      <c r="AH9" s="223"/>
      <c r="AI9" s="223"/>
      <c r="AJ9" s="223"/>
      <c r="AK9" s="215"/>
      <c r="AL9" s="215"/>
    </row>
    <row r="10" spans="1:38" ht="93" customHeight="1" x14ac:dyDescent="0.2">
      <c r="A10" s="216" t="str">
        <f>'2 CONTEXTO E IDENTIFICACIÓN'!A10</f>
        <v>FRA-8</v>
      </c>
      <c r="B10" s="217" t="str">
        <f>+'2 CONTEXTO E IDENTIFICACIÓN'!J10</f>
        <v xml:space="preserve">Posibilidad de afectación reputacional porocurrencia de eventos, tanto internos como externos, que inciden en el proceso contable, impidiendo la generación de información financiera razonable a causa de que se registre de manera errada la información entregada por las áreas generadoras de los hechos económicos en los estados financieros del Ministerio y FONVIVIENDA.
</v>
      </c>
      <c r="C10" s="338">
        <f>'5 VALORACIÓN CONTROL PROBAB.'!C14</f>
        <v>0.4</v>
      </c>
      <c r="D10" s="168">
        <f>'5 VALORACIÓN CONTROL PROBAB.'!V14</f>
        <v>3.1103999999999993E-2</v>
      </c>
      <c r="E10" s="339" t="str">
        <f>IF(D10="","",IF(D10&lt;=$R$13,$S$13,IF(D10&lt;=$R$12,$S$12,IF(D10&lt;=$R$11,$S$11,IF(D10&lt;=$R$10,$S$10,$S$9)))))</f>
        <v>Muy Baja</v>
      </c>
      <c r="F10" s="339" t="str">
        <f>IF('5 VALORACIÓN CONTROL IMPACTO'!V14="","",IF('5 VALORACIÓN CONTROL IMPACTO'!V14&lt;=$T$7,$T$8,IF('5 VALORACIÓN CONTROL IMPACTO'!V14&lt;=$U$7,$U$8,IF('5 VALORACIÓN CONTROL IMPACTO'!V14&lt;=$V$7,$V$8,IF('5 VALORACIÓN CONTROL IMPACTO'!V14&lt;=$W$7,$W$8,$X$8)))))</f>
        <v>Menor</v>
      </c>
      <c r="G10" s="217" t="str">
        <f t="shared" si="0"/>
        <v>Bajo</v>
      </c>
      <c r="H10" s="218"/>
      <c r="I10" s="569"/>
      <c r="J10" s="210" t="s">
        <v>242</v>
      </c>
      <c r="K10" s="224"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224"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220"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220"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221"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218"/>
      <c r="Q10" s="572"/>
      <c r="R10" s="222">
        <v>0.8</v>
      </c>
      <c r="S10" s="213" t="s">
        <v>242</v>
      </c>
      <c r="T10" s="224" t="s">
        <v>239</v>
      </c>
      <c r="U10" s="224" t="s">
        <v>239</v>
      </c>
      <c r="V10" s="220" t="s">
        <v>257</v>
      </c>
      <c r="W10" s="220" t="s">
        <v>257</v>
      </c>
      <c r="X10" s="221" t="s">
        <v>258</v>
      </c>
      <c r="AA10" s="205"/>
      <c r="AB10" s="205"/>
      <c r="AC10" s="215"/>
      <c r="AD10" s="225"/>
      <c r="AE10" s="226"/>
      <c r="AF10" s="223"/>
      <c r="AG10" s="223"/>
      <c r="AH10" s="223"/>
      <c r="AI10" s="223"/>
      <c r="AJ10" s="223"/>
      <c r="AK10" s="215"/>
      <c r="AL10" s="215"/>
    </row>
    <row r="11" spans="1:38" ht="93" customHeight="1" x14ac:dyDescent="0.2">
      <c r="A11" s="216" t="str">
        <f>'2 CONTEXTO E IDENTIFICACIÓN'!A11</f>
        <v>FRA-7</v>
      </c>
      <c r="B11" s="217" t="str">
        <f>+'2 CONTEXTO E IDENTIFICACIÓN'!J11</f>
        <v>Posibilidad de afectación económica porError en la selección del rubro presupuestal en SIIF frente a la información registrada en la solicitud de CDP  a causa de  al No cumplimiento del procedimiento Certificado de disponibilidad presupuestal, expedición y/o modificación</v>
      </c>
      <c r="C11" s="338">
        <f>'5 VALORACIÓN CONTROL PROBAB.'!C20</f>
        <v>0.8</v>
      </c>
      <c r="D11" s="168">
        <f>'5 VALORACIÓN CONTROL PROBAB.'!V20</f>
        <v>0.28799999999999998</v>
      </c>
      <c r="E11" s="339" t="str">
        <f>IF(D11="","",IF(D11&lt;=$R$13,$S$13,IF(D11&lt;=$R$12,$S$12,IF(D11&lt;=$R$11,$S$11,IF(D11&lt;=$R$10,$S$10,$S$9)))))</f>
        <v>Baja</v>
      </c>
      <c r="F11" s="339" t="str">
        <f>IF('5 VALORACIÓN CONTROL IMPACTO'!V20="","",IF('5 VALORACIÓN CONTROL IMPACTO'!V20&lt;=$T$7,$T$8,IF('5 VALORACIÓN CONTROL IMPACTO'!V20&lt;=$U$7,$U$8,IF('5 VALORACIÓN CONTROL IMPACTO'!V20&lt;=$V$7,$V$8,IF('5 VALORACIÓN CONTROL IMPACTO'!V20&lt;=$W$7,$W$8,$X$8)))))</f>
        <v>Catastrófico</v>
      </c>
      <c r="G11" s="217" t="str">
        <f t="shared" si="0"/>
        <v>Extremo</v>
      </c>
      <c r="H11" s="218"/>
      <c r="I11" s="569"/>
      <c r="J11" s="210" t="s">
        <v>237</v>
      </c>
      <c r="K11" s="224"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224"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224"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220"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221"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218"/>
      <c r="Q11" s="572"/>
      <c r="R11" s="222">
        <v>0.6</v>
      </c>
      <c r="S11" s="213" t="s">
        <v>237</v>
      </c>
      <c r="T11" s="224" t="s">
        <v>239</v>
      </c>
      <c r="U11" s="224" t="s">
        <v>239</v>
      </c>
      <c r="V11" s="224" t="s">
        <v>239</v>
      </c>
      <c r="W11" s="220" t="s">
        <v>257</v>
      </c>
      <c r="X11" s="221" t="s">
        <v>258</v>
      </c>
      <c r="AA11" s="205"/>
      <c r="AB11" s="205"/>
      <c r="AC11" s="215"/>
      <c r="AD11" s="225"/>
      <c r="AE11" s="226"/>
      <c r="AF11" s="223"/>
      <c r="AG11" s="223"/>
      <c r="AH11" s="223"/>
      <c r="AI11" s="223"/>
      <c r="AJ11" s="227"/>
      <c r="AK11" s="215"/>
      <c r="AL11" s="215"/>
    </row>
    <row r="12" spans="1:38" ht="93" customHeight="1" x14ac:dyDescent="0.2">
      <c r="A12" s="216" t="str">
        <f>'2 CONTEXTO E IDENTIFICACIÓN'!A12</f>
        <v>FRA-6</v>
      </c>
      <c r="B12" s="217" t="str">
        <f>+'2 CONTEXTO E IDENTIFICACIÓN'!J12</f>
        <v>Posibilidad de afectación económica porremisión de información errada, inoportuna y/o desconocimiento del procedimiento y formatos establecidos para el pago de obligaciones de la entidad por los procesos en los soportes de pagos suministrados a causa de incumplimiento en el procedimiento de orden de pago y giro establecido en la entidad.</v>
      </c>
      <c r="C12" s="338">
        <f>'5 VALORACIÓN CONTROL PROBAB.'!C26</f>
        <v>0.8</v>
      </c>
      <c r="D12" s="168">
        <f>'5 VALORACIÓN CONTROL PROBAB.'!V26</f>
        <v>0.14399999999999999</v>
      </c>
      <c r="E12" s="339" t="str">
        <f>IF(D12="","",IF(D12&lt;=$R$13,$S$13,IF(D12&lt;=$R$12,$S$12,IF(D12&lt;=$R$11,$S$11,IF(D12&lt;=$R$10,$S$10,$S$9)))))</f>
        <v>Muy Baja</v>
      </c>
      <c r="F12" s="339" t="str">
        <f>IF('5 VALORACIÓN CONTROL IMPACTO'!V26="","",IF('5 VALORACIÓN CONTROL IMPACTO'!V26&lt;=$T$7,$T$8,IF('5 VALORACIÓN CONTROL IMPACTO'!V26&lt;=$U$7,$U$8,IF('5 VALORACIÓN CONTROL IMPACTO'!V26&lt;=$V$7,$V$8,IF('5 VALORACIÓN CONTROL IMPACTO'!V26&lt;=$W$7,$W$8,$X$8)))))</f>
        <v>Menor</v>
      </c>
      <c r="G12" s="217" t="str">
        <f t="shared" si="0"/>
        <v>Bajo</v>
      </c>
      <c r="H12" s="218"/>
      <c r="I12" s="569"/>
      <c r="J12" s="210" t="s">
        <v>233</v>
      </c>
      <c r="K12" s="228"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224"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224"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v>
      </c>
      <c r="N12" s="220"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221"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FRA-7                 </v>
      </c>
      <c r="P12" s="218"/>
      <c r="Q12" s="572"/>
      <c r="R12" s="222">
        <v>0.4</v>
      </c>
      <c r="S12" s="213" t="s">
        <v>233</v>
      </c>
      <c r="T12" s="228" t="s">
        <v>259</v>
      </c>
      <c r="U12" s="224" t="s">
        <v>239</v>
      </c>
      <c r="V12" s="224" t="s">
        <v>239</v>
      </c>
      <c r="W12" s="220" t="s">
        <v>257</v>
      </c>
      <c r="X12" s="221" t="s">
        <v>258</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FRA-2</v>
      </c>
      <c r="B13" s="217" t="str">
        <f>+'2 CONTEXTO E IDENTIFICACIÓN'!J13</f>
        <v>Posibilidad de afectación económica y reputacional poremisión o utilización fraudulenta de Título Valor (Cheques o Depósitos Judiciales)  a causa de utilización de las herramientas y bases de datos oficiales para beneficio propio o de terceros con el fin de obtener una retribución económica.</v>
      </c>
      <c r="C13" s="338">
        <f>'5 VALORACIÓN CONTROL PROBAB.'!C32</f>
        <v>0.8</v>
      </c>
      <c r="D13" s="168">
        <f>'5 VALORACIÓN CONTROL PROBAB.'!V32</f>
        <v>0.12</v>
      </c>
      <c r="E13" s="339" t="str">
        <f>IF(D13="","",IF(D13&lt;=$R$13,$S$13,IF(D13&lt;=$R$12,$S$12,IF(D13&lt;=$R$11,$S$11,IF(D13&lt;=$R$10,$S$10,$S$9)))))</f>
        <v>Muy Baja</v>
      </c>
      <c r="F13" s="339" t="str">
        <f>IF('5 VALORACIÓN CONTROL IMPACTO'!V32="","",IF('5 VALORACIÓN CONTROL IMPACTO'!V32&lt;=$T$7,$T$8,IF('5 VALORACIÓN CONTROL IMPACTO'!V32&lt;=$U$7,$U$8,IF('5 VALORACIÓN CONTROL IMPACTO'!V32&lt;=$V$7,$V$8,IF('5 VALORACIÓN CONTROL IMPACTO'!V32&lt;=$W$7,$W$8,$X$8)))))</f>
        <v>Catastrófico</v>
      </c>
      <c r="G13" s="217" t="str">
        <f t="shared" si="0"/>
        <v>Extremo</v>
      </c>
      <c r="H13" s="218"/>
      <c r="I13" s="570"/>
      <c r="J13" s="343" t="s">
        <v>229</v>
      </c>
      <c r="K13" s="230"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                   </v>
      </c>
      <c r="L13" s="230"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FRA-8  FRA-6                </v>
      </c>
      <c r="M13" s="231"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232"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233"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FRA-9    FRA-2               </v>
      </c>
      <c r="P13" s="218"/>
      <c r="Q13" s="573"/>
      <c r="R13" s="234">
        <v>0.2</v>
      </c>
      <c r="S13" s="235" t="s">
        <v>229</v>
      </c>
      <c r="T13" s="230" t="s">
        <v>259</v>
      </c>
      <c r="U13" s="230" t="s">
        <v>259</v>
      </c>
      <c r="V13" s="231" t="s">
        <v>239</v>
      </c>
      <c r="W13" s="232" t="s">
        <v>257</v>
      </c>
      <c r="X13" s="233" t="s">
        <v>258</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8" t="str">
        <f>'5 VALORACIÓN CONTROL PROBAB.'!C38</f>
        <v/>
      </c>
      <c r="D14" s="168" t="str">
        <f>'5 VALORACIÓN CONTROL PROBAB.'!V38</f>
        <v/>
      </c>
      <c r="E14" s="339" t="str">
        <f>IF(D14="","",IF(D14&lt;=$R$13,$S$13,IF(D14&lt;=$R$12,$S$12,IF(D14&lt;=$R$11,$S$11,IF(D14&lt;=$R$10,$S$10,$S$9)))))</f>
        <v/>
      </c>
      <c r="F14" s="339" t="str">
        <f>IF('5 VALORACIÓN CONTROL IMPACTO'!V38="","",IF('5 VALORACIÓN CONTROL IMPACTO'!V38&lt;=$T$7,$T$8,IF('5 VALORACIÓN CONTROL IMPACTO'!V38&lt;=$U$7,$U$8,IF('5 VALORACIÓN CONTROL IMPACTO'!V38&lt;=$V$7,$V$8,IF('5 VALORACIÓN CONTROL IMPACTO'!V38&lt;=$W$7,$W$8,$X$8)))))</f>
        <v/>
      </c>
      <c r="G14" s="217" t="str">
        <f t="shared" si="0"/>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8" t="str">
        <f>'5 VALORACIÓN CONTROL PROBAB.'!C44</f>
        <v/>
      </c>
      <c r="D15" s="168" t="str">
        <f>'5 VALORACIÓN CONTROL PROBAB.'!V44</f>
        <v/>
      </c>
      <c r="E15" s="339" t="str">
        <f>IF(D15="","",IF(D15&lt;=$R$13,$S$13,IF(D15&lt;=$R$12,$S$12,IF(D15&lt;=$R$11,$S$11,IF(D15&lt;=$R$10,$S$10,$S$9)))))</f>
        <v/>
      </c>
      <c r="F15" s="339" t="str">
        <f>IF('5 VALORACIÓN CONTROL IMPACTO'!V44="","",IF('5 VALORACIÓN CONTROL IMPACTO'!V44&lt;=$T$7,$T$8,IF('5 VALORACIÓN CONTROL IMPACTO'!V44&lt;=$U$7,$U$8,IF('5 VALORACIÓN CONTROL IMPACTO'!V44&lt;=$V$7,$V$8,IF('5 VALORACIÓN CONTROL IMPACTO'!V44&lt;=$W$7,$W$8,$X$8)))))</f>
        <v/>
      </c>
      <c r="G15" s="217" t="str">
        <f t="shared" si="0"/>
        <v/>
      </c>
      <c r="H15" s="218"/>
      <c r="I15" s="218"/>
      <c r="J15" s="237" t="s">
        <v>260</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8" t="str">
        <f>'5 VALORACIÓN CONTROL PROBAB.'!C50</f>
        <v/>
      </c>
      <c r="D16" s="168" t="str">
        <f>'5 VALORACIÓN CONTROL PROBAB.'!V50</f>
        <v/>
      </c>
      <c r="E16" s="339" t="str">
        <f>IF(D16="","",IF(D16&lt;=$R$13,$S$13,IF(D16&lt;=$R$12,$S$12,IF(D16&lt;=$R$11,$S$11,IF(D16&lt;=$R$10,$S$10,$S$9)))))</f>
        <v/>
      </c>
      <c r="F16" s="339" t="str">
        <f>IF('5 VALORACIÓN CONTROL IMPACTO'!V50="","",IF('5 VALORACIÓN CONTROL IMPACTO'!V50&lt;=$T$7,$T$8,IF('5 VALORACIÓN CONTROL IMPACTO'!V50&lt;=$U$7,$U$8,IF('5 VALORACIÓN CONTROL IMPACTO'!V50&lt;=$V$7,$V$8,IF('5 VALORACIÓN CONTROL IMPACTO'!V50&lt;=$W$7,$W$8,$X$8)))))</f>
        <v/>
      </c>
      <c r="G16" s="217" t="str">
        <f t="shared" si="0"/>
        <v/>
      </c>
      <c r="H16" s="218"/>
      <c r="I16" s="218"/>
      <c r="J16" s="238" t="s">
        <v>258</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8" t="str">
        <f>'5 VALORACIÓN CONTROL PROBAB.'!C56</f>
        <v/>
      </c>
      <c r="D17" s="168" t="str">
        <f>'5 VALORACIÓN CONTROL PROBAB.'!V56</f>
        <v/>
      </c>
      <c r="E17" s="339" t="str">
        <f>IF(D17="","",IF(D17&lt;=$R$13,$S$13,IF(D17&lt;=$R$12,$S$12,IF(D17&lt;=$R$11,$S$11,IF(D17&lt;=$R$10,$S$10,$S$9)))))</f>
        <v/>
      </c>
      <c r="F17" s="339" t="str">
        <f>IF('5 VALORACIÓN CONTROL IMPACTO'!V56="","",IF('5 VALORACIÓN CONTROL IMPACTO'!V56&lt;=$T$7,$T$8,IF('5 VALORACIÓN CONTROL IMPACTO'!V56&lt;=$U$7,$U$8,IF('5 VALORACIÓN CONTROL IMPACTO'!V56&lt;=$V$7,$V$8,IF('5 VALORACIÓN CONTROL IMPACTO'!V56&lt;=$W$7,$W$8,$X$8)))))</f>
        <v/>
      </c>
      <c r="G17" s="217" t="str">
        <f t="shared" si="0"/>
        <v/>
      </c>
      <c r="H17" s="218"/>
      <c r="I17" s="218"/>
      <c r="J17" s="220" t="s">
        <v>257</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8" t="str">
        <f>'5 VALORACIÓN CONTROL PROBAB.'!C62</f>
        <v/>
      </c>
      <c r="D18" s="168" t="str">
        <f>'5 VALORACIÓN CONTROL PROBAB.'!V62</f>
        <v/>
      </c>
      <c r="E18" s="339" t="str">
        <f>IF(D18="","",IF(D18&lt;=$R$13,$S$13,IF(D18&lt;=$R$12,$S$12,IF(D18&lt;=$R$11,$S$11,IF(D18&lt;=$R$10,$S$10,$S$9)))))</f>
        <v/>
      </c>
      <c r="F18" s="339" t="str">
        <f>IF('5 VALORACIÓN CONTROL IMPACTO'!V62="","",IF('5 VALORACIÓN CONTROL IMPACTO'!V62&lt;=$T$7,$T$8,IF('5 VALORACIÓN CONTROL IMPACTO'!V62&lt;=$U$7,$U$8,IF('5 VALORACIÓN CONTROL IMPACTO'!V62&lt;=$V$7,$V$8,IF('5 VALORACIÓN CONTROL IMPACTO'!V62&lt;=$W$7,$W$8,$X$8)))))</f>
        <v/>
      </c>
      <c r="G18" s="217" t="str">
        <f t="shared" si="0"/>
        <v/>
      </c>
      <c r="H18" s="218"/>
      <c r="I18" s="218"/>
      <c r="J18" s="224" t="s">
        <v>239</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8" t="str">
        <f>'5 VALORACIÓN CONTROL PROBAB.'!C68</f>
        <v/>
      </c>
      <c r="D19" s="168" t="str">
        <f>'5 VALORACIÓN CONTROL PROBAB.'!V68</f>
        <v/>
      </c>
      <c r="E19" s="339" t="str">
        <f>IF(D19="","",IF(D19&lt;=$R$13,$S$13,IF(D19&lt;=$R$12,$S$12,IF(D19&lt;=$R$11,$S$11,IF(D19&lt;=$R$10,$S$10,$S$9)))))</f>
        <v/>
      </c>
      <c r="F19" s="339" t="str">
        <f>IF('5 VALORACIÓN CONTROL IMPACTO'!V68="","",IF('5 VALORACIÓN CONTROL IMPACTO'!V68&lt;=$T$7,$T$8,IF('5 VALORACIÓN CONTROL IMPACTO'!V68&lt;=$U$7,$U$8,IF('5 VALORACIÓN CONTROL IMPACTO'!V68&lt;=$V$7,$V$8,IF('5 VALORACIÓN CONTROL IMPACTO'!V68&lt;=$W$7,$W$8,$X$8)))))</f>
        <v/>
      </c>
      <c r="G19" s="217" t="str">
        <f t="shared" si="0"/>
        <v/>
      </c>
      <c r="H19" s="218"/>
      <c r="I19" s="218"/>
      <c r="J19" s="228" t="s">
        <v>259</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8" t="str">
        <f>'5 VALORACIÓN CONTROL PROBAB.'!C74</f>
        <v/>
      </c>
      <c r="D20" s="168" t="str">
        <f>'5 VALORACIÓN CONTROL PROBAB.'!V74</f>
        <v/>
      </c>
      <c r="E20" s="339" t="str">
        <f>IF(D20="","",IF(D20&lt;=$R$13,$S$13,IF(D20&lt;=$R$12,$S$12,IF(D20&lt;=$R$11,$S$11,IF(D20&lt;=$R$10,$S$10,$S$9)))))</f>
        <v/>
      </c>
      <c r="F20" s="339" t="str">
        <f>IF('5 VALORACIÓN CONTROL IMPACTO'!V74="","",IF('5 VALORACIÓN CONTROL IMPACTO'!V74&lt;=$T$7,$T$8,IF('5 VALORACIÓN CONTROL IMPACTO'!V74&lt;=$U$7,$U$8,IF('5 VALORACIÓN CONTROL IMPACTO'!V74&lt;=$V$7,$V$8,IF('5 VALORACIÓN CONTROL IMPACTO'!V74&lt;=$W$7,$W$8,$X$8)))))</f>
        <v/>
      </c>
      <c r="G20" s="217" t="str">
        <f t="shared" si="0"/>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8" t="str">
        <f>'5 VALORACIÓN CONTROL PROBAB.'!C80</f>
        <v/>
      </c>
      <c r="D21" s="168" t="str">
        <f>'5 VALORACIÓN CONTROL PROBAB.'!V80</f>
        <v/>
      </c>
      <c r="E21" s="339" t="str">
        <f>IF(D21="","",IF(D21&lt;=$R$13,$S$13,IF(D21&lt;=$R$12,$S$12,IF(D21&lt;=$R$11,$S$11,IF(D21&lt;=$R$10,$S$10,$S$9)))))</f>
        <v/>
      </c>
      <c r="F21" s="339" t="str">
        <f>IF('5 VALORACIÓN CONTROL IMPACTO'!V80="","",IF('5 VALORACIÓN CONTROL IMPACTO'!V80&lt;=$T$7,$T$8,IF('5 VALORACIÓN CONTROL IMPACTO'!V80&lt;=$U$7,$U$8,IF('5 VALORACIÓN CONTROL IMPACTO'!V80&lt;=$V$7,$V$8,IF('5 VALORACIÓN CONTROL IMPACTO'!V80&lt;=$W$7,$W$8,$X$8)))))</f>
        <v/>
      </c>
      <c r="G21" s="217" t="str">
        <f t="shared" si="0"/>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8" t="str">
        <f>'5 VALORACIÓN CONTROL PROBAB.'!C86</f>
        <v/>
      </c>
      <c r="D22" s="168" t="str">
        <f>'5 VALORACIÓN CONTROL PROBAB.'!V86</f>
        <v/>
      </c>
      <c r="E22" s="339" t="str">
        <f>IF(D22="","",IF(D22&lt;=$R$13,$S$13,IF(D22&lt;=$R$12,$S$12,IF(D22&lt;=$R$11,$S$11,IF(D22&lt;=$R$10,$S$10,$S$9)))))</f>
        <v/>
      </c>
      <c r="F22" s="339" t="str">
        <f>IF('5 VALORACIÓN CONTROL IMPACTO'!V86="","",IF('5 VALORACIÓN CONTROL IMPACTO'!V86&lt;=$T$7,$T$8,IF('5 VALORACIÓN CONTROL IMPACTO'!V86&lt;=$U$7,$U$8,IF('5 VALORACIÓN CONTROL IMPACTO'!V86&lt;=$V$7,$V$8,IF('5 VALORACIÓN CONTROL IMPACTO'!V86&lt;=$W$7,$W$8,$X$8)))))</f>
        <v/>
      </c>
      <c r="G22" s="217" t="str">
        <f t="shared" si="0"/>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8" t="str">
        <f>'5 VALORACIÓN CONTROL PROBAB.'!C92</f>
        <v/>
      </c>
      <c r="D23" s="168" t="str">
        <f>'5 VALORACIÓN CONTROL PROBAB.'!V92</f>
        <v/>
      </c>
      <c r="E23" s="339" t="str">
        <f>IF(D23="","",IF(D23&lt;=$R$13,$S$13,IF(D23&lt;=$R$12,$S$12,IF(D23&lt;=$R$11,$S$11,IF(D23&lt;=$R$10,$S$10,$S$9)))))</f>
        <v/>
      </c>
      <c r="F23" s="339" t="str">
        <f>IF('5 VALORACIÓN CONTROL IMPACTO'!V92="","",IF('5 VALORACIÓN CONTROL IMPACTO'!V92&lt;=$T$7,$T$8,IF('5 VALORACIÓN CONTROL IMPACTO'!V92&lt;=$U$7,$U$8,IF('5 VALORACIÓN CONTROL IMPACTO'!V92&lt;=$V$7,$V$8,IF('5 VALORACIÓN CONTROL IMPACTO'!V92&lt;=$W$7,$W$8,$X$8)))))</f>
        <v/>
      </c>
      <c r="G23" s="217" t="str">
        <f t="shared" si="0"/>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8" t="str">
        <f>'5 VALORACIÓN CONTROL PROBAB.'!C98</f>
        <v/>
      </c>
      <c r="D24" s="168" t="str">
        <f>'5 VALORACIÓN CONTROL PROBAB.'!V98</f>
        <v/>
      </c>
      <c r="E24" s="339" t="str">
        <f>IF(D24="","",IF(D24&lt;=$R$13,$S$13,IF(D24&lt;=$R$12,$S$12,IF(D24&lt;=$R$11,$S$11,IF(D24&lt;=$R$10,$S$10,$S$9)))))</f>
        <v/>
      </c>
      <c r="F24" s="339" t="str">
        <f>IF('5 VALORACIÓN CONTROL IMPACTO'!V98="","",IF('5 VALORACIÓN CONTROL IMPACTO'!V98&lt;=$T$7,$T$8,IF('5 VALORACIÓN CONTROL IMPACTO'!V98&lt;=$U$7,$U$8,IF('5 VALORACIÓN CONTROL IMPACTO'!V98&lt;=$V$7,$V$8,IF('5 VALORACIÓN CONTROL IMPACTO'!V98&lt;=$W$7,$W$8,$X$8)))))</f>
        <v/>
      </c>
      <c r="G24" s="217" t="str">
        <f t="shared" si="0"/>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8" t="str">
        <f>'5 VALORACIÓN CONTROL PROBAB.'!C104</f>
        <v/>
      </c>
      <c r="D25" s="168" t="str">
        <f>'5 VALORACIÓN CONTROL PROBAB.'!V104</f>
        <v/>
      </c>
      <c r="E25" s="339" t="str">
        <f>IF(D25="","",IF(D25&lt;=$R$13,$S$13,IF(D25&lt;=$R$12,$S$12,IF(D25&lt;=$R$11,$S$11,IF(D25&lt;=$R$10,$S$10,$S$9)))))</f>
        <v/>
      </c>
      <c r="F25" s="339" t="str">
        <f>IF('5 VALORACIÓN CONTROL IMPACTO'!V104="","",IF('5 VALORACIÓN CONTROL IMPACTO'!V104&lt;=$T$7,$T$8,IF('5 VALORACIÓN CONTROL IMPACTO'!V104&lt;=$U$7,$U$8,IF('5 VALORACIÓN CONTROL IMPACTO'!V104&lt;=$V$7,$V$8,IF('5 VALORACIÓN CONTROL IMPACTO'!V104&lt;=$W$7,$W$8,$X$8)))))</f>
        <v/>
      </c>
      <c r="G25" s="217" t="str">
        <f t="shared" si="0"/>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8" t="str">
        <f>'5 VALORACIÓN CONTROL PROBAB.'!C110</f>
        <v/>
      </c>
      <c r="D26" s="168" t="str">
        <f>'5 VALORACIÓN CONTROL PROBAB.'!V110</f>
        <v/>
      </c>
      <c r="E26" s="339" t="str">
        <f>IF(D26="","",IF(D26&lt;=$R$13,$S$13,IF(D26&lt;=$R$12,$S$12,IF(D26&lt;=$R$11,$S$11,IF(D26&lt;=$R$10,$S$10,$S$9)))))</f>
        <v/>
      </c>
      <c r="F26" s="339" t="str">
        <f>IF('5 VALORACIÓN CONTROL IMPACTO'!V110="","",IF('5 VALORACIÓN CONTROL IMPACTO'!V110&lt;=$T$7,$T$8,IF('5 VALORACIÓN CONTROL IMPACTO'!V110&lt;=$U$7,$U$8,IF('5 VALORACIÓN CONTROL IMPACTO'!V110&lt;=$V$7,$V$8,IF('5 VALORACIÓN CONTROL IMPACTO'!V110&lt;=$W$7,$W$8,$X$8)))))</f>
        <v/>
      </c>
      <c r="G26" s="217" t="str">
        <f t="shared" si="0"/>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8" t="str">
        <f>'5 VALORACIÓN CONTROL PROBAB.'!C116</f>
        <v/>
      </c>
      <c r="D27" s="168" t="str">
        <f>'5 VALORACIÓN CONTROL PROBAB.'!V116</f>
        <v/>
      </c>
      <c r="E27" s="339" t="str">
        <f>IF(D27="","",IF(D27&lt;=$R$13,$S$13,IF(D27&lt;=$R$12,$S$12,IF(D27&lt;=$R$11,$S$11,IF(D27&lt;=$R$10,$S$10,$S$9)))))</f>
        <v/>
      </c>
      <c r="F27" s="339" t="str">
        <f>IF('5 VALORACIÓN CONTROL IMPACTO'!V116="","",IF('5 VALORACIÓN CONTROL IMPACTO'!V116&lt;=$T$7,$T$8,IF('5 VALORACIÓN CONTROL IMPACTO'!V116&lt;=$U$7,$U$8,IF('5 VALORACIÓN CONTROL IMPACTO'!V116&lt;=$V$7,$V$8,IF('5 VALORACIÓN CONTROL IMPACTO'!V116&lt;=$W$7,$W$8,$X$8)))))</f>
        <v/>
      </c>
      <c r="G27" s="217" t="str">
        <f t="shared" si="0"/>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8" t="str">
        <f>'5 VALORACIÓN CONTROL PROBAB.'!C122</f>
        <v/>
      </c>
      <c r="D28" s="168" t="str">
        <f>'5 VALORACIÓN CONTROL PROBAB.'!V122</f>
        <v/>
      </c>
      <c r="E28" s="339" t="str">
        <f>IF(D28="","",IF(D28&lt;=$R$13,$S$13,IF(D28&lt;=$R$12,$S$12,IF(D28&lt;=$R$11,$S$11,IF(D28&lt;=$R$10,$S$10,$S$9)))))</f>
        <v/>
      </c>
      <c r="F28" s="339" t="str">
        <f>IF('5 VALORACIÓN CONTROL IMPACTO'!V122="","",IF('5 VALORACIÓN CONTROL IMPACTO'!V122&lt;=$T$7,$T$8,IF('5 VALORACIÓN CONTROL IMPACTO'!V122&lt;=$U$7,$U$8,IF('5 VALORACIÓN CONTROL IMPACTO'!V122&lt;=$V$7,$V$8,IF('5 VALORACIÓN CONTROL IMPACTO'!V122&lt;=$W$7,$W$8,$X$8)))))</f>
        <v/>
      </c>
      <c r="G28" s="217" t="str">
        <f t="shared" si="0"/>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40"/>
      <c r="F33" s="340"/>
      <c r="AA33" s="126"/>
      <c r="AB33" s="126"/>
      <c r="AC33" s="126"/>
      <c r="AD33" s="126"/>
      <c r="AE33" s="126"/>
    </row>
    <row r="34" spans="3:31" s="125" customFormat="1" ht="19.5" hidden="1" customHeight="1" x14ac:dyDescent="0.25">
      <c r="C34" s="126"/>
      <c r="E34" s="340"/>
      <c r="F34" s="340"/>
      <c r="AA34" s="126"/>
      <c r="AB34" s="126"/>
      <c r="AC34" s="126"/>
      <c r="AD34" s="126"/>
      <c r="AE34" s="126"/>
    </row>
    <row r="35" spans="3:31" s="125" customFormat="1" ht="19.5" hidden="1" customHeight="1" x14ac:dyDescent="0.25">
      <c r="C35" s="126"/>
      <c r="E35" s="340"/>
      <c r="F35" s="340"/>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40"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2"/>
      <c r="B1" s="581" t="str">
        <f>+'2 CONTEXTO E IDENTIFICACIÓN'!A1</f>
        <v>FORMATO MAPA DE RIESGOS
PROCESO: DIRECCIONAMIENTO ESTRATÉGICO
Versión: 01 Fecha: 04/03/2026 Código:  DET-F-52</v>
      </c>
      <c r="C1" s="581"/>
      <c r="D1" s="581"/>
      <c r="E1" s="586"/>
      <c r="F1" s="587"/>
      <c r="J1" s="332" t="str">
        <f>+'2 CONTEXTO E IDENTIFICACIÓN'!$I$4</f>
        <v>Elaboración o Actualización:</v>
      </c>
      <c r="K1" s="119">
        <f>'2 CONTEXTO E IDENTIFICACIÓN'!J4</f>
        <v>46098</v>
      </c>
      <c r="L1" s="120"/>
      <c r="M1" s="120"/>
      <c r="AF1" s="180"/>
      <c r="AG1" s="180"/>
      <c r="AH1" s="180"/>
      <c r="AI1" s="180"/>
      <c r="AJ1" s="180"/>
    </row>
    <row r="2" spans="1:38" s="115" customFormat="1" ht="36" customHeight="1" x14ac:dyDescent="0.2">
      <c r="A2" s="582"/>
      <c r="B2" s="581"/>
      <c r="C2" s="581"/>
      <c r="D2" s="581"/>
      <c r="E2" s="109" t="str">
        <f>+'2 CONTEXTO E IDENTIFICACIÓN'!A2</f>
        <v>VERSIÓN:</v>
      </c>
      <c r="F2" s="327">
        <f>'2 CONTEXTO E IDENTIFICACIÓN'!B2</f>
        <v>1</v>
      </c>
      <c r="G2" s="182"/>
      <c r="H2" s="182"/>
      <c r="J2" s="333" t="str">
        <f>+'2 CONTEXTO E IDENTIFICACIÓN'!$E$5</f>
        <v xml:space="preserve">Vigencia: </v>
      </c>
      <c r="K2" s="175">
        <f>'2 CONTEXTO E IDENTIFICACIÓN'!G5</f>
        <v>46143</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4" t="s">
        <v>47</v>
      </c>
      <c r="B4" s="390" t="str">
        <f>'2 CONTEXTO E IDENTIFICACIÓN'!B4</f>
        <v>Ministerio de Vivienda, Ciudad y Territorio</v>
      </c>
      <c r="C4" s="390"/>
      <c r="D4" s="390"/>
      <c r="E4" s="330"/>
      <c r="F4" s="246"/>
      <c r="G4" s="182"/>
      <c r="H4" s="182"/>
      <c r="I4" s="345"/>
      <c r="J4" s="345"/>
      <c r="K4" s="196"/>
      <c r="L4" s="196"/>
      <c r="M4" s="196"/>
      <c r="N4" s="183"/>
      <c r="O4" s="183"/>
      <c r="P4" s="182"/>
      <c r="AF4" s="180"/>
      <c r="AG4" s="180"/>
      <c r="AH4" s="180"/>
      <c r="AI4" s="180"/>
      <c r="AJ4" s="180"/>
    </row>
    <row r="5" spans="1:38" s="115" customFormat="1" ht="33" customHeight="1" x14ac:dyDescent="0.2">
      <c r="A5" s="344" t="s">
        <v>48</v>
      </c>
      <c r="B5" s="390" t="str">
        <f>'2 CONTEXTO E IDENTIFICACIÓN'!F4</f>
        <v>Gestión Financiera</v>
      </c>
      <c r="C5" s="391"/>
      <c r="D5" s="391"/>
      <c r="E5" s="330"/>
      <c r="F5" s="246"/>
      <c r="G5" s="182"/>
      <c r="H5" s="182"/>
      <c r="I5" s="345"/>
      <c r="J5" s="345"/>
      <c r="K5" s="196"/>
      <c r="L5" s="196"/>
      <c r="M5" s="196"/>
      <c r="N5" s="183"/>
      <c r="O5" s="183"/>
      <c r="P5" s="182"/>
      <c r="AF5" s="180"/>
      <c r="AG5" s="180"/>
      <c r="AH5" s="180"/>
      <c r="AI5" s="180"/>
      <c r="AJ5" s="180"/>
    </row>
    <row r="6" spans="1:38" s="115" customFormat="1" ht="15" thickBot="1" x14ac:dyDescent="0.25">
      <c r="D6" s="330"/>
      <c r="E6" s="330"/>
      <c r="F6" s="331"/>
      <c r="AF6" s="180"/>
      <c r="AG6" s="180"/>
      <c r="AH6" s="180"/>
      <c r="AI6" s="180"/>
      <c r="AJ6" s="180"/>
    </row>
    <row r="7" spans="1:38" s="115" customFormat="1" ht="13.5" thickBot="1" x14ac:dyDescent="0.25">
      <c r="A7" s="583" t="s">
        <v>253</v>
      </c>
      <c r="B7" s="584"/>
      <c r="C7" s="584"/>
      <c r="D7" s="584"/>
      <c r="E7" s="584"/>
      <c r="F7" s="584"/>
      <c r="G7" s="585"/>
      <c r="I7" s="583" t="s">
        <v>279</v>
      </c>
      <c r="J7" s="584"/>
      <c r="K7" s="584"/>
      <c r="L7" s="584"/>
      <c r="M7" s="584"/>
      <c r="N7" s="584"/>
      <c r="O7" s="585"/>
      <c r="R7" s="197"/>
      <c r="S7" s="198"/>
      <c r="T7" s="493" t="s">
        <v>120</v>
      </c>
      <c r="U7" s="493"/>
      <c r="V7" s="493"/>
      <c r="W7" s="493"/>
      <c r="X7" s="494"/>
      <c r="AF7" s="180"/>
      <c r="AG7" s="180"/>
      <c r="AH7" s="180"/>
      <c r="AI7" s="180"/>
      <c r="AJ7" s="180"/>
    </row>
    <row r="8" spans="1:38" x14ac:dyDescent="0.25">
      <c r="A8" s="334"/>
      <c r="B8" s="335"/>
      <c r="C8" s="493" t="s">
        <v>120</v>
      </c>
      <c r="D8" s="493"/>
      <c r="E8" s="493"/>
      <c r="F8" s="493"/>
      <c r="G8" s="494"/>
      <c r="H8" s="179"/>
      <c r="I8" s="334"/>
      <c r="J8" s="335"/>
      <c r="K8" s="493" t="s">
        <v>120</v>
      </c>
      <c r="L8" s="493"/>
      <c r="M8" s="493"/>
      <c r="N8" s="493"/>
      <c r="O8" s="494"/>
      <c r="P8" s="179"/>
      <c r="R8" s="202"/>
      <c r="T8" s="203">
        <v>0.2</v>
      </c>
      <c r="U8" s="203">
        <v>0.4</v>
      </c>
      <c r="V8" s="203">
        <v>0.6</v>
      </c>
      <c r="W8" s="203">
        <v>0.8</v>
      </c>
      <c r="X8" s="204">
        <v>1</v>
      </c>
      <c r="Y8" s="205"/>
      <c r="Z8" s="205"/>
      <c r="AA8" s="205"/>
      <c r="AB8" s="205"/>
      <c r="AC8" s="205"/>
      <c r="AD8" s="205"/>
      <c r="AE8" s="205"/>
    </row>
    <row r="9" spans="1:38" ht="25.5" x14ac:dyDescent="0.2">
      <c r="A9" s="202"/>
      <c r="B9" s="336"/>
      <c r="C9" s="219" t="s">
        <v>231</v>
      </c>
      <c r="D9" s="219" t="s">
        <v>235</v>
      </c>
      <c r="E9" s="219" t="s">
        <v>239</v>
      </c>
      <c r="F9" s="219" t="s">
        <v>244</v>
      </c>
      <c r="G9" s="337" t="s">
        <v>249</v>
      </c>
      <c r="H9" s="179"/>
      <c r="I9" s="202"/>
      <c r="J9" s="336"/>
      <c r="K9" s="219" t="s">
        <v>231</v>
      </c>
      <c r="L9" s="219" t="s">
        <v>235</v>
      </c>
      <c r="M9" s="219" t="s">
        <v>239</v>
      </c>
      <c r="N9" s="219" t="s">
        <v>244</v>
      </c>
      <c r="O9" s="337" t="s">
        <v>249</v>
      </c>
      <c r="P9" s="179"/>
      <c r="R9" s="202"/>
      <c r="S9" s="212"/>
      <c r="T9" s="213" t="s">
        <v>231</v>
      </c>
      <c r="U9" s="213" t="s">
        <v>235</v>
      </c>
      <c r="V9" s="213" t="s">
        <v>239</v>
      </c>
      <c r="W9" s="213" t="s">
        <v>244</v>
      </c>
      <c r="X9" s="214" t="s">
        <v>249</v>
      </c>
      <c r="AA9" s="205"/>
      <c r="AB9" s="205"/>
      <c r="AC9" s="215"/>
      <c r="AD9" s="215"/>
      <c r="AE9" s="215"/>
      <c r="AF9" s="215"/>
      <c r="AG9" s="215"/>
      <c r="AH9" s="215"/>
      <c r="AI9" s="215"/>
      <c r="AJ9" s="215"/>
      <c r="AK9" s="215"/>
      <c r="AL9" s="215"/>
    </row>
    <row r="10" spans="1:38" ht="55.5" customHeight="1" x14ac:dyDescent="0.2">
      <c r="A10" s="500" t="s">
        <v>101</v>
      </c>
      <c r="B10" s="219" t="s">
        <v>247</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0" t="s">
        <v>101</v>
      </c>
      <c r="J10" s="219" t="s">
        <v>247</v>
      </c>
      <c r="K10" s="220" t="str">
        <f>+'6 MAPA CALOR RESIDUAL'!K9</f>
        <v xml:space="preserve">                   </v>
      </c>
      <c r="L10" s="220" t="str">
        <f>+'6 MAPA CALOR RESIDUAL'!L9</f>
        <v xml:space="preserve">                   </v>
      </c>
      <c r="M10" s="220" t="str">
        <f>+'6 MAPA CALOR RESIDUAL'!M9</f>
        <v xml:space="preserve">                   </v>
      </c>
      <c r="N10" s="220" t="str">
        <f>+'6 MAPA CALOR RESIDUAL'!N9</f>
        <v xml:space="preserve">                   </v>
      </c>
      <c r="O10" s="221" t="str">
        <f>+'6 MAPA CALOR RESIDUAL'!O9</f>
        <v xml:space="preserve">                   </v>
      </c>
      <c r="P10" s="218"/>
      <c r="Q10" s="588" t="s">
        <v>101</v>
      </c>
      <c r="R10" s="222">
        <v>1</v>
      </c>
      <c r="S10" s="213" t="s">
        <v>247</v>
      </c>
      <c r="T10" s="220" t="s">
        <v>257</v>
      </c>
      <c r="U10" s="220" t="s">
        <v>257</v>
      </c>
      <c r="V10" s="220" t="s">
        <v>257</v>
      </c>
      <c r="W10" s="220" t="s">
        <v>257</v>
      </c>
      <c r="X10" s="221" t="s">
        <v>258</v>
      </c>
      <c r="AA10" s="205"/>
      <c r="AB10" s="205"/>
      <c r="AC10" s="215"/>
      <c r="AD10" s="215"/>
      <c r="AE10" s="215"/>
      <c r="AF10" s="223"/>
      <c r="AG10" s="223"/>
      <c r="AH10" s="223"/>
      <c r="AI10" s="223"/>
      <c r="AJ10" s="223"/>
      <c r="AK10" s="215"/>
      <c r="AL10" s="215"/>
    </row>
    <row r="11" spans="1:38" ht="55.5" customHeight="1" x14ac:dyDescent="0.2">
      <c r="A11" s="500"/>
      <c r="B11" s="219" t="s">
        <v>242</v>
      </c>
      <c r="C11" s="224" t="str">
        <f>+'4 MAPA CALOR INHERENTE'!I11</f>
        <v xml:space="preserve">                   </v>
      </c>
      <c r="D11" s="224" t="str">
        <f>+'4 MAPA CALOR INHERENTE'!J11</f>
        <v xml:space="preserve">   FRA-6                </v>
      </c>
      <c r="E11" s="220" t="str">
        <f>+'4 MAPA CALOR INHERENTE'!K11</f>
        <v xml:space="preserve">                   </v>
      </c>
      <c r="F11" s="220" t="str">
        <f>+'4 MAPA CALOR INHERENTE'!L11</f>
        <v xml:space="preserve">                   </v>
      </c>
      <c r="G11" s="221" t="str">
        <f>+'4 MAPA CALOR INHERENTE'!M11</f>
        <v xml:space="preserve">  FRA-7  FRA-2               </v>
      </c>
      <c r="H11" s="218"/>
      <c r="I11" s="500"/>
      <c r="J11" s="219" t="s">
        <v>242</v>
      </c>
      <c r="K11" s="224" t="str">
        <f>+'6 MAPA CALOR RESIDUAL'!K10</f>
        <v xml:space="preserve">                   </v>
      </c>
      <c r="L11" s="224" t="str">
        <f>+'6 MAPA CALOR RESIDUAL'!L10</f>
        <v xml:space="preserve">                   </v>
      </c>
      <c r="M11" s="220" t="str">
        <f>+'6 MAPA CALOR RESIDUAL'!M10</f>
        <v xml:space="preserve">                   </v>
      </c>
      <c r="N11" s="220" t="str">
        <f>+'6 MAPA CALOR RESIDUAL'!N10</f>
        <v xml:space="preserve">                   </v>
      </c>
      <c r="O11" s="221" t="str">
        <f>+'6 MAPA CALOR RESIDUAL'!O10</f>
        <v xml:space="preserve">                   </v>
      </c>
      <c r="P11" s="218"/>
      <c r="Q11" s="588"/>
      <c r="R11" s="222">
        <v>0.8</v>
      </c>
      <c r="S11" s="213" t="s">
        <v>242</v>
      </c>
      <c r="T11" s="224" t="s">
        <v>239</v>
      </c>
      <c r="U11" s="224" t="s">
        <v>239</v>
      </c>
      <c r="V11" s="220" t="s">
        <v>257</v>
      </c>
      <c r="W11" s="220" t="s">
        <v>257</v>
      </c>
      <c r="X11" s="221" t="s">
        <v>258</v>
      </c>
      <c r="AA11" s="205"/>
      <c r="AB11" s="205"/>
      <c r="AC11" s="215"/>
      <c r="AD11" s="225"/>
      <c r="AE11" s="226"/>
      <c r="AF11" s="223"/>
      <c r="AG11" s="223"/>
      <c r="AH11" s="223"/>
      <c r="AI11" s="223"/>
      <c r="AJ11" s="223"/>
      <c r="AK11" s="215"/>
      <c r="AL11" s="215"/>
    </row>
    <row r="12" spans="1:38" ht="55.5" customHeight="1" x14ac:dyDescent="0.2">
      <c r="A12" s="500"/>
      <c r="B12" s="219" t="s">
        <v>237</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00"/>
      <c r="J12" s="219" t="s">
        <v>237</v>
      </c>
      <c r="K12" s="224" t="str">
        <f>+'6 MAPA CALOR RESIDUAL'!K11</f>
        <v xml:space="preserve">                   </v>
      </c>
      <c r="L12" s="224" t="str">
        <f>+'6 MAPA CALOR RESIDUAL'!L11</f>
        <v xml:space="preserve">                   </v>
      </c>
      <c r="M12" s="224" t="str">
        <f>+'6 MAPA CALOR RESIDUAL'!M11</f>
        <v xml:space="preserve">                   </v>
      </c>
      <c r="N12" s="220" t="str">
        <f>+'6 MAPA CALOR RESIDUAL'!N11</f>
        <v xml:space="preserve">                   </v>
      </c>
      <c r="O12" s="221" t="str">
        <f>+'6 MAPA CALOR RESIDUAL'!O11</f>
        <v xml:space="preserve">                   </v>
      </c>
      <c r="P12" s="218"/>
      <c r="Q12" s="588"/>
      <c r="R12" s="222">
        <v>0.6</v>
      </c>
      <c r="S12" s="213" t="s">
        <v>237</v>
      </c>
      <c r="T12" s="224" t="s">
        <v>239</v>
      </c>
      <c r="U12" s="224" t="s">
        <v>239</v>
      </c>
      <c r="V12" s="224" t="s">
        <v>239</v>
      </c>
      <c r="W12" s="220" t="s">
        <v>257</v>
      </c>
      <c r="X12" s="221" t="s">
        <v>258</v>
      </c>
      <c r="AA12" s="205"/>
      <c r="AB12" s="205"/>
      <c r="AC12" s="215"/>
      <c r="AD12" s="225"/>
      <c r="AE12" s="226"/>
      <c r="AF12" s="223"/>
      <c r="AG12" s="223"/>
      <c r="AH12" s="223"/>
      <c r="AI12" s="223"/>
      <c r="AJ12" s="227"/>
      <c r="AK12" s="215"/>
      <c r="AL12" s="215"/>
    </row>
    <row r="13" spans="1:38" ht="55.5" customHeight="1" x14ac:dyDescent="0.2">
      <c r="A13" s="500"/>
      <c r="B13" s="219" t="s">
        <v>233</v>
      </c>
      <c r="C13" s="228" t="str">
        <f>+'4 MAPA CALOR INHERENTE'!I13</f>
        <v xml:space="preserve">                   </v>
      </c>
      <c r="D13" s="224" t="str">
        <f>+'4 MAPA CALOR INHERENTE'!J13</f>
        <v xml:space="preserve"> FRA-8                  </v>
      </c>
      <c r="E13" s="224" t="str">
        <f>+'4 MAPA CALOR INHERENTE'!K13</f>
        <v xml:space="preserve">                   </v>
      </c>
      <c r="F13" s="220" t="str">
        <f>+'4 MAPA CALOR INHERENTE'!L13</f>
        <v xml:space="preserve">                   </v>
      </c>
      <c r="G13" s="221" t="str">
        <f>+'4 MAPA CALOR INHERENTE'!M13</f>
        <v xml:space="preserve">FRA-9                   </v>
      </c>
      <c r="H13" s="218"/>
      <c r="I13" s="500"/>
      <c r="J13" s="219" t="s">
        <v>233</v>
      </c>
      <c r="K13" s="228" t="str">
        <f>+'6 MAPA CALOR RESIDUAL'!K12</f>
        <v xml:space="preserve">                   </v>
      </c>
      <c r="L13" s="224" t="str">
        <f>+'6 MAPA CALOR RESIDUAL'!L12</f>
        <v xml:space="preserve">                   </v>
      </c>
      <c r="M13" s="224" t="str">
        <f>+'6 MAPA CALOR RESIDUAL'!M12</f>
        <v xml:space="preserve">                   </v>
      </c>
      <c r="N13" s="220" t="str">
        <f>+'6 MAPA CALOR RESIDUAL'!N12</f>
        <v xml:space="preserve">                   </v>
      </c>
      <c r="O13" s="221" t="str">
        <f>+'6 MAPA CALOR RESIDUAL'!O12</f>
        <v xml:space="preserve">  FRA-7                 </v>
      </c>
      <c r="P13" s="218"/>
      <c r="Q13" s="588"/>
      <c r="R13" s="222">
        <v>0.4</v>
      </c>
      <c r="S13" s="213" t="s">
        <v>233</v>
      </c>
      <c r="T13" s="228" t="s">
        <v>259</v>
      </c>
      <c r="U13" s="224" t="s">
        <v>239</v>
      </c>
      <c r="V13" s="224" t="s">
        <v>239</v>
      </c>
      <c r="W13" s="220" t="s">
        <v>257</v>
      </c>
      <c r="X13" s="221" t="s">
        <v>258</v>
      </c>
      <c r="AA13" s="205"/>
      <c r="AB13" s="205"/>
      <c r="AC13" s="215"/>
      <c r="AD13" s="225"/>
      <c r="AE13" s="226"/>
      <c r="AF13" s="223"/>
      <c r="AG13" s="223"/>
      <c r="AH13" s="223"/>
      <c r="AI13" s="227"/>
      <c r="AJ13" s="223"/>
      <c r="AK13" s="215"/>
      <c r="AL13" s="215"/>
    </row>
    <row r="14" spans="1:38" ht="55.5" customHeight="1" thickBot="1" x14ac:dyDescent="0.25">
      <c r="A14" s="501"/>
      <c r="B14" s="229" t="s">
        <v>229</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1"/>
      <c r="J14" s="229" t="s">
        <v>229</v>
      </c>
      <c r="K14" s="230" t="str">
        <f>+'6 MAPA CALOR RESIDUAL'!K13</f>
        <v xml:space="preserve">                   </v>
      </c>
      <c r="L14" s="230" t="str">
        <f>+'6 MAPA CALOR RESIDUAL'!L13</f>
        <v xml:space="preserve"> FRA-8  FRA-6                </v>
      </c>
      <c r="M14" s="231" t="str">
        <f>+'6 MAPA CALOR RESIDUAL'!M13</f>
        <v xml:space="preserve">                   </v>
      </c>
      <c r="N14" s="232" t="str">
        <f>+'6 MAPA CALOR RESIDUAL'!N13</f>
        <v xml:space="preserve">                   </v>
      </c>
      <c r="O14" s="233" t="str">
        <f>+'6 MAPA CALOR RESIDUAL'!O13</f>
        <v xml:space="preserve">FRA-9    FRA-2               </v>
      </c>
      <c r="P14" s="218"/>
      <c r="Q14" s="588"/>
      <c r="R14" s="234">
        <v>0.2</v>
      </c>
      <c r="S14" s="235" t="s">
        <v>229</v>
      </c>
      <c r="T14" s="230" t="s">
        <v>259</v>
      </c>
      <c r="U14" s="230" t="s">
        <v>259</v>
      </c>
      <c r="V14" s="231" t="s">
        <v>239</v>
      </c>
      <c r="W14" s="232" t="s">
        <v>257</v>
      </c>
      <c r="X14" s="233" t="s">
        <v>258</v>
      </c>
      <c r="AA14" s="205"/>
      <c r="AB14" s="205"/>
      <c r="AC14" s="215"/>
      <c r="AD14" s="225"/>
      <c r="AE14" s="226"/>
      <c r="AF14" s="223"/>
      <c r="AG14" s="223"/>
      <c r="AH14" s="223"/>
      <c r="AI14" s="236"/>
      <c r="AJ14" s="223"/>
      <c r="AK14" s="215"/>
      <c r="AL14" s="215"/>
    </row>
    <row r="15" spans="1:38" x14ac:dyDescent="0.2">
      <c r="A15" s="126"/>
      <c r="B15" s="218"/>
      <c r="C15" s="346"/>
      <c r="D15" s="347"/>
      <c r="E15" s="348"/>
      <c r="F15" s="348"/>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6"/>
      <c r="D16" s="347"/>
      <c r="E16" s="348"/>
      <c r="F16" s="348"/>
      <c r="G16" s="218"/>
      <c r="H16" s="218"/>
      <c r="I16" s="218"/>
      <c r="J16" s="218"/>
      <c r="K16" s="218"/>
      <c r="L16" s="218"/>
      <c r="M16" s="218"/>
      <c r="N16" s="218"/>
      <c r="O16" s="218"/>
      <c r="P16" s="218"/>
      <c r="T16" s="237" t="s">
        <v>260</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6"/>
      <c r="D17" s="347"/>
      <c r="E17" s="348"/>
      <c r="F17" s="348"/>
      <c r="G17" s="218"/>
      <c r="H17" s="218"/>
      <c r="I17" s="218"/>
      <c r="J17" s="218"/>
      <c r="K17" s="218"/>
      <c r="L17" s="218"/>
      <c r="M17" s="218"/>
      <c r="N17" s="218"/>
      <c r="O17" s="218"/>
      <c r="P17" s="218"/>
      <c r="T17" s="238" t="s">
        <v>258</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6"/>
      <c r="D18" s="347"/>
      <c r="E18" s="348"/>
      <c r="F18" s="348"/>
      <c r="G18" s="218"/>
      <c r="H18" s="218"/>
      <c r="I18" s="218"/>
      <c r="J18" s="218"/>
      <c r="K18" s="218"/>
      <c r="L18" s="218"/>
      <c r="M18" s="218"/>
      <c r="N18" s="218"/>
      <c r="O18" s="218"/>
      <c r="P18" s="218"/>
      <c r="T18" s="220" t="s">
        <v>257</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6"/>
      <c r="D19" s="347"/>
      <c r="E19" s="348"/>
      <c r="F19" s="348"/>
      <c r="G19" s="218"/>
      <c r="H19" s="218"/>
      <c r="I19" s="218"/>
      <c r="J19" s="218"/>
      <c r="K19" s="218"/>
      <c r="L19" s="218"/>
      <c r="M19" s="218"/>
      <c r="N19" s="218"/>
      <c r="O19" s="218"/>
      <c r="P19" s="218"/>
      <c r="S19" s="239"/>
      <c r="T19" s="224" t="s">
        <v>239</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6"/>
      <c r="D20" s="347"/>
      <c r="E20" s="348"/>
      <c r="F20" s="348"/>
      <c r="G20" s="218"/>
      <c r="H20" s="218"/>
      <c r="I20" s="218"/>
      <c r="J20" s="218"/>
      <c r="K20" s="218"/>
      <c r="L20" s="218"/>
      <c r="M20" s="218"/>
      <c r="N20" s="218"/>
      <c r="O20" s="218"/>
      <c r="P20" s="218"/>
      <c r="S20" s="239"/>
      <c r="T20" s="228" t="s">
        <v>259</v>
      </c>
      <c r="AA20" s="239"/>
      <c r="AB20" s="239"/>
      <c r="AC20" s="215"/>
      <c r="AD20" s="215"/>
      <c r="AE20" s="215"/>
      <c r="AF20" s="223"/>
      <c r="AG20" s="223"/>
      <c r="AH20" s="223"/>
      <c r="AI20" s="223"/>
      <c r="AJ20" s="223"/>
      <c r="AK20" s="215"/>
      <c r="AL20" s="215"/>
    </row>
    <row r="21" spans="1:38" x14ac:dyDescent="0.2">
      <c r="A21" s="126"/>
      <c r="B21" s="218"/>
      <c r="C21" s="346"/>
      <c r="D21" s="347"/>
      <c r="E21" s="348"/>
      <c r="F21" s="348"/>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6"/>
      <c r="D22" s="347"/>
      <c r="E22" s="348"/>
      <c r="F22" s="348"/>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6"/>
      <c r="D23" s="347"/>
      <c r="E23" s="348"/>
      <c r="F23" s="348"/>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6"/>
      <c r="D24" s="347"/>
      <c r="E24" s="348"/>
      <c r="F24" s="348"/>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6"/>
      <c r="D25" s="347"/>
      <c r="E25" s="348"/>
      <c r="F25" s="348"/>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6"/>
      <c r="D26" s="347"/>
      <c r="E26" s="348"/>
      <c r="F26" s="348"/>
      <c r="G26" s="218"/>
      <c r="H26" s="218"/>
      <c r="I26" s="218"/>
      <c r="J26" s="218"/>
      <c r="K26" s="218"/>
      <c r="L26" s="218"/>
      <c r="M26" s="218"/>
      <c r="N26" s="218"/>
      <c r="O26" s="218"/>
      <c r="P26" s="218"/>
    </row>
    <row r="27" spans="1:38" x14ac:dyDescent="0.25">
      <c r="A27" s="126"/>
      <c r="B27" s="218"/>
      <c r="C27" s="346"/>
      <c r="D27" s="347"/>
      <c r="E27" s="348"/>
      <c r="F27" s="348"/>
      <c r="G27" s="218"/>
      <c r="H27" s="218"/>
      <c r="I27" s="218"/>
      <c r="J27" s="218"/>
      <c r="K27" s="218"/>
      <c r="L27" s="218"/>
      <c r="M27" s="218"/>
      <c r="N27" s="218"/>
      <c r="O27" s="218"/>
      <c r="P27" s="218"/>
    </row>
    <row r="28" spans="1:38" x14ac:dyDescent="0.25">
      <c r="A28" s="126"/>
      <c r="B28" s="218"/>
      <c r="C28" s="346"/>
      <c r="D28" s="347"/>
      <c r="E28" s="348"/>
      <c r="F28" s="348"/>
      <c r="G28" s="218"/>
      <c r="H28" s="218"/>
      <c r="I28" s="218"/>
      <c r="J28" s="218"/>
      <c r="K28" s="218"/>
      <c r="L28" s="218"/>
      <c r="M28" s="218"/>
      <c r="N28" s="218"/>
      <c r="O28" s="218"/>
      <c r="P28" s="218"/>
    </row>
    <row r="29" spans="1:38" x14ac:dyDescent="0.25">
      <c r="A29" s="126"/>
      <c r="B29" s="218"/>
      <c r="C29" s="346"/>
      <c r="D29" s="347"/>
      <c r="E29" s="348"/>
      <c r="F29" s="348"/>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2026-05-27T21:18:59Z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