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282" documentId="8_{E54326E8-F916-4784-9A42-88D013C9DF0B}" xr6:coauthVersionLast="47" xr6:coauthVersionMax="47" xr10:uidLastSave="{2CAE128C-936C-476D-AC1D-EA86DD481B19}"/>
  <bookViews>
    <workbookView xWindow="-120" yWindow="-120" windowWidth="29040" windowHeight="15720" firstSheet="1"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9" l="1"/>
  <c r="I11" i="15"/>
  <c r="H11" i="15"/>
  <c r="D11" i="15"/>
  <c r="F11" i="15" s="1"/>
  <c r="N16" i="9"/>
  <c r="L16" i="9"/>
  <c r="K16" i="9"/>
  <c r="I16" i="9"/>
  <c r="N15" i="9"/>
  <c r="L15" i="9"/>
  <c r="K15" i="9"/>
  <c r="N14" i="9"/>
  <c r="L14" i="9"/>
  <c r="K14" i="9"/>
  <c r="N10" i="9"/>
  <c r="L10" i="9"/>
  <c r="K10" i="9"/>
  <c r="S10" i="9" s="1"/>
  <c r="I10" i="9"/>
  <c r="I11" i="9"/>
  <c r="I12" i="9"/>
  <c r="I13" i="9"/>
  <c r="I14" i="9"/>
  <c r="I15" i="9"/>
  <c r="I17" i="9"/>
  <c r="I18" i="9"/>
  <c r="I19" i="9"/>
  <c r="E9" i="30"/>
  <c r="I8" i="9"/>
  <c r="E11" i="15" l="1"/>
  <c r="J9" i="30"/>
  <c r="B9" i="15" s="1"/>
  <c r="J10" i="30"/>
  <c r="J11" i="30"/>
  <c r="B11" i="15" s="1"/>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s="1"/>
  <c r="O15" i="39"/>
  <c r="P15" i="39"/>
  <c r="Q15" i="39"/>
  <c r="R15" i="39"/>
  <c r="F16" i="39"/>
  <c r="G16" i="39"/>
  <c r="H16" i="39"/>
  <c r="J16" i="39"/>
  <c r="K16" i="39"/>
  <c r="M16" i="39"/>
  <c r="N16" i="39" s="1"/>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H19" i="39"/>
  <c r="J19" i="39"/>
  <c r="K19" i="39"/>
  <c r="M19" i="39"/>
  <c r="N19" i="39" s="1"/>
  <c r="O19" i="39"/>
  <c r="P19" i="39"/>
  <c r="Q19" i="39"/>
  <c r="R19" i="39"/>
  <c r="F20" i="39"/>
  <c r="G20" i="39"/>
  <c r="H20" i="39"/>
  <c r="J20" i="39"/>
  <c r="K20" i="39" s="1"/>
  <c r="M20" i="39"/>
  <c r="N20" i="39"/>
  <c r="O20" i="39"/>
  <c r="P20" i="39"/>
  <c r="Q20" i="39"/>
  <c r="R20" i="39"/>
  <c r="F21" i="39"/>
  <c r="G21" i="39"/>
  <c r="H21" i="39"/>
  <c r="I21" i="39"/>
  <c r="J21" i="39"/>
  <c r="K21" i="39" s="1"/>
  <c r="M21" i="39"/>
  <c r="N21" i="39"/>
  <c r="O21" i="39"/>
  <c r="P21" i="39"/>
  <c r="Q21" i="39"/>
  <c r="R21" i="39"/>
  <c r="F22" i="39"/>
  <c r="G22" i="39"/>
  <c r="H22" i="39"/>
  <c r="J22" i="39"/>
  <c r="K22" i="39" s="1"/>
  <c r="M22" i="39"/>
  <c r="N22" i="39" s="1"/>
  <c r="O22" i="39"/>
  <c r="P22" i="39"/>
  <c r="Q22" i="39"/>
  <c r="R22" i="39"/>
  <c r="F23" i="39"/>
  <c r="G23" i="39"/>
  <c r="H23" i="39"/>
  <c r="I23" i="39" s="1"/>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J10" i="39"/>
  <c r="K10" i="39"/>
  <c r="L10" i="39"/>
  <c r="M10" i="39"/>
  <c r="N10" i="39" s="1"/>
  <c r="O10" i="39"/>
  <c r="P10" i="39"/>
  <c r="Q10" i="39"/>
  <c r="R10" i="39"/>
  <c r="S10" i="39"/>
  <c r="F11" i="39"/>
  <c r="I11" i="39" s="1"/>
  <c r="G11" i="39"/>
  <c r="H11" i="39"/>
  <c r="J11" i="39"/>
  <c r="K11" i="39" s="1"/>
  <c r="L11" i="39"/>
  <c r="M11" i="39"/>
  <c r="N11" i="39" s="1"/>
  <c r="O11" i="39"/>
  <c r="P11" i="39"/>
  <c r="Q11" i="39"/>
  <c r="R11" i="39"/>
  <c r="S11" i="39"/>
  <c r="T11" i="39"/>
  <c r="U11" i="39"/>
  <c r="F12" i="39"/>
  <c r="G12" i="39"/>
  <c r="H12" i="39"/>
  <c r="J12" i="39"/>
  <c r="K12" i="39" s="1"/>
  <c r="L12" i="39"/>
  <c r="M12" i="39"/>
  <c r="N12" i="39" s="1"/>
  <c r="O12" i="39"/>
  <c r="P12" i="39"/>
  <c r="Q12" i="39"/>
  <c r="R12" i="39"/>
  <c r="S12" i="39"/>
  <c r="T12" i="39"/>
  <c r="U12" i="39"/>
  <c r="F13" i="39"/>
  <c r="G13" i="39"/>
  <c r="H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K8" i="39" s="1"/>
  <c r="H8" i="39"/>
  <c r="G8" i="39"/>
  <c r="F8" i="39"/>
  <c r="I16" i="39" l="1"/>
  <c r="I10" i="39"/>
  <c r="I22" i="39"/>
  <c r="I20" i="39"/>
  <c r="I13" i="39"/>
  <c r="I12" i="39"/>
  <c r="I19" i="39"/>
  <c r="I9" i="39"/>
  <c r="I15"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39" l="1"/>
  <c r="L15" i="39"/>
  <c r="L16" i="39"/>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9"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S16" i="9"/>
  <c r="S16" i="39" s="1"/>
  <c r="K17" i="9"/>
  <c r="S17" i="9" s="1"/>
  <c r="S17" i="39" s="1"/>
  <c r="K18" i="9"/>
  <c r="S18" i="9" s="1"/>
  <c r="S18" i="39" s="1"/>
  <c r="K19" i="9"/>
  <c r="K20" i="9"/>
  <c r="K21" i="9"/>
  <c r="K22" i="9"/>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9" i="9"/>
  <c r="I20" i="9"/>
  <c r="I21"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21" i="9" l="1"/>
  <c r="S21" i="39" s="1"/>
  <c r="S20" i="9"/>
  <c r="S20" i="39" s="1"/>
  <c r="S22" i="9"/>
  <c r="S22" i="39" s="1"/>
  <c r="T45" i="9"/>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2" i="15"/>
  <c r="I13" i="15"/>
  <c r="I14" i="15"/>
  <c r="I15" i="15"/>
  <c r="I16" i="15"/>
  <c r="I17" i="15"/>
  <c r="I18" i="15"/>
  <c r="I19" i="15"/>
  <c r="I20" i="15"/>
  <c r="I21" i="15"/>
  <c r="I22" i="15"/>
  <c r="I23" i="15"/>
  <c r="I24" i="15"/>
  <c r="I25" i="15"/>
  <c r="I26" i="15"/>
  <c r="I27" i="15"/>
  <c r="I28" i="15"/>
  <c r="I9" i="15"/>
  <c r="D10" i="15"/>
  <c r="E10" i="15" s="1"/>
  <c r="C20" i="39"/>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C12" i="3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6" i="15"/>
  <c r="B22" i="31"/>
  <c r="B18" i="31"/>
  <c r="B12" i="35"/>
  <c r="B27" i="35"/>
  <c r="B44" i="9"/>
  <c r="B22" i="15"/>
  <c r="B27" i="31"/>
  <c r="B23" i="31"/>
  <c r="B10" i="35"/>
  <c r="B18" i="35"/>
  <c r="B22" i="35"/>
  <c r="B11" i="31"/>
  <c r="B15" i="15"/>
  <c r="B24" i="15"/>
  <c r="B29" i="31"/>
  <c r="B25" i="31"/>
  <c r="B24" i="35"/>
  <c r="B28" i="35"/>
  <c r="D104" i="9"/>
  <c r="N25" i="15"/>
  <c r="D26" i="31" s="1"/>
  <c r="D98" i="9"/>
  <c r="E19" i="3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N11" i="15" l="1"/>
  <c r="D12" i="31" s="1"/>
  <c r="E12" i="31" s="1"/>
  <c r="U68" i="9"/>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U44" i="9"/>
  <c r="U44" i="39" s="1"/>
  <c r="V44" i="39" s="1"/>
  <c r="T44" i="39"/>
  <c r="U62" i="9"/>
  <c r="U62" i="39" s="1"/>
  <c r="V62" i="39" s="1"/>
  <c r="T62" i="39"/>
  <c r="U8" i="39"/>
  <c r="U15" i="9"/>
  <c r="T15" i="39"/>
  <c r="B18" i="33"/>
  <c r="C17" i="33" s="1"/>
  <c r="V14" i="9" l="1"/>
  <c r="D10" i="35" s="1"/>
  <c r="F10" i="35" s="1"/>
  <c r="G10" i="35" s="1"/>
  <c r="U9" i="9"/>
  <c r="T16" i="9"/>
  <c r="U15" i="39"/>
  <c r="V14" i="39" s="1"/>
  <c r="B21" i="33"/>
  <c r="C15" i="33"/>
  <c r="C16" i="33"/>
  <c r="C14" i="33"/>
  <c r="C18" i="33"/>
  <c r="U9" i="39" l="1"/>
  <c r="T10" i="9"/>
  <c r="U16" i="9"/>
  <c r="T16" i="39"/>
  <c r="U10" i="9" l="1"/>
  <c r="T10" i="39"/>
  <c r="T17" i="9"/>
  <c r="U16" i="39"/>
  <c r="U10" i="39" l="1"/>
  <c r="V8" i="39" s="1"/>
  <c r="D9" i="35" s="1"/>
  <c r="F9" i="35" s="1"/>
  <c r="V8" i="9"/>
  <c r="C9" i="35" s="1"/>
  <c r="E9" i="35" s="1"/>
  <c r="U17" i="9"/>
  <c r="T17" i="39"/>
  <c r="M10" i="35" l="1"/>
  <c r="M11" i="37" s="1"/>
  <c r="N10" i="35"/>
  <c r="N11" i="37" s="1"/>
  <c r="L9" i="35"/>
  <c r="L10" i="37" s="1"/>
  <c r="O9" i="35"/>
  <c r="O10" i="37" s="1"/>
  <c r="M13" i="35"/>
  <c r="M14" i="37" s="1"/>
  <c r="N12" i="35"/>
  <c r="N13" i="37" s="1"/>
  <c r="L12" i="35"/>
  <c r="L13" i="37" s="1"/>
  <c r="M12" i="35"/>
  <c r="M13" i="37" s="1"/>
  <c r="L13" i="35"/>
  <c r="L14" i="37" s="1"/>
  <c r="O11" i="35"/>
  <c r="O12" i="37" s="1"/>
  <c r="K12" i="35"/>
  <c r="K13" i="37" s="1"/>
  <c r="L10" i="35"/>
  <c r="L11" i="37" s="1"/>
  <c r="N11" i="35"/>
  <c r="N12" i="37" s="1"/>
  <c r="O12" i="35"/>
  <c r="O13" i="37" s="1"/>
  <c r="M9" i="35"/>
  <c r="M10" i="37" s="1"/>
  <c r="K9" i="35"/>
  <c r="K10" i="37" s="1"/>
  <c r="K10" i="35"/>
  <c r="K11" i="37" s="1"/>
  <c r="N9" i="35"/>
  <c r="N10" i="37" s="1"/>
  <c r="O13" i="35"/>
  <c r="O14" i="37" s="1"/>
  <c r="L11" i="35"/>
  <c r="L12" i="37" s="1"/>
  <c r="K11" i="35"/>
  <c r="K12" i="37" s="1"/>
  <c r="G9" i="35"/>
  <c r="O10" i="35"/>
  <c r="O11" i="37" s="1"/>
  <c r="M11" i="35"/>
  <c r="M12" i="37" s="1"/>
  <c r="N13" i="35"/>
  <c r="N14" i="37" s="1"/>
  <c r="K13" i="35"/>
  <c r="K14" i="37" s="1"/>
  <c r="U17" i="39"/>
  <c r="T18" i="9"/>
  <c r="D17" i="33" l="1"/>
  <c r="D14" i="33"/>
  <c r="D15" i="33"/>
  <c r="D16" i="33"/>
  <c r="U18" i="9"/>
  <c r="T18" i="39"/>
  <c r="D18" i="33" l="1"/>
  <c r="E18" i="33" s="1"/>
  <c r="D21" i="33"/>
  <c r="E14" i="33"/>
  <c r="E17" i="33"/>
  <c r="T19" i="9"/>
  <c r="U18" i="39"/>
  <c r="E15" i="33" l="1"/>
  <c r="E16" i="33"/>
  <c r="U19" i="9"/>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<sst xmlns="http://schemas.openxmlformats.org/spreadsheetml/2006/main" count="794" uniqueCount="391">
  <si>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</si>
  <si>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</si>
  <si>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</si>
  <si>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</si>
  <si>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</si>
  <si>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</si>
  <si>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</si>
  <si>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</si>
  <si>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</si>
  <si>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</si>
  <si>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</si>
  <si>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</si>
  <si>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</si>
  <si>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</si>
  <si>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</si>
  <si>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</si>
  <si>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</si>
  <si>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</si>
  <si>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</si>
  <si>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</si>
  <si>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</si>
  <si>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</si>
  <si>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</si>
  <si>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</si>
  <si>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</si>
  <si>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</si>
  <si>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</si>
  <si>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</si>
  <si>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</si>
  <si>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</si>
  <si>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</si>
  <si>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</si>
  <si>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</si>
  <si>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</si>
  <si>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</si>
  <si>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</si>
  <si>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</si>
  <si>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</si>
  <si>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</si>
  <si>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</si>
  <si>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</si>
  <si>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</si>
  <si>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</si>
  <si>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</si>
  <si>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</si>
  <si>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</si>
  <si>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</si>
  <si>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</si>
  <si>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</si>
  <si>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</si>
  <si>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</si>
  <si>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</si>
  <si>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</si>
  <si>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</si>
  <si>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</si>
  <si>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</si>
  <si>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</si>
  <si>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</si>
  <si>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</si>
  <si>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</si>
  <si>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</si>
  <si>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</si>
  <si>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</si>
  <si>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</si>
  <si>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</si>
  <si>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</si>
  <si>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</si>
  <si>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</si>
  <si>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</si>
  <si>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</si>
  <si>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</si>
  <si>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</si>
  <si>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</si>
  <si>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</si>
  <si>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</si>
  <si>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</si>
  <si>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</si>
  <si>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</si>
  <si>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</si>
  <si>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</si>
  <si>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</si>
  <si>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</si>
  <si>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</si>
  <si>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</si>
  <si>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</si>
  <si>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</si>
  <si>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</si>
  <si>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</si>
  <si>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</si>
  <si>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</si>
  <si>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</si>
  <si>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</si>
  <si>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</si>
  <si>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</si>
  <si>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</si>
  <si>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</si>
  <si>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</si>
  <si>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</si>
  <si>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</si>
  <si>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</si>
  <si>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</si>
  <si>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</si>
  <si>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</si>
  <si>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</si>
  <si>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</si>
  <si>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</si>
  <si>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</si>
  <si>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</si>
  <si>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</si>
  <si>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</si>
  <si>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</si>
  <si>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</si>
  <si>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</si>
  <si>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</si>
  <si>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</si>
  <si>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</si>
  <si>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</si>
  <si>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</si>
  <si>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</si>
  <si>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</si>
  <si>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</si>
  <si>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</si>
  <si>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</si>
  <si>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</si>
  <si>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</si>
  <si>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</si>
  <si>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</si>
  <si>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</si>
  <si>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</si>
  <si>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</si>
  <si>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</si>
  <si>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</si>
  <si>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</si>
  <si>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</si>
  <si>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</si>
  <si>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</si>
  <si>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</si>
  <si>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</si>
  <si>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</si>
  <si>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</si>
  <si>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</si>
  <si>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</si>
  <si>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</si>
  <si>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</si>
  <si>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</si>
  <si>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</si>
  <si>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</si>
  <si>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</si>
  <si>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</si>
  <si>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</si>
  <si>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</si>
  <si>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</si>
  <si>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</si>
  <si>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</si>
  <si>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</si>
  <si>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</si>
  <si>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</si>
  <si>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</si>
  <si>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</si>
  <si>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</si>
  <si>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</si>
  <si>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</si>
  <si>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</si>
  <si>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</si>
  <si>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</si>
  <si>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</si>
  <si>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</si>
  <si>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</si>
  <si>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</si>
  <si>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</si>
  <si>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</si>
  <si>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</si>
  <si>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</si>
  <si>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</si>
  <si>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</si>
  <si>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</si>
  <si>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</si>
  <si>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</si>
  <si>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</si>
  <si>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</si>
  <si>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</si>
  <si>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</si>
  <si>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</si>
  <si>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</si>
  <si>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</si>
  <si>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</si>
  <si>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</si>
  <si>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</si>
  <si>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</si>
  <si>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</si>
  <si>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</si>
  <si>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</si>
  <si>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</si>
  <si>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</si>
  <si>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</si>
  <si>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</si>
  <si>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</si>
  <si>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</si>
  <si>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</si>
  <si>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</si>
  <si>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</si>
  <si>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</si>
  <si>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</si>
  <si>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</si>
  <si>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</si>
  <si>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</si>
  <si>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</si>
  <si>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</si>
  <si>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</si>
  <si>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</si>
  <si>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</si>
  <si>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</si>
  <si>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</si>
  <si>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</si>
  <si>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</si>
  <si>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</si>
  <si>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</si>
  <si>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</si>
  <si>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</si>
  <si>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</si>
  <si>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</si>
  <si>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</si>
  <si>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</si>
  <si>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</si>
  <si>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</si>
  <si>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</si>
  <si>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</si>
  <si>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</si>
  <si>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</si>
  <si>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</si>
  <si>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</si>
  <si>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</si>
  <si>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</si>
  <si>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</si>
  <si>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</si>
  <si>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</si>
  <si>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</si>
  <si>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</si>
  <si>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</si>
  <si>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</si>
  <si>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</si>
  <si>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</si>
  <si>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</si>
  <si>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</si>
  <si>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</si>
  <si>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</si>
  <si>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</si>
  <si>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</si>
  <si>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</si>
  <si>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</si>
  <si>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</si>
  <si>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</si>
  <si>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</si>
  <si>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</si>
  <si>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</si>
  <si>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</si>
  <si>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</si>
  <si>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</si>
  <si>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</si>
  <si>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</si>
  <si>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</si>
  <si>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</si>
  <si>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</si>
  <si>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</si>
  <si>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</si>
  <si>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</si>
  <si>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</si>
  <si>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</si>
  <si>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</si>
  <si>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</si>
  <si>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</si>
  <si>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</si>
  <si>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</si>
  <si>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</si>
  <si>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</si>
  <si>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</si>
  <si>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</si>
  <si>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</si>
  <si>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</si>
  <si>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</si>
  <si>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</si>
  <si>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</si>
  <si>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</si>
  <si>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</si>
  <si>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</si>
  <si>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</si>
  <si>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</si>
  <si>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</si>
  <si>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</si>
  <si>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</si>
  <si>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</si>
  <si>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</si>
  <si>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</si>
  <si>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</si>
  <si>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</si>
  <si>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</si>
  <si>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</si>
  <si>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</si>
  <si>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</si>
  <si>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</si>
  <si>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</si>
  <si>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</si>
  <si>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</si>
  <si>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</si>
  <si>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</si>
  <si>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</si>
  <si>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</si>
  <si>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</si>
  <si>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</si>
  <si>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</si>
  <si>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</si>
  <si>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</si>
  <si>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</si>
  <si>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</si>
  <si>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</si>
  <si>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</si>
  <si>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</si>
  <si>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</si>
  <si>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</si>
  <si>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</si>
  <si>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</si>
  <si>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</si>
  <si>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</si>
  <si>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</si>
  <si>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</si>
  <si>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</si>
  <si>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</si>
  <si>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</si>
  <si>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</si>
  <si>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</si>
  <si>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</si>
  <si>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</si>
  <si>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</si>
  <si>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</si>
  <si>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</si>
  <si>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</si>
  <si>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</si>
  <si>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</si>
  <si>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</si>
  <si>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</si>
  <si>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</si>
  <si>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</si>
  <si>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</si>
  <si>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</si>
  <si>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</si>
  <si>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</si>
  <si>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</si>
  <si>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</si>
  <si>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</si>
  <si>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</si>
  <si>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</si>
  <si>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</si>
  <si>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</si>
  <si>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</si>
  <si>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</si>
  <si>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</si>
  <si>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verifica</t>
  </si>
  <si>
    <t>Gestión a la política de agua potable y saneamiento básico</t>
  </si>
  <si>
    <t>Formular, reglamentar e implementar la política pública de agua potable y saneamiento básico a través de la elaboración de propuestas de documentos de política, proyectos normativos, así como asistencia técnica, la promoción y/o apoyo financiero a los grupos de valor y a las partes interesadas de conformidad con la normatividad vigente, para contribuir al acceso universal y equitativo del agua potable y saneamiento básico</t>
  </si>
  <si>
    <t xml:space="preserve"> brindar una inadecuada o inoportuna promoción y/o asistencia técnica</t>
  </si>
  <si>
    <t>que no sea pertinente con los objetivos propuestos.</t>
  </si>
  <si>
    <t>El profesional o contratista designado (por quien)</t>
  </si>
  <si>
    <t>Revisa</t>
  </si>
  <si>
    <r>
      <rPr>
        <b/>
        <sz val="9"/>
        <color theme="6" tint="-0.499984740745262"/>
        <rFont val="Verdana"/>
        <family val="2"/>
      </rPr>
      <t xml:space="preserve">Cada vez que se requiera </t>
    </r>
    <r>
      <rPr>
        <sz val="9"/>
        <rFont val="Verdana"/>
        <family val="2"/>
      </rPr>
      <t xml:space="preserve">la percepción por parte de los actores involucrados en las actividades de promoción o asistencia técnicas desarrolladas conforme a lo definido por el proceso Gestión a la política de APSB en sus procedimientos.
Aplica la evaluación de la percepción a los participantes de la actividad, quienes diligenciaran el formato GPA-F-01 Evaluación de la capacitación o taller APSB. Esta evaluación se aplicará únicamente en los espacios liderados por el MVCT- VASB: Foros, capacitaciones, seminarios o talleres. La aplicación de la evaluación se realizará como mínimo al 10 % de los participantes).
</t>
    </r>
    <r>
      <rPr>
        <b/>
        <sz val="9"/>
        <color theme="6" tint="-0.499984740745262"/>
        <rFont val="Verdana"/>
        <family val="2"/>
      </rPr>
      <t>Como evidencia queda</t>
    </r>
    <r>
      <rPr>
        <sz val="9"/>
        <rFont val="Verdana"/>
        <family val="2"/>
      </rPr>
      <t xml:space="preserve"> el formato Formato GPA-F-01 debidamente diligenciado.
</t>
    </r>
    <r>
      <rPr>
        <b/>
        <sz val="9"/>
        <color theme="6" tint="-0.499984740745262"/>
        <rFont val="Verdana"/>
        <family val="2"/>
      </rPr>
      <t xml:space="preserve">
En caso de desviación o dificultad </t>
    </r>
    <r>
      <rPr>
        <sz val="9"/>
        <rFont val="Verdana"/>
        <family val="2"/>
      </rPr>
      <t xml:space="preserve">(plan b)
</t>
    </r>
  </si>
  <si>
    <t xml:space="preserve">El profesional o contratista designado </t>
  </si>
  <si>
    <t>Valida</t>
  </si>
  <si>
    <t>El jefe inmediato</t>
  </si>
  <si>
    <t xml:space="preserve">verifica </t>
  </si>
  <si>
    <t>cada vez que se requiera que al menos el 25% de las respuestas en el formato GPA-F-01 Evaluación de la capacitación o taller APSB, sean regular y/o deficiente para proponer posibles acciones a implementar y evitar que se vuelva a materializar el riesgo a través  del análisis de la asistencia técnica brindada y propone posibles acciones a implementar e informa al Jefe inmediato.
Como evidencia queda el Informe de análisis del aplicación de la evaluación
En caso de desviación o dificultad (plan b)</t>
  </si>
  <si>
    <t xml:space="preserve">cada vez que se requiera la pertinencia de la asistencia técnica y/o promoción presencial a realizar a través de la información registrada en la solicitud de comisión en el aplicativo ULISES, realizando la aprobación o rechazo, colocando el motivo ( cuando aplique).
Como evdidencia queda el Registro Ulises (complementar)
En caso de desviación o dificultad (plan b)
</t>
  </si>
  <si>
    <t>GPA-4</t>
  </si>
  <si>
    <t>GPA-2</t>
  </si>
  <si>
    <t xml:space="preserve"> formular instrumentos normativos en favor propio o de un tercero, por parte de los colaboradores participantes en el procedimiento de elaboración de instrumentos normativos</t>
  </si>
  <si>
    <t>incumplimiento de los requisitos legales y/o procedimentales vigentes.</t>
  </si>
  <si>
    <t>El Viceministro y/o el Director de la DPR</t>
  </si>
  <si>
    <t>identifica</t>
  </si>
  <si>
    <t xml:space="preserve">Verifica </t>
  </si>
  <si>
    <t xml:space="preserve">cada vez que se requiera acciones sospechosas e informar a las areas de control interno, entes de control y/o instituciones correspondientes, sobre presuntas conductas inadecuadas por parte de los colaboradores participantes en el procedimiento de elaboración del instrumento normativo, mediante comunicación la presunta conducta irregular para la determinación de las acciones legales y/o correctivas pertinentes.
Como evidencia queda el Registro de comunicación.
En caso de desviación o dificultad (plan b)
</t>
  </si>
  <si>
    <t xml:space="preserve">cada vez que se requiera el cumplimiento de requisitos técnicos y legales de los instrumentos normativos que se envían para la Oficina Asesora Jurídica mediante la validación realizada por el profesional designado que elaboró el instrumento normativo y envia con memorando a la Oficina Asesora Jurídica, para concepto.
como evidencia queda el Memorando (complementar).
En caso de desviación o dificultad (plan b)
</t>
  </si>
  <si>
    <t>Los responsables jurídicos y técnicos designados</t>
  </si>
  <si>
    <t>valida</t>
  </si>
  <si>
    <t xml:space="preserve">que en el instrumento normativo las observaciones de los grupos de valor y partes interesadas recibidas del ejercicio de participación ciudadana, fueron revisadas y se incluyeron, teniendo en cuenta las normas y/o competencias del Ministerio.
Como evidencia queda el analisis y la pertinencia de los comentarios recibidos y responden de manera consolidada en el formato GPA-F-29.
En caso de desviación o dificultad...
</t>
  </si>
  <si>
    <t>GPA-3</t>
  </si>
  <si>
    <t xml:space="preserve"> posibilidad de que se entregue un concepto técnico de evaluación o informe de seguimiento y/o supervisión a proyectos del sector de agua y saneamiento básico, para favorecimiento propio o de un tercero, por parte de los colaboradores participantes</t>
  </si>
  <si>
    <t>del proceso de evaluación, seguimiento ó supervisión sin el cumplimiento de los requisitos legales y/o procedimentales.</t>
  </si>
  <si>
    <t>El profesional designado por el coodinador del grupo de evaluación</t>
  </si>
  <si>
    <t>Verifica</t>
  </si>
  <si>
    <t xml:space="preserve">Cuando se requiera </t>
  </si>
  <si>
    <t>El Director de la Dirección de Infraestructura y Desarrollo Empresarial</t>
  </si>
  <si>
    <r>
      <rPr>
        <b/>
        <sz val="11"/>
        <color theme="6" tint="-0.499984740745262"/>
        <rFont val="Verdana"/>
        <family val="2"/>
      </rPr>
      <t>Cada vez se presente</t>
    </r>
    <r>
      <rPr>
        <sz val="11"/>
        <rFont val="Verdana"/>
        <family val="2"/>
      </rPr>
      <t xml:space="preserve"> presuntas conductas inadecuadas por parte de los colaboradores participantes en el proceso de evaluación, seguimiento o supervisión a proyectos de agua y saneamiento básico con el fin de informar a las areas de control interno, entes de control y/o instituciones correspondientes, mediante comunicación la presunta conducta irregular, para la determinación de las acciones legales y/o correctivas pertinentes.
</t>
    </r>
    <r>
      <rPr>
        <b/>
        <sz val="11"/>
        <color theme="6" tint="-0.499984740745262"/>
        <rFont val="Verdana"/>
        <family val="2"/>
      </rPr>
      <t>Como evidencia queda l</t>
    </r>
    <r>
      <rPr>
        <sz val="11"/>
        <color theme="6" tint="-0.499984740745262"/>
        <rFont val="Verdana"/>
        <family val="2"/>
      </rPr>
      <t>a</t>
    </r>
    <r>
      <rPr>
        <sz val="11"/>
        <rFont val="Verdana"/>
        <family val="2"/>
      </rPr>
      <t xml:space="preserve"> comunicación realizada a la dependencia correspondiente.</t>
    </r>
    <r>
      <rPr>
        <b/>
        <sz val="11"/>
        <color theme="6" tint="-0.499984740745262"/>
        <rFont val="Verdana"/>
        <family val="2"/>
      </rPr>
      <t xml:space="preserve">
</t>
    </r>
    <r>
      <rPr>
        <sz val="11"/>
        <rFont val="Verdana"/>
        <family val="2"/>
      </rPr>
      <t xml:space="preserve">
</t>
    </r>
    <r>
      <rPr>
        <b/>
        <sz val="11"/>
        <color theme="6" tint="-0.499984740745262"/>
        <rFont val="Verdana"/>
        <family val="2"/>
      </rPr>
      <t>En caso de deficiencia o desviación</t>
    </r>
    <r>
      <rPr>
        <sz val="11"/>
        <color theme="6" tint="-0.499984740745262"/>
        <rFont val="Verdana"/>
        <family val="2"/>
      </rPr>
      <t xml:space="preserve"> </t>
    </r>
    <r>
      <rPr>
        <sz val="11"/>
        <rFont val="Verdana"/>
        <family val="2"/>
      </rPr>
      <t>la persona encargada ejecuta el control.</t>
    </r>
  </si>
  <si>
    <r>
      <t xml:space="preserve">
En caso de deficiencia o desviación
</t>
    </r>
    <r>
      <rPr>
        <sz val="11"/>
        <color theme="5"/>
        <rFont val="Verdana"/>
        <family val="2"/>
      </rPr>
      <t>EJEMPLOS:</t>
    </r>
    <r>
      <rPr>
        <sz val="11"/>
        <rFont val="Verdana"/>
        <family val="2"/>
      </rPr>
      <t xml:space="preserve">
 (plan b) (designación al profesional, se solicita mesa de trabajo con viceministerio)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</si>
</sst>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9"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
      <b/>
      <sz val="10"/>
      <color theme="0"/>
      <name val="Verdana"/>
      <family val="2"/>
    </font>
    <font>
      <sz val="11"/>
      <color theme="6" tint="-0.499984740745262"/>
      <name val="Verdana"/>
      <family val="2"/>
    </font>
    <font>
      <b/>
      <sz val="11"/>
      <color theme="6" tint="-0.499984740745262"/>
      <name val="Verdana"/>
      <family val="2"/>
    </font>
    <font>
      <sz val="11"/>
      <color theme="5"/>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7">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6" fillId="4" borderId="1" xfId="2" applyFont="1" applyFill="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41"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35" fillId="22" borderId="1" xfId="2" applyFont="1" applyFill="1" applyBorder="1" applyAlignment="1">
      <alignment horizontal="center" vertical="center" wrapText="1"/>
    </xf>
    <xf numFmtId="0" fontId="35" fillId="22" borderId="5"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9" fontId="49" fillId="0" borderId="6"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9" fontId="49" fillId="0" borderId="33" xfId="0" applyNumberFormat="1" applyFont="1" applyBorder="1" applyAlignment="1">
      <alignment horizontal="center" vertical="center"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8" xfId="2" applyFont="1" applyBorder="1" applyAlignment="1">
      <alignment horizontal="center" vertical="center" textRotation="90" wrapText="1"/>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49" fillId="9" borderId="1" xfId="0" applyFont="1" applyFill="1" applyBorder="1" applyAlignment="1">
      <alignment horizontal="center" vertical="center" wrapText="1" readingOrder="1"/>
    </xf>
    <xf numFmtId="0" fontId="49" fillId="9" borderId="28" xfId="0" applyFont="1" applyFill="1" applyBorder="1" applyAlignment="1">
      <alignment horizontal="center" vertical="center" wrapText="1" readingOrder="1"/>
    </xf>
    <xf numFmtId="0" fontId="65" fillId="8" borderId="1" xfId="0" applyFont="1" applyFill="1" applyBorder="1" applyAlignment="1">
      <alignment horizontal="center" vertical="center" wrapText="1" readingOrder="1"/>
    </xf>
    <xf numFmtId="0" fontId="65" fillId="6" borderId="26" xfId="0" applyFont="1" applyFill="1" applyBorder="1" applyAlignment="1">
      <alignment horizontal="center" vertical="center" wrapText="1" readingOrder="1"/>
    </xf>
    <xf numFmtId="0" fontId="65" fillId="8" borderId="28" xfId="0" applyFont="1" applyFill="1" applyBorder="1" applyAlignment="1">
      <alignment horizontal="center" vertical="center" wrapText="1" readingOrder="1"/>
    </xf>
    <xf numFmtId="0" fontId="65" fillId="6" borderId="29" xfId="0" applyFont="1" applyFill="1" applyBorder="1" applyAlignment="1">
      <alignment horizontal="center" vertical="center" wrapText="1" readingOrder="1"/>
    </xf>
    <xf numFmtId="0" fontId="42" fillId="9" borderId="1" xfId="0" applyFont="1" applyFill="1" applyBorder="1" applyAlignment="1">
      <alignment horizontal="center" vertical="center" wrapText="1" readingOrder="1"/>
    </xf>
    <xf numFmtId="0" fontId="42" fillId="5" borderId="1" xfId="0" applyFont="1" applyFill="1" applyBorder="1" applyAlignment="1">
      <alignment horizontal="center" vertical="center" wrapText="1" readingOrder="1"/>
    </xf>
    <xf numFmtId="0" fontId="42" fillId="5" borderId="28" xfId="0" applyFont="1" applyFill="1" applyBorder="1" applyAlignment="1">
      <alignment horizontal="center" vertical="center" wrapText="1" readingOrder="1"/>
    </xf>
    <xf numFmtId="0" fontId="67" fillId="22" borderId="71" xfId="2" applyFont="1" applyFill="1" applyBorder="1" applyAlignment="1" applyProtection="1">
      <alignment horizontal="left" vertical="center" wrapText="1"/>
      <protection locked="0"/>
    </xf>
    <xf numFmtId="0" fontId="67" fillId="22" borderId="6" xfId="2" applyFont="1" applyFill="1" applyBorder="1" applyAlignment="1" applyProtection="1">
      <alignment horizontal="left" vertical="center" wrapText="1"/>
      <protection locked="0"/>
    </xf>
    <xf numFmtId="0" fontId="67" fillId="22" borderId="19" xfId="2" applyFont="1" applyFill="1" applyBorder="1" applyAlignment="1" applyProtection="1">
      <alignment horizontal="left" vertical="center" wrapText="1"/>
      <protection locked="0"/>
    </xf>
    <xf numFmtId="0" fontId="67" fillId="22" borderId="1"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462637</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1152525</xdr:colOff>
      <xdr:row>13</xdr:row>
      <xdr:rowOff>504825</xdr:rowOff>
    </xdr:from>
    <xdr:ext cx="95250" cy="442269"/>
    <xdr:sp macro="" textlink="">
      <xdr:nvSpPr>
        <xdr:cNvPr id="3" name="Text Box 15">
          <a:extLst>
            <a:ext uri="{FF2B5EF4-FFF2-40B4-BE49-F238E27FC236}">
              <a16:creationId xmlns:a16="http://schemas.microsoft.com/office/drawing/2014/main" id="{6BB01FA9-7766-4A66-AD2D-BF05ED532536}"/>
            </a:ext>
          </a:extLst>
        </xdr:cNvPr>
        <xdr:cNvSpPr txBox="1">
          <a:spLocks noChangeArrowheads="1"/>
        </xdr:cNvSpPr>
      </xdr:nvSpPr>
      <xdr:spPr bwMode="auto">
        <a:xfrm>
          <a:off x="15030450" y="1217771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213632"/>
    <xdr:sp macro="" textlink="">
      <xdr:nvSpPr>
        <xdr:cNvPr id="4" name="Text Box 15">
          <a:extLst>
            <a:ext uri="{FF2B5EF4-FFF2-40B4-BE49-F238E27FC236}">
              <a16:creationId xmlns:a16="http://schemas.microsoft.com/office/drawing/2014/main" id="{935CC9E6-5F20-412D-8E40-B8F6A4A6BE9C}"/>
            </a:ext>
          </a:extLst>
        </xdr:cNvPr>
        <xdr:cNvSpPr txBox="1">
          <a:spLocks noChangeArrowheads="1"/>
        </xdr:cNvSpPr>
      </xdr:nvSpPr>
      <xdr:spPr bwMode="auto">
        <a:xfrm>
          <a:off x="15030450" y="1217771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xdr:row>
      <xdr:rowOff>504825</xdr:rowOff>
    </xdr:from>
    <xdr:ext cx="95250" cy="442269"/>
    <xdr:sp macro="" textlink="">
      <xdr:nvSpPr>
        <xdr:cNvPr id="5" name="Text Box 15">
          <a:extLst>
            <a:ext uri="{FF2B5EF4-FFF2-40B4-BE49-F238E27FC236}">
              <a16:creationId xmlns:a16="http://schemas.microsoft.com/office/drawing/2014/main" id="{1499C142-3F05-4C34-B97A-0E8618ECFCCE}"/>
            </a:ext>
          </a:extLst>
        </xdr:cNvPr>
        <xdr:cNvSpPr txBox="1">
          <a:spLocks noChangeArrowheads="1"/>
        </xdr:cNvSpPr>
      </xdr:nvSpPr>
      <xdr:spPr bwMode="auto">
        <a:xfrm>
          <a:off x="15030450" y="1635204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40" t="s">
        <v>335</v>
      </c>
      <c r="D1" s="440"/>
      <c r="E1" s="440"/>
      <c r="F1" s="440"/>
      <c r="G1" s="440"/>
    </row>
    <row r="2" spans="2:8" x14ac:dyDescent="0.2">
      <c r="C2" s="440"/>
      <c r="D2" s="440"/>
      <c r="E2" s="440"/>
      <c r="F2" s="440"/>
      <c r="G2" s="440"/>
    </row>
    <row r="3" spans="2:8" x14ac:dyDescent="0.2">
      <c r="C3" s="440"/>
      <c r="D3" s="440"/>
      <c r="E3" s="440"/>
      <c r="F3" s="440"/>
      <c r="G3" s="440"/>
    </row>
    <row r="4" spans="2:8" ht="15" thickBot="1" x14ac:dyDescent="0.25">
      <c r="C4" s="441"/>
      <c r="D4" s="441"/>
      <c r="E4" s="441"/>
      <c r="F4" s="441"/>
      <c r="G4" s="441"/>
    </row>
    <row r="5" spans="2:8" ht="18" x14ac:dyDescent="0.2">
      <c r="B5" s="442" t="s">
        <v>0</v>
      </c>
      <c r="C5" s="443"/>
      <c r="D5" s="443"/>
      <c r="E5" s="443"/>
      <c r="F5" s="443"/>
      <c r="G5" s="443"/>
      <c r="H5" s="444"/>
    </row>
    <row r="6" spans="2:8" x14ac:dyDescent="0.2">
      <c r="B6" s="75"/>
      <c r="C6" s="76"/>
      <c r="D6" s="76"/>
      <c r="E6" s="76"/>
      <c r="F6" s="76"/>
      <c r="G6" s="76"/>
      <c r="H6" s="77"/>
    </row>
    <row r="7" spans="2:8" ht="63" customHeight="1" x14ac:dyDescent="0.2">
      <c r="B7" s="445" t="s">
        <v>336</v>
      </c>
      <c r="C7" s="446"/>
      <c r="D7" s="446"/>
      <c r="E7" s="446"/>
      <c r="F7" s="446"/>
      <c r="G7" s="446"/>
      <c r="H7" s="447"/>
    </row>
    <row r="8" spans="2:8" ht="60.75" customHeight="1" x14ac:dyDescent="0.2">
      <c r="B8" s="448"/>
      <c r="C8" s="449"/>
      <c r="D8" s="449"/>
      <c r="E8" s="449"/>
      <c r="F8" s="449"/>
      <c r="G8" s="449"/>
      <c r="H8" s="450"/>
    </row>
    <row r="9" spans="2:8" x14ac:dyDescent="0.2">
      <c r="B9" s="416" t="s">
        <v>1</v>
      </c>
      <c r="C9" s="451"/>
      <c r="D9" s="451"/>
      <c r="E9" s="451"/>
      <c r="F9" s="451"/>
      <c r="G9" s="451"/>
      <c r="H9" s="452"/>
    </row>
    <row r="10" spans="2:8" ht="127.5" customHeight="1" x14ac:dyDescent="0.2">
      <c r="B10" s="453" t="s">
        <v>337</v>
      </c>
      <c r="C10" s="454"/>
      <c r="D10" s="454"/>
      <c r="E10" s="454"/>
      <c r="F10" s="454"/>
      <c r="G10" s="454"/>
      <c r="H10" s="455"/>
    </row>
    <row r="11" spans="2:8" x14ac:dyDescent="0.2">
      <c r="B11" s="79"/>
      <c r="C11" s="80"/>
      <c r="D11" s="80"/>
      <c r="E11" s="80"/>
      <c r="F11" s="80"/>
      <c r="G11" s="80"/>
      <c r="H11" s="81"/>
    </row>
    <row r="12" spans="2:8" ht="30.75" customHeight="1" x14ac:dyDescent="0.2">
      <c r="B12" s="434" t="s">
        <v>334</v>
      </c>
      <c r="C12" s="435"/>
      <c r="D12" s="435"/>
      <c r="E12" s="435"/>
      <c r="F12" s="435"/>
      <c r="G12" s="435"/>
      <c r="H12" s="436"/>
    </row>
    <row r="13" spans="2:8" s="82" customFormat="1" ht="20.45" customHeight="1" x14ac:dyDescent="0.2">
      <c r="B13" s="437"/>
      <c r="C13" s="438"/>
      <c r="D13" s="438"/>
      <c r="E13" s="438"/>
      <c r="F13" s="438"/>
      <c r="G13" s="438"/>
      <c r="H13" s="439"/>
    </row>
    <row r="14" spans="2:8" ht="20.45" customHeight="1" x14ac:dyDescent="0.2">
      <c r="B14" s="416" t="s">
        <v>2</v>
      </c>
      <c r="C14" s="417"/>
      <c r="D14" s="417"/>
      <c r="E14" s="417"/>
      <c r="F14" s="417"/>
      <c r="G14" s="417"/>
      <c r="H14" s="418"/>
    </row>
    <row r="15" spans="2:8" ht="9" customHeight="1" x14ac:dyDescent="0.2">
      <c r="B15" s="416"/>
      <c r="C15" s="417"/>
      <c r="D15" s="417"/>
      <c r="E15" s="417"/>
      <c r="F15" s="417"/>
      <c r="G15" s="417"/>
      <c r="H15" s="418"/>
    </row>
    <row r="16" spans="2:8" x14ac:dyDescent="0.2">
      <c r="B16" s="416" t="s">
        <v>3</v>
      </c>
      <c r="C16" s="417"/>
      <c r="D16" s="417"/>
      <c r="E16" s="417"/>
      <c r="F16" s="417"/>
      <c r="G16" s="417"/>
      <c r="H16" s="418"/>
    </row>
    <row r="17" spans="2:8" x14ac:dyDescent="0.2">
      <c r="B17" s="78"/>
      <c r="C17" s="83"/>
      <c r="D17" s="83"/>
      <c r="E17" s="83"/>
      <c r="F17" s="83"/>
      <c r="G17" s="83"/>
      <c r="H17" s="84"/>
    </row>
    <row r="18" spans="2:8" ht="18.75" customHeight="1" x14ac:dyDescent="0.2">
      <c r="B18" s="416" t="s">
        <v>338</v>
      </c>
      <c r="C18" s="417"/>
      <c r="D18" s="417"/>
      <c r="E18" s="417"/>
      <c r="F18" s="417"/>
      <c r="G18" s="417"/>
      <c r="H18" s="418"/>
    </row>
    <row r="19" spans="2:8" ht="18.75" customHeight="1" x14ac:dyDescent="0.2">
      <c r="B19" s="78"/>
      <c r="C19" s="83"/>
      <c r="D19" s="83"/>
      <c r="E19" s="83"/>
      <c r="F19" s="83"/>
      <c r="G19" s="83"/>
      <c r="H19" s="84"/>
    </row>
    <row r="20" spans="2:8" ht="18.75" customHeight="1" x14ac:dyDescent="0.2">
      <c r="B20" s="416" t="s">
        <v>339</v>
      </c>
      <c r="C20" s="417"/>
      <c r="D20" s="417"/>
      <c r="E20" s="417"/>
      <c r="F20" s="417"/>
      <c r="G20" s="417"/>
      <c r="H20" s="418"/>
    </row>
    <row r="21" spans="2:8" ht="18.75" customHeight="1" thickBot="1" x14ac:dyDescent="0.25">
      <c r="B21" s="85"/>
      <c r="C21" s="86"/>
      <c r="D21" s="86"/>
      <c r="E21" s="86"/>
      <c r="F21" s="86"/>
      <c r="G21" s="86"/>
      <c r="H21" s="87"/>
    </row>
    <row r="22" spans="2:8" ht="15" thickTop="1" x14ac:dyDescent="0.2">
      <c r="B22" s="88"/>
      <c r="C22" s="426" t="s">
        <v>4</v>
      </c>
      <c r="D22" s="427"/>
      <c r="E22" s="428" t="s">
        <v>5</v>
      </c>
      <c r="F22" s="429"/>
      <c r="G22" s="89"/>
      <c r="H22" s="90"/>
    </row>
    <row r="23" spans="2:8" ht="35.25" customHeight="1" x14ac:dyDescent="0.2">
      <c r="B23" s="88"/>
      <c r="C23" s="430" t="s">
        <v>6</v>
      </c>
      <c r="D23" s="431"/>
      <c r="E23" s="432" t="s">
        <v>7</v>
      </c>
      <c r="F23" s="433"/>
      <c r="G23" s="89"/>
      <c r="H23" s="90"/>
    </row>
    <row r="24" spans="2:8" ht="17.25" customHeight="1" x14ac:dyDescent="0.2">
      <c r="B24" s="88"/>
      <c r="C24" s="430" t="s">
        <v>8</v>
      </c>
      <c r="D24" s="431"/>
      <c r="E24" s="432" t="s">
        <v>9</v>
      </c>
      <c r="F24" s="433"/>
      <c r="G24" s="89"/>
      <c r="H24" s="90"/>
    </row>
    <row r="25" spans="2:8" ht="50.25" customHeight="1" x14ac:dyDescent="0.2">
      <c r="B25" s="88"/>
      <c r="C25" s="430" t="s">
        <v>10</v>
      </c>
      <c r="D25" s="431"/>
      <c r="E25" s="432" t="s">
        <v>11</v>
      </c>
      <c r="F25" s="433"/>
      <c r="G25" s="89"/>
      <c r="H25" s="90"/>
    </row>
    <row r="26" spans="2:8" ht="42" customHeight="1" x14ac:dyDescent="0.2">
      <c r="B26" s="88"/>
      <c r="C26" s="430" t="s">
        <v>12</v>
      </c>
      <c r="D26" s="431"/>
      <c r="E26" s="432" t="s">
        <v>13</v>
      </c>
      <c r="F26" s="433"/>
      <c r="G26" s="89"/>
      <c r="H26" s="90"/>
    </row>
    <row r="27" spans="2:8" ht="77.25" customHeight="1" x14ac:dyDescent="0.2">
      <c r="B27" s="88"/>
      <c r="C27" s="430" t="s">
        <v>14</v>
      </c>
      <c r="D27" s="431"/>
      <c r="E27" s="432" t="s">
        <v>320</v>
      </c>
      <c r="F27" s="433"/>
      <c r="G27" s="89"/>
      <c r="H27" s="90"/>
    </row>
    <row r="28" spans="2:8" ht="69.75" customHeight="1" x14ac:dyDescent="0.2">
      <c r="B28" s="88"/>
      <c r="C28" s="400" t="s">
        <v>15</v>
      </c>
      <c r="D28" s="401"/>
      <c r="E28" s="402" t="s">
        <v>16</v>
      </c>
      <c r="F28" s="403"/>
      <c r="G28" s="89"/>
      <c r="H28" s="90"/>
    </row>
    <row r="29" spans="2:8" ht="69.75" customHeight="1" x14ac:dyDescent="0.2">
      <c r="B29" s="88"/>
      <c r="C29" s="400" t="s">
        <v>17</v>
      </c>
      <c r="D29" s="401"/>
      <c r="E29" s="402" t="s">
        <v>340</v>
      </c>
      <c r="F29" s="403"/>
      <c r="G29" s="89"/>
      <c r="H29" s="90"/>
    </row>
    <row r="30" spans="2:8" ht="69.75" customHeight="1" x14ac:dyDescent="0.2">
      <c r="B30" s="88"/>
      <c r="C30" s="400" t="s">
        <v>18</v>
      </c>
      <c r="D30" s="401"/>
      <c r="E30" s="402" t="s">
        <v>341</v>
      </c>
      <c r="F30" s="403"/>
      <c r="G30" s="89"/>
      <c r="H30" s="90"/>
    </row>
    <row r="31" spans="2:8" ht="111.75" customHeight="1" x14ac:dyDescent="0.2">
      <c r="B31" s="88"/>
      <c r="C31" s="400" t="s">
        <v>19</v>
      </c>
      <c r="D31" s="401"/>
      <c r="E31" s="402" t="s">
        <v>342</v>
      </c>
      <c r="F31" s="403"/>
      <c r="G31" s="89"/>
      <c r="H31" s="90"/>
    </row>
    <row r="32" spans="2:8" ht="121.5" customHeight="1" x14ac:dyDescent="0.2">
      <c r="B32" s="88"/>
      <c r="C32" s="400" t="s">
        <v>20</v>
      </c>
      <c r="D32" s="401"/>
      <c r="E32" s="402" t="s">
        <v>21</v>
      </c>
      <c r="F32" s="403"/>
      <c r="G32" s="89"/>
      <c r="H32" s="90"/>
    </row>
    <row r="33" spans="2:8" ht="42.75" customHeight="1" x14ac:dyDescent="0.2">
      <c r="B33" s="88"/>
      <c r="C33" s="400" t="s">
        <v>322</v>
      </c>
      <c r="D33" s="401"/>
      <c r="E33" s="402" t="s">
        <v>323</v>
      </c>
      <c r="F33" s="403"/>
      <c r="G33" s="89"/>
      <c r="H33" s="90"/>
    </row>
    <row r="34" spans="2:8" ht="69.75" customHeight="1" x14ac:dyDescent="0.2">
      <c r="B34" s="88"/>
      <c r="C34" s="400" t="s">
        <v>324</v>
      </c>
      <c r="D34" s="401"/>
      <c r="E34" s="402" t="s">
        <v>325</v>
      </c>
      <c r="F34" s="403"/>
      <c r="G34" s="89"/>
      <c r="H34" s="90"/>
    </row>
    <row r="35" spans="2:8" x14ac:dyDescent="0.2">
      <c r="B35" s="88"/>
      <c r="C35" s="91"/>
      <c r="D35" s="91"/>
      <c r="E35" s="92"/>
      <c r="F35" s="92"/>
      <c r="G35" s="89"/>
      <c r="H35" s="90"/>
    </row>
    <row r="36" spans="2:8" x14ac:dyDescent="0.2">
      <c r="B36" s="416" t="s">
        <v>22</v>
      </c>
      <c r="C36" s="417"/>
      <c r="D36" s="417"/>
      <c r="E36" s="417"/>
      <c r="F36" s="417"/>
      <c r="G36" s="417"/>
      <c r="H36" s="418"/>
    </row>
    <row r="37" spans="2:8" ht="14.45" customHeight="1" thickBot="1" x14ac:dyDescent="0.25">
      <c r="B37" s="93"/>
      <c r="C37" s="94"/>
      <c r="D37" s="94"/>
      <c r="E37" s="94"/>
      <c r="F37" s="94"/>
      <c r="G37" s="94"/>
      <c r="H37" s="95"/>
    </row>
    <row r="38" spans="2:8" ht="14.45" customHeight="1" thickTop="1" x14ac:dyDescent="0.2">
      <c r="B38" s="93"/>
      <c r="C38" s="422" t="s">
        <v>4</v>
      </c>
      <c r="D38" s="423"/>
      <c r="E38" s="424" t="s">
        <v>5</v>
      </c>
      <c r="F38" s="425"/>
      <c r="G38" s="94"/>
      <c r="H38" s="95"/>
    </row>
    <row r="39" spans="2:8" ht="126" customHeight="1" x14ac:dyDescent="0.2">
      <c r="B39" s="93"/>
      <c r="C39" s="400" t="s">
        <v>23</v>
      </c>
      <c r="D39" s="401"/>
      <c r="E39" s="402" t="s">
        <v>343</v>
      </c>
      <c r="F39" s="403"/>
      <c r="G39" s="94"/>
      <c r="H39" s="95"/>
    </row>
    <row r="40" spans="2:8" ht="53.45" customHeight="1" x14ac:dyDescent="0.2">
      <c r="B40" s="93"/>
      <c r="C40" s="400" t="s">
        <v>24</v>
      </c>
      <c r="D40" s="401"/>
      <c r="E40" s="402" t="s">
        <v>25</v>
      </c>
      <c r="F40" s="403"/>
      <c r="G40" s="94"/>
      <c r="H40" s="95"/>
    </row>
    <row r="41" spans="2:8" ht="54" customHeight="1" x14ac:dyDescent="0.2">
      <c r="B41" s="93"/>
      <c r="C41" s="400" t="s">
        <v>26</v>
      </c>
      <c r="D41" s="401"/>
      <c r="E41" s="402" t="s">
        <v>27</v>
      </c>
      <c r="F41" s="403"/>
      <c r="G41" s="94"/>
      <c r="H41" s="95"/>
    </row>
    <row r="42" spans="2:8" ht="32.450000000000003" customHeight="1" x14ac:dyDescent="0.2">
      <c r="B42" s="93"/>
      <c r="C42" s="400" t="s">
        <v>28</v>
      </c>
      <c r="D42" s="401"/>
      <c r="E42" s="402" t="s">
        <v>29</v>
      </c>
      <c r="F42" s="403"/>
      <c r="G42" s="94"/>
      <c r="H42" s="95"/>
    </row>
    <row r="43" spans="2:8" x14ac:dyDescent="0.2">
      <c r="B43" s="93"/>
      <c r="C43" s="94"/>
      <c r="D43" s="94"/>
      <c r="E43" s="94"/>
      <c r="F43" s="94"/>
      <c r="G43" s="94"/>
      <c r="H43" s="95"/>
    </row>
    <row r="44" spans="2:8" ht="18.75" customHeight="1" x14ac:dyDescent="0.2">
      <c r="B44" s="404" t="s">
        <v>344</v>
      </c>
      <c r="C44" s="405"/>
      <c r="D44" s="405"/>
      <c r="E44" s="405"/>
      <c r="F44" s="405"/>
      <c r="G44" s="405"/>
      <c r="H44" s="406"/>
    </row>
    <row r="45" spans="2:8" ht="18.75" customHeight="1" x14ac:dyDescent="0.2">
      <c r="B45" s="96"/>
      <c r="C45" s="97"/>
      <c r="D45" s="97"/>
      <c r="E45" s="97"/>
      <c r="F45" s="97"/>
      <c r="G45" s="97"/>
      <c r="H45" s="98"/>
    </row>
    <row r="46" spans="2:8" ht="65.25" customHeight="1" x14ac:dyDescent="0.2">
      <c r="B46" s="419" t="s">
        <v>345</v>
      </c>
      <c r="C46" s="420"/>
      <c r="D46" s="420"/>
      <c r="E46" s="420"/>
      <c r="F46" s="420"/>
      <c r="G46" s="420"/>
      <c r="H46" s="421"/>
    </row>
    <row r="47" spans="2:8" ht="18.75" customHeight="1" thickBot="1" x14ac:dyDescent="0.25">
      <c r="B47" s="85"/>
      <c r="C47" s="86"/>
      <c r="D47" s="86"/>
      <c r="E47" s="86"/>
      <c r="F47" s="86"/>
      <c r="G47" s="86"/>
      <c r="H47" s="87"/>
    </row>
    <row r="48" spans="2:8" ht="18.75" customHeight="1" thickTop="1" x14ac:dyDescent="0.2">
      <c r="B48" s="85"/>
      <c r="C48" s="409" t="s">
        <v>4</v>
      </c>
      <c r="D48" s="410"/>
      <c r="E48" s="411" t="s">
        <v>5</v>
      </c>
      <c r="F48" s="412"/>
      <c r="G48" s="86"/>
      <c r="H48" s="87"/>
    </row>
    <row r="49" spans="2:8" ht="62.25" customHeight="1" x14ac:dyDescent="0.2">
      <c r="B49" s="85"/>
      <c r="C49" s="407" t="s">
        <v>30</v>
      </c>
      <c r="D49" s="408"/>
      <c r="E49" s="402" t="s">
        <v>346</v>
      </c>
      <c r="F49" s="403"/>
      <c r="G49" s="86"/>
      <c r="H49" s="87"/>
    </row>
    <row r="50" spans="2:8" ht="54" customHeight="1" x14ac:dyDescent="0.2">
      <c r="B50" s="85"/>
      <c r="C50" s="407" t="s">
        <v>31</v>
      </c>
      <c r="D50" s="408"/>
      <c r="E50" s="402" t="s">
        <v>32</v>
      </c>
      <c r="F50" s="403"/>
      <c r="G50" s="86"/>
      <c r="H50" s="87"/>
    </row>
    <row r="51" spans="2:8" ht="64.5" customHeight="1" x14ac:dyDescent="0.2">
      <c r="B51" s="85"/>
      <c r="C51" s="407" t="s">
        <v>33</v>
      </c>
      <c r="D51" s="408"/>
      <c r="E51" s="402" t="s">
        <v>34</v>
      </c>
      <c r="F51" s="403"/>
      <c r="G51" s="86"/>
      <c r="H51" s="87"/>
    </row>
    <row r="52" spans="2:8" ht="66" customHeight="1" x14ac:dyDescent="0.2">
      <c r="B52" s="85"/>
      <c r="C52" s="407" t="s">
        <v>35</v>
      </c>
      <c r="D52" s="408"/>
      <c r="E52" s="402" t="s">
        <v>34</v>
      </c>
      <c r="F52" s="403"/>
      <c r="G52" s="86"/>
      <c r="H52" s="87"/>
    </row>
    <row r="53" spans="2:8" ht="48.75" customHeight="1" x14ac:dyDescent="0.2">
      <c r="B53" s="85"/>
      <c r="C53" s="407" t="s">
        <v>36</v>
      </c>
      <c r="D53" s="408"/>
      <c r="E53" s="402" t="s">
        <v>37</v>
      </c>
      <c r="F53" s="403"/>
      <c r="G53" s="86"/>
      <c r="H53" s="87"/>
    </row>
    <row r="54" spans="2:8" ht="49.5" customHeight="1" x14ac:dyDescent="0.2">
      <c r="B54" s="85"/>
      <c r="C54" s="407" t="s">
        <v>38</v>
      </c>
      <c r="D54" s="408"/>
      <c r="E54" s="402" t="s">
        <v>326</v>
      </c>
      <c r="F54" s="403"/>
      <c r="G54" s="86"/>
      <c r="H54" s="87"/>
    </row>
    <row r="55" spans="2:8" ht="116.25" customHeight="1" x14ac:dyDescent="0.2">
      <c r="B55" s="85"/>
      <c r="C55" s="407" t="s">
        <v>327</v>
      </c>
      <c r="D55" s="408"/>
      <c r="E55" s="402" t="s">
        <v>347</v>
      </c>
      <c r="F55" s="403"/>
      <c r="G55" s="86"/>
      <c r="H55" s="87"/>
    </row>
    <row r="56" spans="2:8" ht="29.45" customHeight="1" x14ac:dyDescent="0.2">
      <c r="B56" s="85"/>
      <c r="C56" s="407" t="s">
        <v>39</v>
      </c>
      <c r="D56" s="408"/>
      <c r="E56" s="402" t="s">
        <v>40</v>
      </c>
      <c r="F56" s="403"/>
      <c r="G56" s="86"/>
      <c r="H56" s="87"/>
    </row>
    <row r="57" spans="2:8" ht="58.5" customHeight="1" x14ac:dyDescent="0.2">
      <c r="B57" s="85"/>
      <c r="C57" s="407" t="s">
        <v>41</v>
      </c>
      <c r="D57" s="408"/>
      <c r="E57" s="402" t="s">
        <v>328</v>
      </c>
      <c r="F57" s="403"/>
      <c r="G57" s="86"/>
      <c r="H57" s="87"/>
    </row>
    <row r="58" spans="2:8" ht="54.75" customHeight="1" x14ac:dyDescent="0.2">
      <c r="B58" s="85"/>
      <c r="C58" s="407" t="s">
        <v>42</v>
      </c>
      <c r="D58" s="408"/>
      <c r="E58" s="402" t="s">
        <v>329</v>
      </c>
      <c r="F58" s="403"/>
      <c r="G58" s="86"/>
      <c r="H58" s="87"/>
    </row>
    <row r="59" spans="2:8" ht="18.75" customHeight="1" x14ac:dyDescent="0.2">
      <c r="B59" s="85"/>
      <c r="C59" s="86"/>
      <c r="D59" s="86"/>
      <c r="E59" s="86"/>
      <c r="F59" s="86"/>
      <c r="G59" s="86"/>
      <c r="H59" s="87"/>
    </row>
    <row r="60" spans="2:8" ht="18.75" customHeight="1" x14ac:dyDescent="0.2">
      <c r="B60" s="413" t="s">
        <v>348</v>
      </c>
      <c r="C60" s="414"/>
      <c r="D60" s="414"/>
      <c r="E60" s="414"/>
      <c r="F60" s="414"/>
      <c r="G60" s="414"/>
      <c r="H60" s="415"/>
    </row>
    <row r="61" spans="2:8" ht="18.75" customHeight="1" x14ac:dyDescent="0.2">
      <c r="B61" s="85"/>
      <c r="C61" s="86"/>
      <c r="D61" s="86"/>
      <c r="E61" s="86"/>
      <c r="F61" s="86"/>
      <c r="G61" s="86"/>
      <c r="H61" s="87"/>
    </row>
    <row r="62" spans="2:8" ht="48.75" customHeight="1" x14ac:dyDescent="0.2">
      <c r="B62" s="397" t="s">
        <v>349</v>
      </c>
      <c r="C62" s="398"/>
      <c r="D62" s="398"/>
      <c r="E62" s="398"/>
      <c r="F62" s="398"/>
      <c r="G62" s="398"/>
      <c r="H62" s="399"/>
    </row>
    <row r="63" spans="2:8" ht="18.75" customHeight="1" x14ac:dyDescent="0.2">
      <c r="B63" s="78"/>
      <c r="C63" s="83"/>
      <c r="D63" s="83"/>
      <c r="E63" s="83"/>
      <c r="F63" s="83"/>
      <c r="G63" s="83"/>
      <c r="H63" s="84"/>
    </row>
    <row r="64" spans="2:8" ht="33" customHeight="1" x14ac:dyDescent="0.2">
      <c r="B64" s="416" t="s">
        <v>350</v>
      </c>
      <c r="C64" s="417"/>
      <c r="D64" s="417"/>
      <c r="E64" s="417"/>
      <c r="F64" s="417"/>
      <c r="G64" s="417"/>
      <c r="H64" s="418"/>
    </row>
    <row r="65" spans="2:8" ht="42" customHeight="1" x14ac:dyDescent="0.2">
      <c r="B65" s="397" t="s">
        <v>351</v>
      </c>
      <c r="C65" s="398"/>
      <c r="D65" s="398"/>
      <c r="E65" s="398"/>
      <c r="F65" s="398"/>
      <c r="G65" s="398"/>
      <c r="H65" s="399"/>
    </row>
    <row r="66" spans="2:8" ht="18.75" customHeight="1" x14ac:dyDescent="0.2">
      <c r="B66" s="99"/>
      <c r="C66" s="100"/>
      <c r="D66" s="100"/>
      <c r="E66" s="100"/>
      <c r="F66" s="100"/>
      <c r="G66" s="100"/>
      <c r="H66" s="101"/>
    </row>
    <row r="67" spans="2:8" ht="54.75" customHeight="1" x14ac:dyDescent="0.2">
      <c r="B67" s="397" t="s">
        <v>352</v>
      </c>
      <c r="C67" s="398"/>
      <c r="D67" s="398"/>
      <c r="E67" s="398"/>
      <c r="F67" s="398"/>
      <c r="G67" s="398"/>
      <c r="H67" s="399"/>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C1:G4"/>
    <mergeCell ref="B5:H5"/>
    <mergeCell ref="B7:H8"/>
    <mergeCell ref="B9:H9"/>
    <mergeCell ref="B10:H10"/>
    <mergeCell ref="B12:H12"/>
    <mergeCell ref="B16:H16"/>
    <mergeCell ref="B18:H18"/>
    <mergeCell ref="B14:H14"/>
    <mergeCell ref="B20:H20"/>
    <mergeCell ref="B15:H15"/>
    <mergeCell ref="B13:H13"/>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C22:D22"/>
    <mergeCell ref="E22:F22"/>
    <mergeCell ref="C23:D23"/>
    <mergeCell ref="E23:F23"/>
    <mergeCell ref="C24:D24"/>
    <mergeCell ref="E24:F24"/>
    <mergeCell ref="C39:D39"/>
    <mergeCell ref="E39:F39"/>
    <mergeCell ref="C38:D38"/>
    <mergeCell ref="E38:F38"/>
    <mergeCell ref="B36:H36"/>
    <mergeCell ref="C32:D32"/>
    <mergeCell ref="E32:F32"/>
    <mergeCell ref="C33:D33"/>
    <mergeCell ref="E33:F33"/>
    <mergeCell ref="C34:D34"/>
    <mergeCell ref="E34:F34"/>
    <mergeCell ref="C41:D41"/>
    <mergeCell ref="E41:F41"/>
    <mergeCell ref="C42:D42"/>
    <mergeCell ref="E42:F42"/>
    <mergeCell ref="E54:F54"/>
    <mergeCell ref="B46:H46"/>
    <mergeCell ref="E56:F56"/>
    <mergeCell ref="B65:H65"/>
    <mergeCell ref="C48:D48"/>
    <mergeCell ref="E48:F48"/>
    <mergeCell ref="C49:D49"/>
    <mergeCell ref="E49:F49"/>
    <mergeCell ref="C55:D55"/>
    <mergeCell ref="E55:F55"/>
    <mergeCell ref="C50:D50"/>
    <mergeCell ref="E50:F50"/>
    <mergeCell ref="B60:H60"/>
    <mergeCell ref="B62:H62"/>
    <mergeCell ref="B64:H64"/>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1" t="str">
        <f>+'2 CONTEXTO E IDENTIFICACIÓN'!A1</f>
        <v>FORMATO MAPA DE RIESGOS
PROCESO: DIRECCIONAMIENTO ESTRATÉGICO
Versión: 01 Fecha: 04/03/2026 Código:  DET-F-52</v>
      </c>
      <c r="B1" s="592"/>
      <c r="C1" s="592"/>
      <c r="D1" s="592"/>
      <c r="E1" s="592"/>
      <c r="F1" s="592"/>
      <c r="G1" s="592"/>
      <c r="H1" s="592"/>
      <c r="I1" s="592"/>
      <c r="J1" s="592"/>
      <c r="K1" s="592"/>
      <c r="L1" s="592"/>
    </row>
    <row r="2" spans="1:12" s="1" customFormat="1" ht="37.5" customHeight="1" x14ac:dyDescent="0.2">
      <c r="A2" s="588" t="str">
        <f>+'2 CONTEXTO E IDENTIFICACIÓN'!A2</f>
        <v>VERSIÓN:</v>
      </c>
      <c r="B2" s="589"/>
      <c r="C2" s="590"/>
      <c r="D2" s="6">
        <f>'2 CONTEXTO E IDENTIFICACIÓN'!B2</f>
        <v>1</v>
      </c>
    </row>
    <row r="3" spans="1:12" s="1" customFormat="1" ht="8.25" customHeight="1" x14ac:dyDescent="0.2">
      <c r="A3" s="5"/>
      <c r="B3" s="5"/>
      <c r="C3" s="5"/>
      <c r="D3" s="7"/>
      <c r="F3" s="8"/>
    </row>
    <row r="4" spans="1:12" s="2" customFormat="1" ht="42" customHeight="1" x14ac:dyDescent="0.25">
      <c r="A4" s="349" t="s">
        <v>47</v>
      </c>
      <c r="B4" s="602" t="str">
        <f>'2 CONTEXTO E IDENTIFICACIÓN'!B4</f>
        <v>Ministerio de Vivienda, Ciudad y Territorio</v>
      </c>
      <c r="C4" s="602"/>
      <c r="D4" s="602"/>
      <c r="E4" s="15"/>
      <c r="F4" s="106" t="str">
        <f>+'2 CONTEXTO E IDENTIFICACIÓN'!$I$4</f>
        <v>Elaboración o Actualización:</v>
      </c>
      <c r="G4" s="55">
        <f>'2 CONTEXTO E IDENTIFICACIÓN'!J4</f>
        <v>46140</v>
      </c>
      <c r="H4" s="4"/>
      <c r="I4" s="4"/>
    </row>
    <row r="5" spans="1:12" ht="56.25" customHeight="1" thickBot="1" x14ac:dyDescent="0.3">
      <c r="A5" s="349" t="s">
        <v>48</v>
      </c>
      <c r="B5" s="602" t="str">
        <f>'2 CONTEXTO E IDENTIFICACIÓN'!F4</f>
        <v>Gestión a la política de agua potable y saneamiento básico</v>
      </c>
      <c r="C5" s="603"/>
      <c r="D5" s="603"/>
      <c r="F5" s="105" t="str">
        <f>+'2 CONTEXTO E IDENTIFICACIÓN'!$E$5</f>
        <v xml:space="preserve">Vigencia: </v>
      </c>
      <c r="G5" s="53">
        <f>'2 CONTEXTO E IDENTIFICACIÓN'!G5</f>
        <v>46204</v>
      </c>
      <c r="H5" s="54" t="s">
        <v>52</v>
      </c>
      <c r="I5" s="52">
        <f>'2 CONTEXTO E IDENTIFICACIÓN'!J5</f>
        <v>46387</v>
      </c>
    </row>
    <row r="6" spans="1:12" ht="15.75" thickBot="1" x14ac:dyDescent="0.3">
      <c r="A6" s="599" t="s">
        <v>285</v>
      </c>
      <c r="B6" s="600"/>
      <c r="C6" s="600"/>
      <c r="D6" s="600"/>
      <c r="E6" s="600"/>
      <c r="F6" s="600"/>
      <c r="G6" s="600"/>
      <c r="H6" s="600"/>
      <c r="I6" s="600"/>
      <c r="J6" s="600"/>
      <c r="K6" s="601"/>
    </row>
    <row r="7" spans="1:12" ht="6" customHeight="1" thickBot="1" x14ac:dyDescent="0.3">
      <c r="A7" s="604"/>
      <c r="B7" s="605"/>
      <c r="C7" s="605"/>
      <c r="D7" s="605"/>
      <c r="E7" s="605"/>
      <c r="F7" s="605"/>
      <c r="G7" s="605"/>
      <c r="H7" s="605"/>
      <c r="I7" s="605"/>
      <c r="J7" s="605"/>
      <c r="K7" s="606"/>
    </row>
    <row r="8" spans="1:12" ht="34.5" customHeight="1" x14ac:dyDescent="0.25">
      <c r="A8" s="607" t="s">
        <v>286</v>
      </c>
      <c r="B8" s="608"/>
      <c r="C8" s="608"/>
      <c r="D8" s="608"/>
      <c r="E8" s="608"/>
      <c r="F8" s="608"/>
      <c r="G8" s="608"/>
      <c r="H8" s="608"/>
      <c r="I8" s="608"/>
      <c r="J8" s="608"/>
      <c r="K8" s="609"/>
    </row>
    <row r="9" spans="1:12" ht="18.75" customHeight="1" x14ac:dyDescent="0.25">
      <c r="A9" s="613" t="s">
        <v>287</v>
      </c>
      <c r="B9" s="614"/>
      <c r="C9" s="614"/>
      <c r="D9" s="614"/>
      <c r="E9" s="614"/>
      <c r="F9" s="614"/>
      <c r="G9" s="614"/>
      <c r="H9" s="614"/>
      <c r="I9" s="614"/>
      <c r="J9" s="614"/>
      <c r="K9" s="615"/>
    </row>
    <row r="10" spans="1:12" ht="34.5" customHeight="1" x14ac:dyDescent="0.25">
      <c r="A10" s="610" t="s">
        <v>288</v>
      </c>
      <c r="B10" s="611"/>
      <c r="C10" s="611"/>
      <c r="D10" s="611"/>
      <c r="E10" s="611"/>
      <c r="F10" s="611"/>
      <c r="G10" s="611"/>
      <c r="H10" s="611"/>
      <c r="I10" s="611"/>
      <c r="J10" s="611"/>
      <c r="K10" s="612"/>
    </row>
    <row r="11" spans="1:12" ht="50.25" customHeight="1" thickBot="1" x14ac:dyDescent="0.3">
      <c r="A11" s="596" t="s">
        <v>289</v>
      </c>
      <c r="B11" s="597"/>
      <c r="C11" s="597"/>
      <c r="D11" s="597"/>
      <c r="E11" s="597"/>
      <c r="F11" s="597"/>
      <c r="G11" s="597"/>
      <c r="H11" s="597"/>
      <c r="I11" s="597"/>
      <c r="J11" s="597"/>
      <c r="K11" s="598"/>
    </row>
    <row r="12" spans="1:12" x14ac:dyDescent="0.25">
      <c r="A12" s="16"/>
      <c r="B12" s="16"/>
      <c r="C12" s="16"/>
      <c r="D12" s="16"/>
      <c r="E12" s="16"/>
      <c r="F12" s="16"/>
      <c r="G12" s="16"/>
      <c r="H12" s="16"/>
      <c r="I12" s="16"/>
      <c r="J12" s="16"/>
      <c r="K12" s="16"/>
    </row>
    <row r="13" spans="1:12" s="18" customFormat="1" ht="38.25" x14ac:dyDescent="0.25">
      <c r="A13" s="17"/>
      <c r="B13" s="593" t="s">
        <v>290</v>
      </c>
      <c r="C13" s="594"/>
      <c r="D13" s="595" t="s">
        <v>291</v>
      </c>
      <c r="E13" s="595"/>
      <c r="G13" s="107" t="s">
        <v>262</v>
      </c>
    </row>
    <row r="14" spans="1:12" x14ac:dyDescent="0.25">
      <c r="A14" s="19" t="s">
        <v>292</v>
      </c>
      <c r="B14" s="20">
        <f>+COUNTIF('4 MAPA CALOR INHERENTE'!$E$10:$E$29,'8 PEFIL RIESGO DEL PROCESO'!G14)</f>
        <v>2</v>
      </c>
      <c r="C14" s="21">
        <f>+B14/$B$18</f>
        <v>0.66666666666666663</v>
      </c>
      <c r="D14" s="20">
        <f>+COUNTIF('6 MAPA CALOR RESIDUAL'!$G$9:$G$28,'8 PEFIL RIESGO DEL PROCESO'!G14)</f>
        <v>0</v>
      </c>
      <c r="E14" s="21">
        <f>+D14/$D$18</f>
        <v>0</v>
      </c>
      <c r="G14" s="14" t="s">
        <v>260</v>
      </c>
    </row>
    <row r="15" spans="1:12" x14ac:dyDescent="0.25">
      <c r="A15" s="19" t="s">
        <v>293</v>
      </c>
      <c r="B15" s="20">
        <f>+COUNTIF('4 MAPA CALOR INHERENTE'!$E$10:$E$29,'8 PEFIL RIESGO DEL PROCESO'!G15)</f>
        <v>1</v>
      </c>
      <c r="C15" s="21">
        <f t="shared" ref="C15:C18" si="0">+B15/$B$18</f>
        <v>0.33333333333333331</v>
      </c>
      <c r="D15" s="20">
        <f>+COUNTIF('6 MAPA CALOR RESIDUAL'!$G$9:$G$28,'8 PEFIL RIESGO DEL PROCESO'!G15)</f>
        <v>1</v>
      </c>
      <c r="E15" s="21">
        <f t="shared" ref="E15:E18" si="1">+D15/$D$18</f>
        <v>0.5</v>
      </c>
      <c r="G15" s="11" t="s">
        <v>259</v>
      </c>
    </row>
    <row r="16" spans="1:12" x14ac:dyDescent="0.25">
      <c r="A16" s="19" t="s">
        <v>294</v>
      </c>
      <c r="B16" s="20">
        <f>+COUNTIF('4 MAPA CALOR INHERENTE'!$E$10:$E$29,'8 PEFIL RIESGO DEL PROCESO'!G16)</f>
        <v>0</v>
      </c>
      <c r="C16" s="21">
        <f t="shared" si="0"/>
        <v>0</v>
      </c>
      <c r="D16" s="20">
        <f>+COUNTIF('6 MAPA CALOR RESIDUAL'!$G$9:$G$28,'8 PEFIL RIESGO DEL PROCESO'!G16)</f>
        <v>0</v>
      </c>
      <c r="E16" s="21">
        <f t="shared" si="1"/>
        <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1</v>
      </c>
      <c r="E17" s="21">
        <f t="shared" si="1"/>
        <v>0.5</v>
      </c>
      <c r="G17" s="13" t="s">
        <v>261</v>
      </c>
    </row>
    <row r="18" spans="1:7" x14ac:dyDescent="0.25">
      <c r="A18" s="19" t="s">
        <v>296</v>
      </c>
      <c r="B18" s="20">
        <f>+SUM(B14:B17)</f>
        <v>3</v>
      </c>
      <c r="C18" s="21">
        <f t="shared" si="0"/>
        <v>1</v>
      </c>
      <c r="D18" s="20">
        <f>+SUM(D14:D17)</f>
        <v>2</v>
      </c>
      <c r="E18" s="21">
        <f t="shared" si="1"/>
        <v>1</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Extremo</v>
      </c>
      <c r="D21" s="23" t="str">
        <f>+IF((D14/D18)&gt;=0.2,G14,+IF(((D14/D18)+(D15/D18))&gt;=0.3,G15,+IF(((D14/D18)+(D15/D18)+(D16/D18))&gt;=0.4,G16,+IF((D14/D18)+(D15/D18)+(D16/D18)+(D17/D18)&gt;=0.5,G17,""))))</f>
        <v>Alto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16"/>
      <c r="B1" s="621" t="str">
        <f>+'2 CONTEXTO E IDENTIFICACIÓN'!A1</f>
        <v>FORMATO MAPA DE RIESGOS
PROCESO: DIRECCIONAMIENTO ESTRATÉGICO
Versión: 01 Fecha: 04/03/2026 Código:  DET-F-52</v>
      </c>
      <c r="C1" s="622"/>
      <c r="D1" s="623"/>
    </row>
    <row r="2" spans="1:4" ht="36.75" customHeight="1" x14ac:dyDescent="0.25">
      <c r="A2" s="616"/>
      <c r="B2" s="621"/>
      <c r="C2" s="351" t="str">
        <f>+'2 CONTEXTO E IDENTIFICACIÓN'!A2</f>
        <v>VERSIÓN:</v>
      </c>
      <c r="D2" s="31">
        <f>'2 CONTEXTO E IDENTIFICACIÓN'!B2</f>
        <v>1</v>
      </c>
    </row>
    <row r="3" spans="1:4" s="49" customFormat="1" x14ac:dyDescent="0.25">
      <c r="A3" s="352" t="s">
        <v>297</v>
      </c>
      <c r="B3" s="618" t="s">
        <v>298</v>
      </c>
      <c r="C3" s="618"/>
      <c r="D3" s="618"/>
    </row>
    <row r="4" spans="1:4" x14ac:dyDescent="0.25">
      <c r="A4" s="56"/>
      <c r="B4" s="619"/>
      <c r="C4" s="619"/>
      <c r="D4" s="619"/>
    </row>
    <row r="5" spans="1:4" s="50" customFormat="1" x14ac:dyDescent="0.25">
      <c r="A5" s="56"/>
      <c r="B5" s="619"/>
      <c r="C5" s="619"/>
      <c r="D5" s="619"/>
    </row>
    <row r="6" spans="1:4" x14ac:dyDescent="0.25">
      <c r="A6" s="57"/>
      <c r="B6" s="617"/>
      <c r="C6" s="617"/>
      <c r="D6" s="617"/>
    </row>
    <row r="7" spans="1:4" x14ac:dyDescent="0.25">
      <c r="A7" s="57"/>
      <c r="B7" s="617"/>
      <c r="C7" s="617"/>
      <c r="D7" s="617"/>
    </row>
    <row r="8" spans="1:4" x14ac:dyDescent="0.25">
      <c r="A8" s="57"/>
      <c r="B8" s="620"/>
      <c r="C8" s="620"/>
      <c r="D8" s="620"/>
    </row>
    <row r="9" spans="1:4" x14ac:dyDescent="0.25">
      <c r="A9" s="57"/>
      <c r="B9" s="617"/>
      <c r="C9" s="617"/>
      <c r="D9" s="617"/>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C7" zoomScale="90" zoomScaleNormal="90" workbookViewId="0">
      <selection activeCell="J9" sqref="J9"/>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381" t="s">
        <v>335</v>
      </c>
      <c r="B1" s="382"/>
      <c r="C1" s="382"/>
      <c r="D1" s="382"/>
      <c r="E1" s="382"/>
      <c r="F1" s="382"/>
      <c r="G1" s="382"/>
      <c r="H1" s="382"/>
      <c r="I1" s="382"/>
      <c r="J1" s="382"/>
      <c r="K1" s="382"/>
    </row>
    <row r="2" spans="1:11" s="115" customFormat="1" ht="37.5" customHeight="1" x14ac:dyDescent="0.2">
      <c r="A2" s="294" t="s">
        <v>46</v>
      </c>
      <c r="B2" s="295">
        <v>1</v>
      </c>
      <c r="C2" s="377"/>
      <c r="D2" s="378"/>
      <c r="E2" s="378"/>
      <c r="F2" s="378"/>
      <c r="G2" s="378"/>
      <c r="H2" s="378"/>
      <c r="I2" s="378"/>
      <c r="J2" s="378"/>
      <c r="K2" s="379"/>
    </row>
    <row r="3" spans="1:11" s="115" customFormat="1" ht="3.95" customHeight="1" x14ac:dyDescent="0.2">
      <c r="A3" s="383"/>
      <c r="B3" s="384"/>
      <c r="C3" s="384"/>
      <c r="D3" s="384"/>
      <c r="E3" s="384"/>
      <c r="F3" s="384"/>
      <c r="G3" s="384"/>
      <c r="H3" s="384"/>
      <c r="I3" s="384"/>
      <c r="J3" s="384"/>
      <c r="K3" s="385"/>
    </row>
    <row r="4" spans="1:11" ht="27" customHeight="1" x14ac:dyDescent="0.25">
      <c r="A4" s="296" t="s">
        <v>47</v>
      </c>
      <c r="B4" s="386" t="s">
        <v>355</v>
      </c>
      <c r="C4" s="387"/>
      <c r="D4" s="388"/>
      <c r="E4" s="296" t="s">
        <v>48</v>
      </c>
      <c r="F4" s="392" t="s">
        <v>357</v>
      </c>
      <c r="G4" s="393"/>
      <c r="H4" s="394"/>
      <c r="I4" s="297" t="s">
        <v>10</v>
      </c>
      <c r="J4" s="298">
        <v>46140</v>
      </c>
      <c r="K4" s="299"/>
    </row>
    <row r="5" spans="1:11" ht="127.5" customHeight="1" x14ac:dyDescent="0.25">
      <c r="A5" s="300" t="s">
        <v>49</v>
      </c>
      <c r="B5" s="389" t="s">
        <v>358</v>
      </c>
      <c r="C5" s="390"/>
      <c r="D5" s="391"/>
      <c r="E5" s="301" t="s">
        <v>50</v>
      </c>
      <c r="F5" s="302" t="s">
        <v>51</v>
      </c>
      <c r="G5" s="395">
        <v>46204</v>
      </c>
      <c r="H5" s="396"/>
      <c r="I5" s="303" t="s">
        <v>52</v>
      </c>
      <c r="J5" s="395">
        <v>46387</v>
      </c>
      <c r="K5" s="396"/>
    </row>
    <row r="6" spans="1:11" x14ac:dyDescent="0.25">
      <c r="F6" s="195"/>
      <c r="G6" s="304"/>
      <c r="H6" s="304"/>
      <c r="I6" s="305"/>
      <c r="J6" s="306"/>
    </row>
    <row r="7" spans="1:11" ht="21" customHeight="1" x14ac:dyDescent="0.25">
      <c r="A7" s="380" t="s">
        <v>53</v>
      </c>
      <c r="B7" s="380" t="s">
        <v>54</v>
      </c>
      <c r="C7" s="380"/>
      <c r="D7" s="380"/>
      <c r="E7" s="380"/>
    </row>
    <row r="8" spans="1:11" ht="91.5" customHeight="1" x14ac:dyDescent="0.25">
      <c r="A8" s="380"/>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25">
      <c r="A9" s="311" t="s">
        <v>370</v>
      </c>
      <c r="B9" s="162" t="s">
        <v>150</v>
      </c>
      <c r="C9" s="162" t="s">
        <v>154</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359</v>
      </c>
      <c r="I9" s="376" t="s">
        <v>360</v>
      </c>
      <c r="J9" s="314" t="str">
        <f>(CONCATENATE(Tabla1[[#This Row],[¿QUÉ? 
IMPACTO]]," ","por",Tabla1[[#This Row],[¿CÓMO?
CAUSA INMEDIATA 
(Iniciar con la palabra 
por)]]," ","a causa de"," ",Tabla1[[#This Row],[¿PORQUÉ?
CAUSA RAÍZ
(Iniciar con 
debido a/a causa de)]]))</f>
        <v>Posibilidad de afectación reputacional por brindar una inadecuada o inoportuna promoción y/o asistencia técnica a causa de que no sea pertinente con los objetivos propuestos.</v>
      </c>
      <c r="K9" s="140"/>
    </row>
    <row r="10" spans="1:11" s="315" customFormat="1" ht="228.75" customHeight="1" x14ac:dyDescent="0.25">
      <c r="A10" s="311" t="s">
        <v>371</v>
      </c>
      <c r="B10" s="162" t="s">
        <v>128</v>
      </c>
      <c r="C10" s="162" t="s">
        <v>162</v>
      </c>
      <c r="D10" s="312" t="str">
        <f>+IF(B10='11 FORMULAS'!$B$4,'11 FORMULAS'!$C$4,IF(B10='11 FORMULAS'!$B$6,'11 FORMULAS'!$C$6,IF(B10='11 FORMULAS'!$B$8,'11 FORMULAS'!$C$8,IF(B10='11 FORMULAS'!$B$10,'11 FORMULAS'!$C$10,""))))</f>
        <v/>
      </c>
      <c r="E10" s="263" t="str">
        <f>+IFERROR(VLOOKUP(B10,Tabla3[],2,0),"")</f>
        <v>Eventos relacionados con las conductas o comportamientos de los empleados que afectan la Integridad Pública</v>
      </c>
      <c r="F10" s="311" t="s">
        <v>138</v>
      </c>
      <c r="G10" s="311" t="s">
        <v>145</v>
      </c>
      <c r="H10" s="313" t="s">
        <v>372</v>
      </c>
      <c r="I10" s="313" t="s">
        <v>373</v>
      </c>
      <c r="J10" s="314" t="str">
        <f>(CONCATENATE(Tabla1[[#This Row],[¿QUÉ? 
IMPACTO]]," ","por",Tabla1[[#This Row],[¿CÓMO?
CAUSA INMEDIATA 
(Iniciar con la palabra 
por)]]," ","a causa de"," ",Tabla1[[#This Row],[¿PORQUÉ?
CAUSA RAÍZ
(Iniciar con 
debido a/a causa de)]]))</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K10" s="316"/>
    </row>
    <row r="11" spans="1:11" ht="213.75" customHeight="1" x14ac:dyDescent="0.25">
      <c r="A11" s="311" t="s">
        <v>382</v>
      </c>
      <c r="B11" s="162" t="s">
        <v>128</v>
      </c>
      <c r="C11" s="162" t="s">
        <v>162</v>
      </c>
      <c r="D11" s="312" t="str">
        <f>+IF(B11='11 FORMULAS'!$B$4,'11 FORMULAS'!$C$4,IF(B11='11 FORMULAS'!$B$6,'11 FORMULAS'!$C$6,IF(B11='11 FORMULAS'!$B$8,'11 FORMULAS'!$C$8,IF(B11='11 FORMULAS'!$B$10,'11 FORMULAS'!$C$10,""))))</f>
        <v/>
      </c>
      <c r="E11" s="263" t="str">
        <f>+IFERROR(VLOOKUP(B11,Tabla3[],2,0),"")</f>
        <v>Eventos relacionados con las conductas o comportamientos de los empleados que afectan la Integridad Pública</v>
      </c>
      <c r="F11" s="311" t="s">
        <v>138</v>
      </c>
      <c r="G11" s="311" t="s">
        <v>145</v>
      </c>
      <c r="H11" s="313" t="s">
        <v>383</v>
      </c>
      <c r="I11" s="313" t="s">
        <v>384</v>
      </c>
      <c r="J11" s="314" t="str">
        <f>(CONCATENATE(Tabla1[[#This Row],[¿QUÉ? 
IMPACTO]]," ","por",Tabla1[[#This Row],[¿CÓMO?
CAUSA INMEDIATA 
(Iniciar con la palabra 
por)]]," ","a causa de"," ",Tabla1[[#This Row],[¿PORQUÉ?
CAUSA RAÍZ
(Iniciar con 
debido a/a causa de)]]))</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63" t="s">
        <v>81</v>
      </c>
      <c r="B1" s="463"/>
      <c r="E1" s="462" t="s">
        <v>82</v>
      </c>
      <c r="F1" s="462"/>
      <c r="G1" s="462"/>
      <c r="H1" s="462"/>
    </row>
    <row r="2" spans="1:23" ht="48.95" customHeight="1" x14ac:dyDescent="0.2">
      <c r="B2" s="33" t="s">
        <v>54</v>
      </c>
      <c r="C2" s="33"/>
      <c r="E2" s="461" t="s">
        <v>83</v>
      </c>
      <c r="F2" s="461"/>
      <c r="G2" s="461"/>
      <c r="H2" s="461"/>
      <c r="I2" s="461"/>
      <c r="K2" s="461" t="s">
        <v>84</v>
      </c>
      <c r="L2" s="461"/>
      <c r="M2" s="461"/>
      <c r="N2" s="461"/>
      <c r="P2" s="461" t="s">
        <v>35</v>
      </c>
      <c r="Q2" s="461"/>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456" t="s">
        <v>188</v>
      </c>
      <c r="B50" s="457"/>
      <c r="C50" s="71" t="s">
        <v>189</v>
      </c>
      <c r="D50" s="71" t="s">
        <v>190</v>
      </c>
    </row>
    <row r="51" spans="1:4" ht="14.25" x14ac:dyDescent="0.2">
      <c r="A51" s="464" t="s">
        <v>191</v>
      </c>
      <c r="B51" s="70" t="s">
        <v>97</v>
      </c>
      <c r="C51" s="72">
        <v>0.25</v>
      </c>
      <c r="D51" s="72" t="s">
        <v>103</v>
      </c>
    </row>
    <row r="52" spans="1:4" ht="14.25" x14ac:dyDescent="0.2">
      <c r="A52" s="465"/>
      <c r="B52" s="70" t="s">
        <v>108</v>
      </c>
      <c r="C52" s="72">
        <v>0.15</v>
      </c>
      <c r="D52" s="72" t="s">
        <v>103</v>
      </c>
    </row>
    <row r="53" spans="1:4" ht="14.25" x14ac:dyDescent="0.2">
      <c r="A53" s="466"/>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456" t="s">
        <v>188</v>
      </c>
      <c r="B59" s="457"/>
      <c r="C59" s="73" t="s">
        <v>149</v>
      </c>
    </row>
    <row r="60" spans="1:4" ht="80.45" customHeight="1" x14ac:dyDescent="0.2">
      <c r="A60" s="458" t="s">
        <v>87</v>
      </c>
      <c r="B60" s="65" t="s">
        <v>99</v>
      </c>
      <c r="C60" s="65" t="s">
        <v>195</v>
      </c>
    </row>
    <row r="61" spans="1:4" ht="34.5" customHeight="1" x14ac:dyDescent="0.2">
      <c r="A61" s="459"/>
      <c r="B61" s="65" t="s">
        <v>110</v>
      </c>
      <c r="C61" s="65" t="s">
        <v>196</v>
      </c>
    </row>
    <row r="62" spans="1:4" ht="34.5" customHeight="1" x14ac:dyDescent="0.2">
      <c r="A62" s="459"/>
      <c r="B62" s="65" t="s">
        <v>120</v>
      </c>
      <c r="C62" s="65" t="s">
        <v>197</v>
      </c>
    </row>
    <row r="63" spans="1:4" ht="34.5" customHeight="1" x14ac:dyDescent="0.2">
      <c r="A63" s="460"/>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B1" zoomScaleNormal="100" zoomScaleSheetLayoutView="100" workbookViewId="0">
      <pane ySplit="8" topLeftCell="A9" activePane="bottomLeft" state="frozen"/>
      <selection pane="bottomLeft" activeCell="C9" sqref="C9"/>
    </sheetView>
  </sheetViews>
  <sheetFormatPr baseColWidth="10" defaultColWidth="14.42578125" defaultRowHeight="14.25" x14ac:dyDescent="0.25"/>
  <cols>
    <col min="1" max="1" width="15.42578125" style="167" customWidth="1"/>
    <col min="2" max="2" width="48.57031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7.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468"/>
      <c r="X1" s="468"/>
      <c r="Y1" s="468"/>
    </row>
    <row r="2" spans="1:25" s="115" customFormat="1" ht="32.25" customHeight="1" x14ac:dyDescent="0.2">
      <c r="A2" s="469" t="str">
        <f>+'2 CONTEXTO E IDENTIFICACIÓN'!A2</f>
        <v>VERSIÓN:</v>
      </c>
      <c r="B2" s="470"/>
      <c r="C2" s="471"/>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87" t="str">
        <f>'2 CONTEXTO E IDENTIFICACIÓN'!B4</f>
        <v>Ministerio de Vivienda, Ciudad y Territorio</v>
      </c>
      <c r="C4" s="488"/>
      <c r="D4" s="489"/>
      <c r="E4" s="120"/>
      <c r="G4" s="174" t="str">
        <f>+'2 CONTEXTO E IDENTIFICACIÓN'!$E$5</f>
        <v xml:space="preserve">Vigencia: </v>
      </c>
      <c r="H4" s="175">
        <f>'2 CONTEXTO E IDENTIFICACIÓN'!G5</f>
        <v>46204</v>
      </c>
      <c r="I4" s="186" t="s">
        <v>52</v>
      </c>
      <c r="J4" s="173">
        <f>'2 CONTEXTO E IDENTIFICACIÓN'!J5</f>
        <v>46387</v>
      </c>
      <c r="K4" s="120"/>
      <c r="L4" s="120"/>
      <c r="M4" s="244"/>
      <c r="N4" s="244"/>
      <c r="R4" s="180"/>
      <c r="S4" s="180"/>
    </row>
    <row r="5" spans="1:25" s="115" customFormat="1" ht="15" thickBot="1" x14ac:dyDescent="0.25">
      <c r="A5" s="116" t="s">
        <v>48</v>
      </c>
      <c r="B5" s="479" t="str">
        <f>'2 CONTEXTO E IDENTIFICACIÓN'!F4</f>
        <v>Gestión a la política de agua potable y saneamiento básico</v>
      </c>
      <c r="C5" s="480"/>
      <c r="D5" s="480"/>
      <c r="E5" s="187"/>
      <c r="F5" s="187"/>
      <c r="R5" s="180"/>
      <c r="S5" s="180"/>
    </row>
    <row r="6" spans="1:25" s="115" customFormat="1" ht="15" thickBot="1" x14ac:dyDescent="0.25">
      <c r="A6" s="249"/>
      <c r="B6" s="250"/>
      <c r="C6" s="196"/>
      <c r="D6" s="196"/>
      <c r="E6" s="187"/>
      <c r="F6" s="187"/>
      <c r="G6" s="481" t="s">
        <v>211</v>
      </c>
      <c r="H6" s="482"/>
      <c r="I6" s="482"/>
      <c r="J6" s="482"/>
      <c r="K6" s="482"/>
      <c r="L6" s="482"/>
      <c r="M6" s="482"/>
      <c r="N6" s="483"/>
      <c r="R6" s="180"/>
      <c r="S6" s="180"/>
    </row>
    <row r="7" spans="1:25" s="195" customFormat="1" ht="14.25" customHeight="1" thickBot="1" x14ac:dyDescent="0.3">
      <c r="A7" s="251"/>
      <c r="B7" s="252"/>
      <c r="C7" s="481" t="s">
        <v>212</v>
      </c>
      <c r="D7" s="482"/>
      <c r="E7" s="482"/>
      <c r="F7" s="483"/>
      <c r="G7" s="484" t="s">
        <v>24</v>
      </c>
      <c r="H7" s="485"/>
      <c r="I7" s="486"/>
      <c r="J7" s="484" t="s">
        <v>26</v>
      </c>
      <c r="K7" s="485"/>
      <c r="L7" s="486"/>
      <c r="M7" s="484" t="s">
        <v>213</v>
      </c>
      <c r="N7" s="486"/>
      <c r="P7" s="475" t="s">
        <v>214</v>
      </c>
      <c r="Q7" s="476"/>
      <c r="R7" s="477"/>
      <c r="S7" s="477"/>
      <c r="T7" s="478"/>
      <c r="V7" s="472" t="s">
        <v>215</v>
      </c>
      <c r="W7" s="473"/>
      <c r="X7" s="473"/>
      <c r="Y7" s="474"/>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25">
      <c r="A9" s="148" t="str">
        <f>'2 CONTEXTO E IDENTIFICACIÓN'!A9</f>
        <v>GPA-4</v>
      </c>
      <c r="B9" s="263" t="str">
        <f>+'2 CONTEXTO E IDENTIFICACIÓN'!J9</f>
        <v>Posibilidad de afectación reputacional por brindar una inadecuada o inoportuna promoción y/o asistencia técnica a causa de que no sea pertinente con los objetivos propuestos.</v>
      </c>
      <c r="C9" s="264">
        <v>600</v>
      </c>
      <c r="D9" s="265" t="str">
        <f t="shared" ref="D9:D28" si="0">+IF(C9="","",IF(C9&lt;=$S$9,$Q$9,IF(C9&lt;=$S$10,$Q$10,IF(C9&lt;=$S$11,$Q$11,IF(C9&lt;=$S$12,$Q$12,IF(C9&gt;=$R$13,$Q$13,""))))))</f>
        <v>La actividad que conlleva el riesgo se ejecuta mínimo 500 veces al año y máximo 5.000 veces por año</v>
      </c>
      <c r="E9" s="266">
        <f t="shared" ref="E9:E28" si="1">+IF(D9="","",IF(D9=$Q$9,$T$9,IF(D9=$Q$10,$T$10,IF(D9=$Q$11,$T$11,IF(D9=$Q$12,$T$12,IF(D9=$Q$13,$T$13))))))</f>
        <v>0.8</v>
      </c>
      <c r="F9" s="267" t="str">
        <f t="shared" ref="F9:F28" si="2">+IF(D9="","",IF(D9=$Q$9,$P$9,IF(D9=$Q$10,$P$10,IF(D9=$Q$11,$P$11,IF(D9=$Q$12,$P$12,IF(D9=$Q$13,$P$13))))))</f>
        <v>Alta</v>
      </c>
      <c r="G9" s="268" t="s">
        <v>242</v>
      </c>
      <c r="H9" s="269">
        <f>+IF(G9="","",IF(G9="N/A","",IF(OR(G9=$X$9,G9=$Y$9),$W$9,IF(OR(G9=$X$10,G9=$Y$10),$W$10,IF(OR(G9=$X$11,G9=$Y$11),$W$11,IF(OR(G9=$X$12,G9=$Y$12),$W$12,IF(OR(G9=$X$13,G9=$Y$13),$W$13)))))))</f>
        <v>0.6</v>
      </c>
      <c r="I9" s="270" t="str">
        <f t="shared" ref="I9:I28" si="3">+IF(G9="","",IF(G9="N/A","",IF(OR(G9=$X$9,G9=$Y$9),$V$9,IF(OR(G9=$X$10,G9=$Y$10),$V$10,IF(OR(G9=$X$11,G9=$Y$11),$V$11,IF(OR(G9=$X$12,G9=$Y$12),$V$12,IF(OR(G9=$X$13,G9=$Y$13),$V$13)))))))</f>
        <v>Moderado</v>
      </c>
      <c r="J9" s="268" t="s">
        <v>248</v>
      </c>
      <c r="K9" s="269">
        <f t="shared" ref="K9:K28" si="4">+IF(J9="","",IF(J9="N/A","",IF(OR(J9=$X$9,J9=$Y$9),$W$9,IF(OR(J9=$X$10,J9=$Y$10),$W$10,IF(OR(J9=$X$11,J9=$Y$11),$W$11,IF(OR(J9=$X$12,J9=$Y$12),$W$12,IF(OR(J9=$X$13,J9=$Y$13),$W$13)))))))</f>
        <v>0.8</v>
      </c>
      <c r="L9" s="270" t="str">
        <f t="shared" ref="L9:L28" si="5">+IF(J9="","",IF(J9="N/A","",IF(OR(J9=$X$9,J9=$Y$9),$V$9,IF(OR(J9=$X$10,J9=$Y$10),$V$10,IF(OR(J9=$X$11,J9=$Y$11),$V$11,IF(OR(J9=$X$12,J9=$Y$12),$V$12,IF(OR(J9=$X$13,J9=$Y$13),$V$13)))))))</f>
        <v>Mayor</v>
      </c>
      <c r="M9" s="271">
        <f>+IF(H9="",K9,IF(K9="",H9,IF(H9&gt;K9,H9,K9)))</f>
        <v>0.8</v>
      </c>
      <c r="N9" s="272" t="str">
        <f>+IF(M9="","",IF(M9=$W$9,$V$9,IF(M9=$W$10,$V$10,IF(M9=$W$11,$V$11,IF(M9=$W$12,$V$12,IF(M9=$W$13,$V$13))))))</f>
        <v>Mayor</v>
      </c>
      <c r="P9" s="135" t="s">
        <v>231</v>
      </c>
      <c r="Q9" s="273" t="s">
        <v>232</v>
      </c>
      <c r="R9" s="274">
        <v>0</v>
      </c>
      <c r="S9" s="274">
        <v>2</v>
      </c>
      <c r="T9" s="137">
        <v>0.2</v>
      </c>
      <c r="V9" s="135" t="s">
        <v>233</v>
      </c>
      <c r="W9" s="136">
        <v>0.2</v>
      </c>
      <c r="X9" s="273" t="s">
        <v>234</v>
      </c>
      <c r="Y9" s="275" t="s">
        <v>230</v>
      </c>
    </row>
    <row r="10" spans="1:25" ht="147.6" customHeight="1" x14ac:dyDescent="0.25">
      <c r="A10" s="148" t="str">
        <f>'2 CONTEXTO E IDENTIFICACIÓN'!A10</f>
        <v>GPA-2</v>
      </c>
      <c r="B10" s="263" t="str">
        <f>+'2 CONTEXTO E IDENTIFICACIÓN'!J10</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C10" s="276">
        <v>12</v>
      </c>
      <c r="D10" s="265" t="str">
        <f t="shared" si="0"/>
        <v>La actividad que conlleva el riesgo se ejecuta de 3 a 24 veces por año</v>
      </c>
      <c r="E10" s="266">
        <f t="shared" si="1"/>
        <v>0.4</v>
      </c>
      <c r="F10" s="267" t="str">
        <f t="shared" si="2"/>
        <v>Baja</v>
      </c>
      <c r="G10" s="268" t="s">
        <v>242</v>
      </c>
      <c r="H10" s="269">
        <f t="shared" ref="H10:H28" si="6">+IF(G10="","",IF(G10="N/A","",IF(OR(G10=$X$9,G10=$Y$9),$W$9,IF(OR(G10=$X$10,G10=$Y$10),$W$10,IF(OR(G10=$X$11,G10=$Y$11),$W$11,IF(OR(G10=$X$12,G10=$Y$12),$W$12,IF(OR(G10=$X$13,G10=$Y$13),$W$13)))))))</f>
        <v>0.6</v>
      </c>
      <c r="I10" s="270" t="str">
        <f t="shared" si="3"/>
        <v>Moderado</v>
      </c>
      <c r="J10" s="268" t="s">
        <v>253</v>
      </c>
      <c r="K10" s="269">
        <f t="shared" si="4"/>
        <v>1</v>
      </c>
      <c r="L10" s="270" t="str">
        <f t="shared" si="5"/>
        <v>Catastrófico</v>
      </c>
      <c r="M10" s="271">
        <f>+IF(H10="",K10,IF(K10="",H10,IF(H10&gt;K10,H10,K10)))</f>
        <v>1</v>
      </c>
      <c r="N10" s="272" t="str">
        <f t="shared" ref="N10:N28" si="7">+IF(M10="","",IF(M10=$W$9,$V$9,IF(M10=$W$10,$V$10,IF(M10=$W$11,$V$11,IF(M10=$W$12,$V$12,IF(M10=$W$13,$V$13))))))</f>
        <v>Catastrófico</v>
      </c>
      <c r="P10" s="139" t="s">
        <v>235</v>
      </c>
      <c r="Q10" s="277" t="s">
        <v>236</v>
      </c>
      <c r="R10" s="274">
        <v>3</v>
      </c>
      <c r="S10" s="274">
        <v>24</v>
      </c>
      <c r="T10" s="137">
        <v>0.4</v>
      </c>
      <c r="V10" s="139" t="s">
        <v>237</v>
      </c>
      <c r="W10" s="136">
        <v>0.4</v>
      </c>
      <c r="X10" s="277" t="s">
        <v>229</v>
      </c>
      <c r="Y10" s="278" t="s">
        <v>238</v>
      </c>
    </row>
    <row r="11" spans="1:25" ht="214.5" customHeight="1" x14ac:dyDescent="0.25">
      <c r="A11" s="148" t="str">
        <f>'2 CONTEXTO E IDENTIFICACIÓN'!A11</f>
        <v>GPA-3</v>
      </c>
      <c r="B11" s="263" t="str">
        <f>+'2 CONTEXTO E IDENTIFICACIÓN'!J11</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C11" s="276">
        <v>200</v>
      </c>
      <c r="D11" s="265" t="str">
        <f t="shared" ref="D11" si="8">+IF(C11="","",IF(C11&lt;=$S$9,$Q$9,IF(C11&lt;=$S$10,$Q$10,IF(C11&lt;=$S$11,$Q$11,IF(C11&lt;=$S$12,$Q$12,IF(C11&gt;=$R$13,$Q$13,""))))))</f>
        <v>La actividad que conlleva el riesgo se ejecuta de 24 a 500 veces por año</v>
      </c>
      <c r="E11" s="266">
        <f t="shared" ref="E11" si="9">+IF(D11="","",IF(D11=$Q$9,$T$9,IF(D11=$Q$10,$T$10,IF(D11=$Q$11,$T$11,IF(D11=$Q$12,$T$12,IF(D11=$Q$13,$T$13))))))</f>
        <v>0.6</v>
      </c>
      <c r="F11" s="267" t="str">
        <f t="shared" ref="F11" si="10">+IF(D11="","",IF(D11=$Q$9,$P$9,IF(D11=$Q$10,$P$10,IF(D11=$Q$11,$P$11,IF(D11=$Q$12,$P$12,IF(D11=$Q$13,$P$13))))))</f>
        <v>Media</v>
      </c>
      <c r="G11" s="268" t="s">
        <v>242</v>
      </c>
      <c r="H11" s="269">
        <f t="shared" ref="H11" si="11">+IF(G11="","",IF(G11="N/A","",IF(OR(G11=$X$9,G11=$Y$9),$W$9,IF(OR(G11=$X$10,G11=$Y$10),$W$10,IF(OR(G11=$X$11,G11=$Y$11),$W$11,IF(OR(G11=$X$12,G11=$Y$12),$W$12,IF(OR(G11=$X$13,G11=$Y$13),$W$13)))))))</f>
        <v>0.6</v>
      </c>
      <c r="I11" s="270" t="str">
        <f t="shared" ref="I11" si="12">+IF(G11="","",IF(G11="N/A","",IF(OR(G11=$X$9,G11=$Y$9),$V$9,IF(OR(G11=$X$10,G11=$Y$10),$V$10,IF(OR(G11=$X$11,G11=$Y$11),$V$11,IF(OR(G11=$X$12,G11=$Y$12),$V$12,IF(OR(G11=$X$13,G11=$Y$13),$V$13)))))))</f>
        <v>Moderado</v>
      </c>
      <c r="J11" s="268" t="s">
        <v>253</v>
      </c>
      <c r="K11" s="269">
        <f t="shared" si="4"/>
        <v>1</v>
      </c>
      <c r="L11" s="270" t="str">
        <f t="shared" si="5"/>
        <v>Catastrófico</v>
      </c>
      <c r="M11" s="271">
        <f t="shared" ref="M11:M28" si="13">+IF(H11="",K11,IF(K11="",H11,IF(H11&gt;K11,H11,K11)))</f>
        <v>1</v>
      </c>
      <c r="N11" s="272" t="str">
        <f t="shared" si="7"/>
        <v>Catastrófico</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13"/>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13"/>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13"/>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13"/>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13"/>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13"/>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13"/>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13"/>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13"/>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13"/>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13"/>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13"/>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13"/>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13"/>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13"/>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13"/>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13"/>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1" activePane="bottomRight" state="frozen"/>
      <selection pane="topRight" activeCell="B1" sqref="B1"/>
      <selection pane="bottomLeft" activeCell="A7" sqref="A7"/>
      <selection pane="bottomRight" activeCell="M12" sqref="M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9" t="str">
        <f>+'2 CONTEXTO E IDENTIFICACIÓN'!A1</f>
        <v>FORMATO MAPA DE RIESGOS
PROCESO: DIRECCIONAMIENTO ESTRATÉGICO
Versión: 01 Fecha: 04/03/2026 Código:  DET-F-52</v>
      </c>
      <c r="B1" s="500"/>
      <c r="C1" s="500"/>
      <c r="D1" s="500"/>
      <c r="E1" s="500"/>
      <c r="F1" s="500"/>
      <c r="G1" s="500"/>
      <c r="H1" s="500"/>
      <c r="I1" s="500"/>
      <c r="J1" s="500"/>
      <c r="K1" s="500"/>
      <c r="L1" s="500"/>
      <c r="M1" s="500"/>
      <c r="N1" s="500"/>
      <c r="O1" s="500"/>
      <c r="P1" s="500"/>
      <c r="Q1" s="500"/>
      <c r="R1" s="500"/>
      <c r="S1" s="500"/>
      <c r="T1" s="500"/>
      <c r="U1" s="500"/>
      <c r="V1" s="500"/>
      <c r="W1" s="500"/>
      <c r="AD1" s="180"/>
      <c r="AE1" s="180"/>
      <c r="AF1" s="180"/>
      <c r="AG1" s="180"/>
      <c r="AH1" s="180"/>
    </row>
    <row r="2" spans="1:36" s="115" customFormat="1" ht="36" customHeight="1" x14ac:dyDescent="0.2">
      <c r="A2" s="469" t="str">
        <f>+'2 CONTEXTO E IDENTIFICACIÓN'!A2</f>
        <v>VERSIÓN:</v>
      </c>
      <c r="B2" s="470"/>
      <c r="C2" s="471"/>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46204</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87" t="str">
        <f>'2 CONTEXTO E IDENTIFICACIÓN'!B4</f>
        <v>Ministerio de Vivienda, Ciudad y Territorio</v>
      </c>
      <c r="C5" s="488"/>
      <c r="D5" s="489"/>
      <c r="I5" s="191" t="s">
        <v>331</v>
      </c>
      <c r="J5" s="192" t="s">
        <v>330</v>
      </c>
      <c r="K5" s="193" t="s">
        <v>332</v>
      </c>
      <c r="L5" s="194" t="s">
        <v>333</v>
      </c>
      <c r="AD5" s="180"/>
      <c r="AE5" s="180"/>
      <c r="AF5" s="180"/>
      <c r="AG5" s="180"/>
      <c r="AH5" s="180"/>
    </row>
    <row r="6" spans="1:36" s="115" customFormat="1" ht="15" thickBot="1" x14ac:dyDescent="0.25">
      <c r="A6" s="116" t="s">
        <v>48</v>
      </c>
      <c r="B6" s="479" t="str">
        <f>'2 CONTEXTO E IDENTIFICACIÓN'!F4</f>
        <v>Gestión a la política de agua potable y saneamiento básico</v>
      </c>
      <c r="C6" s="480"/>
      <c r="D6" s="480"/>
      <c r="AD6" s="180"/>
      <c r="AE6" s="180"/>
      <c r="AF6" s="180"/>
      <c r="AG6" s="180"/>
      <c r="AH6" s="180"/>
    </row>
    <row r="7" spans="1:36" s="115" customFormat="1" ht="15" thickBot="1" x14ac:dyDescent="0.25">
      <c r="A7" s="195"/>
      <c r="B7" s="196"/>
      <c r="C7" s="196"/>
      <c r="D7" s="183"/>
      <c r="G7" s="496" t="s">
        <v>255</v>
      </c>
      <c r="H7" s="497"/>
      <c r="I7" s="497"/>
      <c r="J7" s="497"/>
      <c r="K7" s="497"/>
      <c r="L7" s="497"/>
      <c r="M7" s="498"/>
      <c r="O7" s="197"/>
      <c r="P7" s="197"/>
      <c r="Q7" s="198"/>
      <c r="R7" s="503" t="s">
        <v>122</v>
      </c>
      <c r="S7" s="503"/>
      <c r="T7" s="503"/>
      <c r="U7" s="503"/>
      <c r="V7" s="504"/>
      <c r="AD7" s="180"/>
      <c r="AE7" s="180"/>
      <c r="AF7" s="180"/>
      <c r="AG7" s="180"/>
      <c r="AH7" s="180"/>
    </row>
    <row r="8" spans="1:36" x14ac:dyDescent="0.25">
      <c r="A8" s="501"/>
      <c r="B8" s="502"/>
      <c r="C8" s="505" t="s">
        <v>256</v>
      </c>
      <c r="D8" s="505"/>
      <c r="E8" s="505"/>
      <c r="F8" s="179"/>
      <c r="G8" s="200"/>
      <c r="H8" s="201"/>
      <c r="I8" s="492" t="s">
        <v>122</v>
      </c>
      <c r="J8" s="492"/>
      <c r="K8" s="492"/>
      <c r="L8" s="492"/>
      <c r="M8" s="493"/>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GPA-4</v>
      </c>
      <c r="B10" s="217" t="str">
        <f>+'2 CONTEXTO E IDENTIFICACIÓN'!J9</f>
        <v>Posibilidad de afectación reputacional por brindar una inadecuada o inoportuna promoción y/o asistencia técnica a causa de que no sea pertinente con los objetivos propuestos.</v>
      </c>
      <c r="C10" s="168" t="str">
        <f>+'3 PROBABIL E IMPACTO INHERENTE'!F9</f>
        <v>Alta</v>
      </c>
      <c r="D10" s="168" t="str">
        <f>+'3 PROBABIL E IMPACTO INHERENTE'!N9</f>
        <v>Mayor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Alto</v>
      </c>
      <c r="F10" s="218"/>
      <c r="G10" s="494"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372"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490"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t="str">
        <f>'2 CONTEXTO E IDENTIFICACIÓN'!A10</f>
        <v>GPA-2</v>
      </c>
      <c r="B11" s="217" t="str">
        <f>+'2 CONTEXTO E IDENTIFICACIÓN'!J10</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C11" s="168" t="str">
        <f>+'3 PROBABIL E IMPACTO INHERENTE'!F10</f>
        <v>Baja</v>
      </c>
      <c r="D11" s="168" t="str">
        <f>+'3 PROBABIL E IMPACTO INHERENTE'!N10</f>
        <v>Catastrófico</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Extremo</v>
      </c>
      <c r="F11" s="218"/>
      <c r="G11" s="494"/>
      <c r="H11" s="219" t="s">
        <v>244</v>
      </c>
      <c r="I11" s="6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6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626"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626"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GPA-4                   </v>
      </c>
      <c r="M11" s="627"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490"/>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t="str">
        <f>'2 CONTEXTO E IDENTIFICACIÓN'!A11</f>
        <v>GPA-3</v>
      </c>
      <c r="B12" s="217" t="str">
        <f>+'2 CONTEXTO E IDENTIFICACIÓN'!J11</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C12" s="168" t="str">
        <f>+'3 PROBABIL E IMPACTO INHERENTE'!F11</f>
        <v>Media</v>
      </c>
      <c r="D12" s="168" t="str">
        <f>+'3 PROBABIL E IMPACTO INHERENTE'!N11</f>
        <v>Catastrófico</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Extremo</v>
      </c>
      <c r="F12" s="218"/>
      <c r="G12" s="494"/>
      <c r="H12" s="219" t="s">
        <v>239</v>
      </c>
      <c r="I12" s="6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6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6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626"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627"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GPA-3                 </v>
      </c>
      <c r="N12" s="218"/>
      <c r="O12" s="490"/>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494"/>
      <c r="H13" s="219" t="s">
        <v>235</v>
      </c>
      <c r="I13" s="631"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630"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6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626"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627"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GPA-2                  </v>
      </c>
      <c r="N13" s="218"/>
      <c r="O13" s="490"/>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495"/>
      <c r="H14" s="229" t="s">
        <v>231</v>
      </c>
      <c r="I14" s="632"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632"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625"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62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62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491"/>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A1:W1"/>
    <mergeCell ref="A2:C2"/>
    <mergeCell ref="A8:B8"/>
    <mergeCell ref="R7:V7"/>
    <mergeCell ref="C8:E8"/>
    <mergeCell ref="O10:O14"/>
    <mergeCell ref="I8:M8"/>
    <mergeCell ref="G10:G14"/>
    <mergeCell ref="G7:M7"/>
    <mergeCell ref="B5:D5"/>
    <mergeCell ref="B6:D6"/>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topLeftCell="D7" zoomScaleNormal="100" zoomScaleSheetLayoutView="85" workbookViewId="0">
      <selection activeCell="I8" sqref="I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44.85546875" style="114" customWidth="1"/>
    <col min="9" max="9" width="51.14062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114"/>
      <c r="X1" s="167"/>
      <c r="Y1" s="167"/>
      <c r="Z1" s="167"/>
    </row>
    <row r="2" spans="1:26" s="108" customFormat="1" ht="45" customHeight="1" x14ac:dyDescent="0.2">
      <c r="A2" s="469" t="str">
        <f>+'2 CONTEXTO E IDENTIFICACIÓN'!A2</f>
        <v>VERSIÓN:</v>
      </c>
      <c r="B2" s="470"/>
      <c r="C2" s="471"/>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479" t="str">
        <f>'2 CONTEXTO E IDENTIFICACIÓN'!B4</f>
        <v>Ministerio de Vivienda, Ciudad y Territorio</v>
      </c>
      <c r="C3" s="479"/>
      <c r="D3" s="479"/>
      <c r="E3" s="117"/>
      <c r="G3" s="174" t="str">
        <f>+'2 CONTEXTO E IDENTIFICACIÓN'!$E$5</f>
        <v xml:space="preserve">Vigencia: </v>
      </c>
      <c r="H3" s="175">
        <f>'2 CONTEXTO E IDENTIFICACIÓN'!G5</f>
        <v>46204</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50" t="str">
        <f>'2 CONTEXTO E IDENTIFICACIÓN'!F4</f>
        <v>Gestión a la política de agua potable y saneamiento básico</v>
      </c>
      <c r="C4" s="551"/>
      <c r="D4" s="551"/>
      <c r="E4" s="125" t="s">
        <v>263</v>
      </c>
      <c r="G4" s="125"/>
      <c r="H4" s="125"/>
      <c r="I4" s="125"/>
      <c r="J4" s="517" t="s">
        <v>267</v>
      </c>
      <c r="K4" s="518"/>
      <c r="L4" s="518"/>
      <c r="M4" s="518"/>
      <c r="N4" s="518"/>
      <c r="O4" s="518"/>
      <c r="P4" s="518"/>
      <c r="Q4" s="518"/>
      <c r="R4" s="519"/>
      <c r="S4" s="514" t="s">
        <v>265</v>
      </c>
      <c r="T4" s="513" t="s">
        <v>299</v>
      </c>
      <c r="U4" s="513"/>
      <c r="V4" s="506" t="s">
        <v>319</v>
      </c>
      <c r="W4" s="114"/>
      <c r="X4" s="472" t="s">
        <v>266</v>
      </c>
      <c r="Y4" s="473"/>
      <c r="Z4" s="474"/>
    </row>
    <row r="5" spans="1:26" s="126" customFormat="1" ht="33" customHeight="1" x14ac:dyDescent="0.25">
      <c r="A5" s="523" t="s">
        <v>264</v>
      </c>
      <c r="B5" s="524"/>
      <c r="C5" s="524"/>
      <c r="D5" s="524"/>
      <c r="E5" s="524"/>
      <c r="F5" s="524"/>
      <c r="G5" s="524"/>
      <c r="H5" s="524"/>
      <c r="I5" s="525"/>
      <c r="J5" s="520"/>
      <c r="K5" s="521"/>
      <c r="L5" s="521"/>
      <c r="M5" s="521"/>
      <c r="N5" s="521"/>
      <c r="O5" s="521"/>
      <c r="P5" s="521"/>
      <c r="Q5" s="521"/>
      <c r="R5" s="522"/>
      <c r="S5" s="515"/>
      <c r="T5" s="513"/>
      <c r="U5" s="513"/>
      <c r="V5" s="506"/>
      <c r="W5" s="114"/>
      <c r="X5" s="176" t="s">
        <v>222</v>
      </c>
      <c r="Y5" s="177" t="s">
        <v>268</v>
      </c>
      <c r="Z5" s="178" t="s">
        <v>269</v>
      </c>
    </row>
    <row r="6" spans="1:26" ht="29.25" customHeight="1" x14ac:dyDescent="0.25">
      <c r="A6" s="506" t="s">
        <v>216</v>
      </c>
      <c r="B6" s="506" t="s">
        <v>217</v>
      </c>
      <c r="C6" s="506" t="s">
        <v>270</v>
      </c>
      <c r="D6" s="506" t="s">
        <v>271</v>
      </c>
      <c r="E6" s="508" t="s">
        <v>272</v>
      </c>
      <c r="F6" s="540" t="s">
        <v>30</v>
      </c>
      <c r="G6" s="541"/>
      <c r="H6" s="541"/>
      <c r="I6" s="508"/>
      <c r="J6" s="510" t="s">
        <v>315</v>
      </c>
      <c r="K6" s="511"/>
      <c r="L6" s="511"/>
      <c r="M6" s="511"/>
      <c r="N6" s="512"/>
      <c r="O6" s="510" t="s">
        <v>316</v>
      </c>
      <c r="P6" s="511"/>
      <c r="Q6" s="511"/>
      <c r="R6" s="512"/>
      <c r="S6" s="516"/>
      <c r="T6" s="513"/>
      <c r="U6" s="513"/>
      <c r="V6" s="506"/>
      <c r="X6" s="135" t="s">
        <v>231</v>
      </c>
      <c r="Y6" s="136">
        <v>0.01</v>
      </c>
      <c r="Z6" s="137">
        <v>0.2</v>
      </c>
    </row>
    <row r="7" spans="1:26" ht="57.75" thickBot="1" x14ac:dyDescent="0.3">
      <c r="A7" s="507"/>
      <c r="B7" s="507"/>
      <c r="C7" s="507"/>
      <c r="D7" s="507"/>
      <c r="E7" s="509"/>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302.25" customHeight="1" x14ac:dyDescent="0.25">
      <c r="A8" s="526" t="str">
        <f>'2 CONTEXTO E IDENTIFICACIÓN'!A9</f>
        <v>GPA-4</v>
      </c>
      <c r="B8" s="529" t="str">
        <f>+'2 CONTEXTO E IDENTIFICACIÓN'!J9</f>
        <v>Posibilidad de afectación reputacional por brindar una inadecuada o inoportuna promoción y/o asistencia técnica a causa de que no sea pertinente con los objetivos propuestos.</v>
      </c>
      <c r="C8" s="532">
        <f>+'3 PROBABIL E IMPACTO INHERENTE'!E9</f>
        <v>0.8</v>
      </c>
      <c r="D8" s="535">
        <f>+'3 PROBABIL E IMPACTO INHERENTE'!M9</f>
        <v>0.8</v>
      </c>
      <c r="E8" s="140">
        <v>1</v>
      </c>
      <c r="F8" s="374" t="s">
        <v>361</v>
      </c>
      <c r="G8" s="375" t="s">
        <v>362</v>
      </c>
      <c r="H8" s="348" t="s">
        <v>363</v>
      </c>
      <c r="I8" s="143" t="str">
        <f>+CONCATENATE(F8," ",G8," ",H8)</f>
        <v xml:space="preserve">El profesional o contratista designado (por quien) Revisa Cada vez que se requiera la percepción por parte de los actores involucrados en las actividades de promoción o asistencia técnicas desarrolladas conforme a lo definido por el proceso Gestión a la política de APSB en sus procedimientos.
Aplica la evaluación de la percepción a los participantes de la actividad, quienes diligenciaran el formato GPA-F-01 Evaluación de la capacitación o taller APSB. Esta evaluación se aplicará únicamente en los espacios liderados por el MVCT- VASB: Foros, capacitaciones, seminarios o talleres. La aplicación de la evaluación se realizará como mínimo al 10 % de los participantes).
Como evidencia queda el formato Formato GPA-F-01 debidamente diligenciado.
En caso de desviación o dificultad (plan b)
</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99</v>
      </c>
      <c r="P8" s="146" t="s">
        <v>310</v>
      </c>
      <c r="Q8" s="146" t="s">
        <v>101</v>
      </c>
      <c r="R8" s="146" t="s">
        <v>102</v>
      </c>
      <c r="S8" s="144">
        <f t="shared" ref="S8:S39" si="0">+IFERROR($K8+$N8,"")</f>
        <v>0.4</v>
      </c>
      <c r="T8" s="144">
        <f>+IFERROR(C8*S8,"")</f>
        <v>0.32000000000000006</v>
      </c>
      <c r="U8" s="144">
        <f>+IFERROR(C8-T8,"")</f>
        <v>0.48</v>
      </c>
      <c r="V8" s="546">
        <f>100%-U8-U9-U10</f>
        <v>5.9200000000000058E-2</v>
      </c>
      <c r="X8" s="147" t="s">
        <v>239</v>
      </c>
      <c r="Y8" s="136">
        <v>0.41</v>
      </c>
      <c r="Z8" s="137">
        <v>0.6</v>
      </c>
    </row>
    <row r="9" spans="1:26" ht="181.5" customHeight="1" x14ac:dyDescent="0.25">
      <c r="A9" s="527"/>
      <c r="B9" s="530"/>
      <c r="C9" s="533"/>
      <c r="D9" s="536"/>
      <c r="E9" s="140">
        <v>2</v>
      </c>
      <c r="F9" s="141" t="s">
        <v>364</v>
      </c>
      <c r="G9" s="142" t="s">
        <v>365</v>
      </c>
      <c r="H9" s="142" t="s">
        <v>368</v>
      </c>
      <c r="I9" s="143" t="str">
        <f t="shared" ref="I9:I71" si="1">+CONCATENATE(F9," ",G9," ",H9)</f>
        <v>El profesional o contratista designado  Valida cada vez que se requiera que al menos el 25% de las respuestas en el formato GPA-F-01 Evaluación de la capacitación o taller APSB, sean regular y/o deficiente para proponer posibles acciones a implementar y evitar que se vuelva a materializar el riesgo a través  del análisis de la asistencia técnica brindada y propone posibles acciones a implementar e informa al Jefe inmediato.
Como evidencia queda el Informe de análisis del aplicación de la evaluación
En caso de desviación o dificultad (plan b)</v>
      </c>
      <c r="J9" s="162" t="s">
        <v>97</v>
      </c>
      <c r="K9" s="144">
        <f>+IFERROR(VLOOKUP($J9,'11 FORMULAS'!$B$51:$C$53,2,0),"")</f>
        <v>0.25</v>
      </c>
      <c r="L9" s="144" t="str">
        <f>+IF(J9="Preventivo","Probabilidad",IF(J9="Detectivo","Probabilidad",IF(#REF!="Correctivo","Impacto","")))</f>
        <v>Probabilidad</v>
      </c>
      <c r="M9" s="145" t="s">
        <v>109</v>
      </c>
      <c r="N9" s="144">
        <f>+IFERROR(VLOOKUP($M9,'11 FORMULAS'!$B$54:$C$55,2,0),"")</f>
        <v>0.15</v>
      </c>
      <c r="O9" s="146" t="s">
        <v>99</v>
      </c>
      <c r="P9" s="146" t="s">
        <v>310</v>
      </c>
      <c r="Q9" s="146" t="s">
        <v>101</v>
      </c>
      <c r="R9" s="146" t="s">
        <v>102</v>
      </c>
      <c r="S9" s="144">
        <f t="shared" si="0"/>
        <v>0.4</v>
      </c>
      <c r="T9" s="144">
        <f>+IFERROR(U8*S9,"")</f>
        <v>0.192</v>
      </c>
      <c r="U9" s="144">
        <f>+IFERROR(U8-T9,"")</f>
        <v>0.28799999999999998</v>
      </c>
      <c r="V9" s="547"/>
      <c r="X9" s="150" t="s">
        <v>244</v>
      </c>
      <c r="Y9" s="136">
        <v>0.61</v>
      </c>
      <c r="Z9" s="137">
        <v>0.8</v>
      </c>
    </row>
    <row r="10" spans="1:26" ht="147" customHeight="1" x14ac:dyDescent="0.25">
      <c r="A10" s="527"/>
      <c r="B10" s="530"/>
      <c r="C10" s="533"/>
      <c r="D10" s="536"/>
      <c r="E10" s="140">
        <v>3</v>
      </c>
      <c r="F10" s="141" t="s">
        <v>366</v>
      </c>
      <c r="G10" s="142" t="s">
        <v>367</v>
      </c>
      <c r="H10" s="142" t="s">
        <v>369</v>
      </c>
      <c r="I10" s="143" t="str">
        <f t="shared" si="1"/>
        <v xml:space="preserve">El jefe inmediato verifica  cada vez que se requiera la pertinencia de la asistencia técnica y/o promoción presencial a realizar a través de la información registrada en la solicitud de comisión en el aplicativo ULISES, realizando la aprobación o rechazo, colocando el motivo ( cuando aplique).
Como evdidencia queda el Registro Ulises (complementar)
En caso de desviación o dificultad (plan b)
</v>
      </c>
      <c r="J10" s="162" t="s">
        <v>97</v>
      </c>
      <c r="K10" s="144">
        <f>+IFERROR(VLOOKUP($J10,'11 FORMULAS'!$B$51:$C$53,2,0),"")</f>
        <v>0.25</v>
      </c>
      <c r="L10" s="144" t="str">
        <f>+IF(J10="Preventivo","Probabilidad",IF(J10="Detectivo","Probabilidad",IF(#REF!="Correctivo","Impacto","")))</f>
        <v>Probabilidad</v>
      </c>
      <c r="M10" s="145" t="s">
        <v>109</v>
      </c>
      <c r="N10" s="144">
        <f>+IFERROR(VLOOKUP($M10,'11 FORMULAS'!$B$54:$C$55,2,0),"")</f>
        <v>0.15</v>
      </c>
      <c r="O10" s="146" t="s">
        <v>99</v>
      </c>
      <c r="P10" s="146" t="s">
        <v>310</v>
      </c>
      <c r="Q10" s="146" t="s">
        <v>101</v>
      </c>
      <c r="R10" s="146" t="s">
        <v>102</v>
      </c>
      <c r="S10" s="144">
        <f t="shared" si="0"/>
        <v>0.4</v>
      </c>
      <c r="T10" s="144">
        <f>+IFERROR(U9*S10,"")</f>
        <v>0.1152</v>
      </c>
      <c r="U10" s="144">
        <f>+IFERROR(U9-T10,"")</f>
        <v>0.17279999999999998</v>
      </c>
      <c r="V10" s="547"/>
      <c r="X10" s="151" t="s">
        <v>249</v>
      </c>
      <c r="Y10" s="136">
        <v>0.81</v>
      </c>
      <c r="Z10" s="137">
        <v>1</v>
      </c>
    </row>
    <row r="11" spans="1:26" ht="15.95" customHeight="1" x14ac:dyDescent="0.25">
      <c r="A11" s="527"/>
      <c r="B11" s="530"/>
      <c r="C11" s="533"/>
      <c r="D11" s="536"/>
      <c r="E11" s="140"/>
      <c r="F11" s="141"/>
      <c r="G11" s="142"/>
      <c r="H11" s="142"/>
      <c r="I11" s="143" t="str">
        <f t="shared" si="1"/>
        <v xml:space="preserve">  </v>
      </c>
      <c r="J11" s="162"/>
      <c r="K11" s="144"/>
      <c r="L11" s="144"/>
      <c r="M11" s="145"/>
      <c r="N11" s="144"/>
      <c r="O11" s="146"/>
      <c r="P11" s="146"/>
      <c r="Q11" s="146"/>
      <c r="R11" s="146"/>
      <c r="S11" s="144"/>
      <c r="T11" s="144"/>
      <c r="U11" s="144"/>
      <c r="V11" s="547"/>
      <c r="X11" s="152"/>
      <c r="Y11" s="152"/>
      <c r="Z11" s="152"/>
    </row>
    <row r="12" spans="1:26" ht="15.95" customHeight="1" x14ac:dyDescent="0.25">
      <c r="A12" s="527"/>
      <c r="B12" s="530"/>
      <c r="C12" s="533"/>
      <c r="D12" s="536"/>
      <c r="E12" s="140"/>
      <c r="F12" s="141"/>
      <c r="G12" s="142"/>
      <c r="H12" s="142"/>
      <c r="I12" s="143" t="str">
        <f t="shared" si="1"/>
        <v xml:space="preserve">  </v>
      </c>
      <c r="J12" s="162"/>
      <c r="K12" s="144"/>
      <c r="L12" s="144"/>
      <c r="M12" s="145"/>
      <c r="N12" s="144"/>
      <c r="O12" s="146"/>
      <c r="P12" s="146"/>
      <c r="Q12" s="146"/>
      <c r="R12" s="146"/>
      <c r="S12" s="144"/>
      <c r="T12" s="144"/>
      <c r="U12" s="144"/>
      <c r="V12" s="547"/>
      <c r="X12" s="152"/>
      <c r="Y12" s="152"/>
      <c r="Z12" s="152"/>
    </row>
    <row r="13" spans="1:26" ht="15.95" customHeight="1" thickBot="1" x14ac:dyDescent="0.3">
      <c r="A13" s="528"/>
      <c r="B13" s="531"/>
      <c r="C13" s="534"/>
      <c r="D13" s="537"/>
      <c r="E13" s="154"/>
      <c r="F13" s="155"/>
      <c r="G13" s="156"/>
      <c r="H13" s="156"/>
      <c r="I13" s="143" t="str">
        <f t="shared" si="1"/>
        <v xml:space="preserve">  </v>
      </c>
      <c r="J13" s="162"/>
      <c r="K13" s="144"/>
      <c r="L13" s="144"/>
      <c r="M13" s="145"/>
      <c r="N13" s="144"/>
      <c r="O13" s="146"/>
      <c r="P13" s="146"/>
      <c r="Q13" s="146"/>
      <c r="R13" s="146"/>
      <c r="S13" s="144"/>
      <c r="T13" s="144"/>
      <c r="U13" s="144"/>
      <c r="V13" s="548"/>
      <c r="X13" s="152"/>
      <c r="Y13" s="152"/>
      <c r="Z13" s="152"/>
    </row>
    <row r="14" spans="1:26" ht="288.75" customHeight="1" x14ac:dyDescent="0.25">
      <c r="A14" s="526" t="str">
        <f>'2 CONTEXTO E IDENTIFICACIÓN'!A10</f>
        <v>GPA-2</v>
      </c>
      <c r="B14" s="529" t="str">
        <f>+'2 CONTEXTO E IDENTIFICACIÓN'!J10</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C14" s="552">
        <f>+'3 PROBABIL E IMPACTO INHERENTE'!E10</f>
        <v>0.4</v>
      </c>
      <c r="D14" s="535">
        <f>+'3 PROBABIL E IMPACTO INHERENTE'!M10</f>
        <v>1</v>
      </c>
      <c r="E14" s="157">
        <v>1</v>
      </c>
      <c r="F14" s="158" t="s">
        <v>374</v>
      </c>
      <c r="G14" s="159" t="s">
        <v>375</v>
      </c>
      <c r="H14" s="159" t="s">
        <v>377</v>
      </c>
      <c r="I14" s="143" t="str">
        <f t="shared" si="1"/>
        <v xml:space="preserve">El Viceministro y/o el Director de la DPR identifica cada vez que se requiera acciones sospechosas e informar a las areas de control interno, entes de control y/o instituciones correspondientes, sobre presuntas conductas inadecuadas por parte de los colaboradores participantes en el procedimiento de elaboración del instrumento normativo, mediante comunicación la presunta conducta irregular para la determinación de las acciones legales y/o correctivas pertinentes.
Como evidencia queda el Registro de comunicación.
En caso de desviación o dificultad (plan b)
</v>
      </c>
      <c r="J14" s="162" t="s">
        <v>97</v>
      </c>
      <c r="K14" s="144">
        <f>+IFERROR(VLOOKUP($J14,'11 FORMULAS'!$B$51:$C$53,2,0),"")</f>
        <v>0.25</v>
      </c>
      <c r="L14" s="144" t="str">
        <f>+IF(J14="Preventivo","Probabilidad",IF(J14="Detectivo","Probabilidad",IF(#REF!="Correctivo","Impacto","")))</f>
        <v>Probabilidad</v>
      </c>
      <c r="M14" s="145" t="s">
        <v>109</v>
      </c>
      <c r="N14" s="144">
        <f>+IFERROR(VLOOKUP($M14,'11 FORMULAS'!$B$54:$C$55,2,0),"")</f>
        <v>0.15</v>
      </c>
      <c r="O14" s="146" t="s">
        <v>99</v>
      </c>
      <c r="P14" s="146" t="s">
        <v>310</v>
      </c>
      <c r="Q14" s="146" t="s">
        <v>101</v>
      </c>
      <c r="R14" s="146" t="s">
        <v>102</v>
      </c>
      <c r="S14" s="144">
        <f t="shared" si="0"/>
        <v>0.4</v>
      </c>
      <c r="T14" s="144">
        <f>+IFERROR(C14*S14,"")</f>
        <v>0.16000000000000003</v>
      </c>
      <c r="U14" s="144">
        <f>+IFERROR(S14-T14,"")</f>
        <v>0.24</v>
      </c>
      <c r="V14" s="546">
        <f>100%-U14-U15</f>
        <v>0.61599999999999999</v>
      </c>
      <c r="X14" s="152"/>
      <c r="Y14" s="160"/>
      <c r="Z14" s="160"/>
    </row>
    <row r="15" spans="1:26" ht="267.95" customHeight="1" x14ac:dyDescent="0.25">
      <c r="A15" s="527"/>
      <c r="B15" s="530"/>
      <c r="C15" s="553"/>
      <c r="D15" s="536"/>
      <c r="E15" s="140">
        <v>2</v>
      </c>
      <c r="F15" s="161" t="s">
        <v>374</v>
      </c>
      <c r="G15" s="162" t="s">
        <v>376</v>
      </c>
      <c r="H15" s="162" t="s">
        <v>378</v>
      </c>
      <c r="I15" s="143" t="str">
        <f t="shared" si="1"/>
        <v xml:space="preserve">El Viceministro y/o el Director de la DPR Verifica  cada vez que se requiera el cumplimiento de requisitos técnicos y legales de los instrumentos normativos que se envían para la Oficina Asesora Jurídica mediante la validación realizada por el profesional designado que elaboró el instrumento normativo y envia con memorando a la Oficina Asesora Jurídica, para concepto.
como evidencia queda el Memorando (complementar).
En caso de desviación o dificultad (plan b)
</v>
      </c>
      <c r="J15" s="162" t="s">
        <v>97</v>
      </c>
      <c r="K15" s="144">
        <f>+IFERROR(VLOOKUP($J15,'11 FORMULAS'!$B$51:$C$53,2,0),"")</f>
        <v>0.25</v>
      </c>
      <c r="L15" s="144" t="str">
        <f>+IF(J15="Preventivo","Probabilidad",IF(J15="Detectivo","Probabilidad",IF(#REF!="Correctivo","Impacto","")))</f>
        <v>Probabilidad</v>
      </c>
      <c r="M15" s="145" t="s">
        <v>109</v>
      </c>
      <c r="N15" s="144">
        <f>+IFERROR(VLOOKUP($M15,'11 FORMULAS'!$B$54:$C$55,2,0),"")</f>
        <v>0.15</v>
      </c>
      <c r="O15" s="146" t="s">
        <v>99</v>
      </c>
      <c r="P15" s="146" t="s">
        <v>310</v>
      </c>
      <c r="Q15" s="146" t="s">
        <v>101</v>
      </c>
      <c r="R15" s="146" t="s">
        <v>102</v>
      </c>
      <c r="S15" s="144">
        <f t="shared" si="0"/>
        <v>0.4</v>
      </c>
      <c r="T15" s="144">
        <f>+IFERROR(U14*S15,"")</f>
        <v>9.6000000000000002E-2</v>
      </c>
      <c r="U15" s="144">
        <f>+IFERROR(U14-T15,"")</f>
        <v>0.14399999999999999</v>
      </c>
      <c r="V15" s="547"/>
      <c r="X15" s="152"/>
      <c r="Y15" s="160"/>
      <c r="Z15" s="160"/>
    </row>
    <row r="16" spans="1:26" ht="247.5" customHeight="1" x14ac:dyDescent="0.25">
      <c r="A16" s="527"/>
      <c r="B16" s="530"/>
      <c r="C16" s="553"/>
      <c r="D16" s="536"/>
      <c r="E16" s="140">
        <v>3</v>
      </c>
      <c r="F16" s="161" t="s">
        <v>379</v>
      </c>
      <c r="G16" s="162" t="s">
        <v>380</v>
      </c>
      <c r="H16" s="162" t="s">
        <v>381</v>
      </c>
      <c r="I16" s="143" t="str">
        <f>+CONCATENATE(F16," ",G16," ",H16)</f>
        <v xml:space="preserve">Los responsables jurídicos y técnicos designados valida que en el instrumento normativo las observaciones de los grupos de valor y partes interesadas recibidas del ejercicio de participación ciudadana, fueron revisadas y se incluyeron, teniendo en cuenta las normas y/o competencias del Ministerio.
Como evidencia queda el analisis y la pertinencia de los comentarios recibidos y responden de manera consolidada en el formato GPA-F-29.
En caso de desviación o dificultad...
</v>
      </c>
      <c r="J16" s="162" t="s">
        <v>97</v>
      </c>
      <c r="K16" s="144">
        <f>+IFERROR(VLOOKUP($J16,'11 FORMULAS'!$B$51:$C$53,2,0),"")</f>
        <v>0.25</v>
      </c>
      <c r="L16" s="144" t="str">
        <f>+IF(J16="Preventivo","Probabilidad",IF(J16="Detectivo","Probabilidad",IF(#REF!="Correctivo","Impacto","")))</f>
        <v>Probabilidad</v>
      </c>
      <c r="M16" s="145" t="s">
        <v>109</v>
      </c>
      <c r="N16" s="144">
        <f>+IFERROR(VLOOKUP($M16,'11 FORMULAS'!$B$54:$C$55,2,0),"")</f>
        <v>0.15</v>
      </c>
      <c r="O16" s="146" t="s">
        <v>99</v>
      </c>
      <c r="P16" s="146" t="s">
        <v>310</v>
      </c>
      <c r="Q16" s="146" t="s">
        <v>101</v>
      </c>
      <c r="R16" s="146" t="s">
        <v>102</v>
      </c>
      <c r="S16" s="144">
        <f t="shared" si="0"/>
        <v>0.4</v>
      </c>
      <c r="T16" s="144">
        <f>+IFERROR(U15*S16,"")</f>
        <v>5.7599999999999998E-2</v>
      </c>
      <c r="U16" s="144">
        <f>+IFERROR(U15-T16,"")</f>
        <v>8.6399999999999991E-2</v>
      </c>
      <c r="V16" s="547"/>
      <c r="X16" s="152"/>
      <c r="Y16" s="160"/>
      <c r="Z16" s="160"/>
    </row>
    <row r="17" spans="1:26" ht="15.6" customHeight="1" x14ac:dyDescent="0.25">
      <c r="A17" s="538"/>
      <c r="B17" s="539"/>
      <c r="C17" s="553"/>
      <c r="D17" s="555"/>
      <c r="E17" s="140">
        <v>4</v>
      </c>
      <c r="F17" s="163"/>
      <c r="G17" s="164"/>
      <c r="H17" s="164"/>
      <c r="I17" s="143"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547"/>
      <c r="X17" s="152"/>
      <c r="Y17" s="160"/>
      <c r="Z17" s="160"/>
    </row>
    <row r="18" spans="1:26" ht="15.6" customHeight="1" x14ac:dyDescent="0.25">
      <c r="A18" s="538"/>
      <c r="B18" s="539"/>
      <c r="C18" s="553"/>
      <c r="D18" s="555"/>
      <c r="E18" s="140">
        <v>5</v>
      </c>
      <c r="F18" s="163"/>
      <c r="G18" s="164"/>
      <c r="H18" s="164"/>
      <c r="I18" s="143"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547"/>
      <c r="X18" s="152"/>
      <c r="Y18" s="160"/>
      <c r="Z18" s="160"/>
    </row>
    <row r="19" spans="1:26" ht="15.6" customHeight="1" thickBot="1" x14ac:dyDescent="0.3">
      <c r="A19" s="528"/>
      <c r="B19" s="531"/>
      <c r="C19" s="554"/>
      <c r="D19" s="537"/>
      <c r="E19" s="154">
        <v>6</v>
      </c>
      <c r="F19" s="165"/>
      <c r="G19" s="166"/>
      <c r="H19" s="166"/>
      <c r="I19" s="143"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548"/>
    </row>
    <row r="20" spans="1:26" ht="130.5" customHeight="1" x14ac:dyDescent="0.25">
      <c r="A20" s="526" t="str">
        <f>'2 CONTEXTO E IDENTIFICACIÓN'!A11</f>
        <v>GPA-3</v>
      </c>
      <c r="B20" s="529" t="str">
        <f>+'2 CONTEXTO E IDENTIFICACIÓN'!J11</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C20" s="532">
        <f>+'3 PROBABIL E IMPACTO INHERENTE'!E11</f>
        <v>0.6</v>
      </c>
      <c r="D20" s="535">
        <f>+'3 PROBABIL E IMPACTO INHERENTE'!M11</f>
        <v>1</v>
      </c>
      <c r="E20" s="157">
        <v>1</v>
      </c>
      <c r="F20" s="633" t="s">
        <v>385</v>
      </c>
      <c r="G20" s="634" t="s">
        <v>386</v>
      </c>
      <c r="H20" s="634" t="s">
        <v>387</v>
      </c>
      <c r="I20" s="149" t="str">
        <f t="shared" si="1"/>
        <v xml:space="preserve">El profesional designado por el coodinador del grupo de evaluación Verifica Cuando se requiera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546"/>
      <c r="X20" s="152"/>
      <c r="Y20" s="160"/>
      <c r="Z20" s="160"/>
    </row>
    <row r="21" spans="1:26" ht="19.5" customHeight="1" x14ac:dyDescent="0.25">
      <c r="A21" s="527"/>
      <c r="B21" s="530"/>
      <c r="C21" s="533"/>
      <c r="D21" s="536"/>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547"/>
      <c r="X21" s="152"/>
      <c r="Y21" s="160"/>
      <c r="Z21" s="160"/>
    </row>
    <row r="22" spans="1:26" ht="361.5" customHeight="1" x14ac:dyDescent="0.25">
      <c r="A22" s="527"/>
      <c r="B22" s="530"/>
      <c r="C22" s="533"/>
      <c r="D22" s="536"/>
      <c r="E22" s="140">
        <v>3</v>
      </c>
      <c r="F22" s="635" t="s">
        <v>388</v>
      </c>
      <c r="G22" s="636" t="s">
        <v>356</v>
      </c>
      <c r="H22" s="162" t="s">
        <v>389</v>
      </c>
      <c r="I22" s="149" t="str">
        <f>+CONCATENATE(F22," ",G22," ",H22)</f>
        <v>El Director de la Dirección de Infraestructura y Desarrollo Empresarial verifica Cada vez se presente presuntas conductas inadecuadas por parte de los colaboradores participantes en el proceso de evaluación, seguimiento o supervisión a proyectos de agua y saneamiento básico con el fin de informar a las areas de control interno, entes de control y/o instituciones correspondientes, mediante comunicación la presunta conducta irregular, para la determinación de las acciones legales y/o correctivas pertinentes.
Como evidencia queda la comunicación realizada a la dependencia correspondiente.
En caso de deficiencia o desviación la persona encargada ejecuta el control.</v>
      </c>
      <c r="J22" s="162" t="s">
        <v>108</v>
      </c>
      <c r="K22" s="144">
        <f>+IFERROR(VLOOKUP($J22,'11 FORMULAS'!$B$51:$C$53,2,0),"")</f>
        <v>0.15</v>
      </c>
      <c r="L22" s="144" t="str">
        <f>+IF(J22="Preventivo","Probabilidad",IF(J22="Detectivo","Probabilidad",IF(#REF!="Correctivo","Impacto","")))</f>
        <v>Probabilidad</v>
      </c>
      <c r="M22" s="145" t="s">
        <v>109</v>
      </c>
      <c r="N22" s="144">
        <f>+IFERROR(VLOOKUP($M22,'11 FORMULAS'!$B$54:$C$55,2,0),"")</f>
        <v>0.15</v>
      </c>
      <c r="O22" s="146" t="s">
        <v>99</v>
      </c>
      <c r="P22" s="146" t="s">
        <v>310</v>
      </c>
      <c r="Q22" s="146" t="s">
        <v>311</v>
      </c>
      <c r="R22" s="146" t="s">
        <v>102</v>
      </c>
      <c r="S22" s="144">
        <f t="shared" si="0"/>
        <v>0.3</v>
      </c>
      <c r="T22" s="144">
        <f t="shared" si="2"/>
        <v>0</v>
      </c>
      <c r="U22" s="144">
        <f t="shared" si="3"/>
        <v>0.3</v>
      </c>
      <c r="V22" s="547"/>
      <c r="X22" s="152"/>
      <c r="Y22" s="160"/>
      <c r="Z22" s="160"/>
    </row>
    <row r="23" spans="1:26" ht="130.5" customHeight="1" x14ac:dyDescent="0.25">
      <c r="A23" s="527"/>
      <c r="B23" s="530"/>
      <c r="C23" s="533"/>
      <c r="D23" s="536"/>
      <c r="E23" s="140">
        <v>4</v>
      </c>
      <c r="F23" s="161"/>
      <c r="G23" s="162"/>
      <c r="H23" s="162" t="s">
        <v>390</v>
      </c>
      <c r="I23" s="149" t="str">
        <f t="shared" si="1"/>
        <v xml:space="preserve">  
En caso de deficiencia o desviación
EJEMPLOS:
 (plan b) (designación al profesional, se solicita mesa de trabajo con viceministerio)</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547"/>
      <c r="X23" s="152"/>
      <c r="Y23" s="160"/>
      <c r="Z23" s="160"/>
    </row>
    <row r="24" spans="1:26" ht="130.5" customHeight="1" x14ac:dyDescent="0.25">
      <c r="A24" s="527"/>
      <c r="B24" s="530"/>
      <c r="C24" s="533"/>
      <c r="D24" s="536"/>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547"/>
      <c r="X24" s="152"/>
      <c r="Y24" s="160"/>
      <c r="Z24" s="160"/>
    </row>
    <row r="25" spans="1:26" ht="130.5" customHeight="1" thickBot="1" x14ac:dyDescent="0.3">
      <c r="A25" s="528"/>
      <c r="B25" s="531"/>
      <c r="C25" s="534"/>
      <c r="D25" s="537"/>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548"/>
    </row>
    <row r="26" spans="1:26" ht="29.45" customHeight="1" x14ac:dyDescent="0.25">
      <c r="A26" s="526" t="str">
        <f>'2 CONTEXTO E IDENTIFICACIÓN'!A12</f>
        <v>R4</v>
      </c>
      <c r="B26" s="529" t="str">
        <f>+'2 CONTEXTO E IDENTIFICACIÓN'!J12</f>
        <v xml:space="preserve"> por a causa de </v>
      </c>
      <c r="C26" s="532" t="str">
        <f>+'3 PROBABIL E IMPACTO INHERENTE'!E12</f>
        <v/>
      </c>
      <c r="D26" s="535"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546"/>
      <c r="X26" s="152"/>
      <c r="Y26" s="160"/>
      <c r="Z26" s="160"/>
    </row>
    <row r="27" spans="1:26" ht="29.45" customHeight="1" x14ac:dyDescent="0.25">
      <c r="A27" s="527"/>
      <c r="B27" s="530"/>
      <c r="C27" s="533"/>
      <c r="D27" s="536"/>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547"/>
      <c r="X27" s="152"/>
      <c r="Y27" s="160"/>
      <c r="Z27" s="160"/>
    </row>
    <row r="28" spans="1:26" ht="29.45" customHeight="1" x14ac:dyDescent="0.25">
      <c r="A28" s="527"/>
      <c r="B28" s="530"/>
      <c r="C28" s="533"/>
      <c r="D28" s="536"/>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547"/>
      <c r="X28" s="152"/>
      <c r="Y28" s="160"/>
      <c r="Z28" s="160"/>
    </row>
    <row r="29" spans="1:26" ht="29.45" customHeight="1" x14ac:dyDescent="0.25">
      <c r="A29" s="527"/>
      <c r="B29" s="530"/>
      <c r="C29" s="533"/>
      <c r="D29" s="536"/>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547"/>
      <c r="X29" s="152"/>
      <c r="Y29" s="160"/>
      <c r="Z29" s="160"/>
    </row>
    <row r="30" spans="1:26" ht="29.45" customHeight="1" x14ac:dyDescent="0.25">
      <c r="A30" s="527"/>
      <c r="B30" s="530"/>
      <c r="C30" s="533"/>
      <c r="D30" s="536"/>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547"/>
      <c r="X30" s="152"/>
      <c r="Y30" s="160"/>
      <c r="Z30" s="160"/>
    </row>
    <row r="31" spans="1:26" ht="29.45" customHeight="1" thickBot="1" x14ac:dyDescent="0.3">
      <c r="A31" s="528"/>
      <c r="B31" s="531"/>
      <c r="C31" s="534"/>
      <c r="D31" s="537"/>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548"/>
    </row>
    <row r="32" spans="1:26" ht="29.45" customHeight="1" x14ac:dyDescent="0.25">
      <c r="A32" s="526" t="str">
        <f>'2 CONTEXTO E IDENTIFICACIÓN'!A13</f>
        <v>R5</v>
      </c>
      <c r="B32" s="529" t="str">
        <f>+'2 CONTEXTO E IDENTIFICACIÓN'!J13</f>
        <v xml:space="preserve"> por a causa de </v>
      </c>
      <c r="C32" s="532" t="str">
        <f>+'3 PROBABIL E IMPACTO INHERENTE'!E13</f>
        <v/>
      </c>
      <c r="D32" s="535"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546"/>
      <c r="X32" s="152"/>
      <c r="Y32" s="160"/>
      <c r="Z32" s="160"/>
    </row>
    <row r="33" spans="1:26" ht="29.45" customHeight="1" x14ac:dyDescent="0.25">
      <c r="A33" s="542"/>
      <c r="B33" s="543"/>
      <c r="C33" s="544"/>
      <c r="D33" s="545"/>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549"/>
      <c r="X33" s="152"/>
      <c r="Y33" s="160"/>
      <c r="Z33" s="160"/>
    </row>
    <row r="34" spans="1:26" ht="29.45" customHeight="1" x14ac:dyDescent="0.25">
      <c r="A34" s="542"/>
      <c r="B34" s="543"/>
      <c r="C34" s="544"/>
      <c r="D34" s="545"/>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549"/>
      <c r="X34" s="152"/>
      <c r="Y34" s="160"/>
      <c r="Z34" s="160"/>
    </row>
    <row r="35" spans="1:26" ht="29.45" customHeight="1" x14ac:dyDescent="0.25">
      <c r="A35" s="527"/>
      <c r="B35" s="530"/>
      <c r="C35" s="533"/>
      <c r="D35" s="536"/>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547"/>
      <c r="X35" s="152"/>
      <c r="Y35" s="160"/>
      <c r="Z35" s="160"/>
    </row>
    <row r="36" spans="1:26" ht="29.45" customHeight="1" x14ac:dyDescent="0.25">
      <c r="A36" s="527"/>
      <c r="B36" s="530"/>
      <c r="C36" s="533"/>
      <c r="D36" s="536"/>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547"/>
      <c r="X36" s="152"/>
      <c r="Y36" s="160"/>
      <c r="Z36" s="160"/>
    </row>
    <row r="37" spans="1:26" ht="29.45" customHeight="1" thickBot="1" x14ac:dyDescent="0.3">
      <c r="A37" s="528"/>
      <c r="B37" s="531"/>
      <c r="C37" s="534"/>
      <c r="D37" s="537"/>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548"/>
    </row>
    <row r="38" spans="1:26" ht="29.45" customHeight="1" x14ac:dyDescent="0.25">
      <c r="A38" s="526" t="str">
        <f>'2 CONTEXTO E IDENTIFICACIÓN'!A14</f>
        <v>R6</v>
      </c>
      <c r="B38" s="529" t="str">
        <f>+'2 CONTEXTO E IDENTIFICACIÓN'!J14</f>
        <v xml:space="preserve"> por a causa de </v>
      </c>
      <c r="C38" s="532" t="str">
        <f>+'3 PROBABIL E IMPACTO INHERENTE'!E14</f>
        <v/>
      </c>
      <c r="D38" s="535"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546"/>
      <c r="X38" s="152"/>
      <c r="Y38" s="160"/>
      <c r="Z38" s="160"/>
    </row>
    <row r="39" spans="1:26" ht="29.45" customHeight="1" x14ac:dyDescent="0.25">
      <c r="A39" s="542"/>
      <c r="B39" s="543"/>
      <c r="C39" s="544"/>
      <c r="D39" s="545"/>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549"/>
      <c r="X39" s="152"/>
      <c r="Y39" s="160"/>
      <c r="Z39" s="160"/>
    </row>
    <row r="40" spans="1:26" ht="29.45" customHeight="1" x14ac:dyDescent="0.25">
      <c r="A40" s="542"/>
      <c r="B40" s="543"/>
      <c r="C40" s="544"/>
      <c r="D40" s="545"/>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549"/>
      <c r="X40" s="152"/>
      <c r="Y40" s="160"/>
      <c r="Z40" s="160"/>
    </row>
    <row r="41" spans="1:26" ht="29.45" customHeight="1" x14ac:dyDescent="0.25">
      <c r="A41" s="527"/>
      <c r="B41" s="530"/>
      <c r="C41" s="533"/>
      <c r="D41" s="536"/>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547"/>
      <c r="X41" s="152"/>
      <c r="Y41" s="160"/>
      <c r="Z41" s="160"/>
    </row>
    <row r="42" spans="1:26" ht="29.45" customHeight="1" x14ac:dyDescent="0.25">
      <c r="A42" s="527"/>
      <c r="B42" s="530"/>
      <c r="C42" s="533"/>
      <c r="D42" s="536"/>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547"/>
      <c r="X42" s="152"/>
      <c r="Y42" s="160"/>
      <c r="Z42" s="160"/>
    </row>
    <row r="43" spans="1:26" ht="29.45" customHeight="1" thickBot="1" x14ac:dyDescent="0.3">
      <c r="A43" s="528"/>
      <c r="B43" s="531"/>
      <c r="C43" s="534"/>
      <c r="D43" s="537"/>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548"/>
    </row>
    <row r="44" spans="1:26" ht="29.45" customHeight="1" x14ac:dyDescent="0.25">
      <c r="A44" s="526" t="str">
        <f>'2 CONTEXTO E IDENTIFICACIÓN'!A15</f>
        <v>R7</v>
      </c>
      <c r="B44" s="529" t="str">
        <f>+'2 CONTEXTO E IDENTIFICACIÓN'!J15</f>
        <v xml:space="preserve"> por a causa de </v>
      </c>
      <c r="C44" s="532" t="str">
        <f>+'3 PROBABIL E IMPACTO INHERENTE'!E15</f>
        <v/>
      </c>
      <c r="D44" s="535"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546"/>
      <c r="X44" s="152"/>
      <c r="Y44" s="160"/>
      <c r="Z44" s="160"/>
    </row>
    <row r="45" spans="1:26" ht="29.45" customHeight="1" x14ac:dyDescent="0.25">
      <c r="A45" s="527"/>
      <c r="B45" s="530"/>
      <c r="C45" s="533"/>
      <c r="D45" s="536"/>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547"/>
      <c r="X45" s="152"/>
      <c r="Y45" s="160"/>
      <c r="Z45" s="160"/>
    </row>
    <row r="46" spans="1:26" ht="29.45" customHeight="1" x14ac:dyDescent="0.25">
      <c r="A46" s="527"/>
      <c r="B46" s="530"/>
      <c r="C46" s="533"/>
      <c r="D46" s="536"/>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547"/>
      <c r="X46" s="152"/>
      <c r="Y46" s="160"/>
      <c r="Z46" s="160"/>
    </row>
    <row r="47" spans="1:26" ht="29.45" customHeight="1" x14ac:dyDescent="0.25">
      <c r="A47" s="527"/>
      <c r="B47" s="530"/>
      <c r="C47" s="533"/>
      <c r="D47" s="536"/>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547"/>
      <c r="X47" s="152"/>
      <c r="Y47" s="160"/>
      <c r="Z47" s="160"/>
    </row>
    <row r="48" spans="1:26" ht="29.45" customHeight="1" x14ac:dyDescent="0.25">
      <c r="A48" s="527"/>
      <c r="B48" s="530"/>
      <c r="C48" s="533"/>
      <c r="D48" s="536"/>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547"/>
      <c r="X48" s="152"/>
      <c r="Y48" s="160"/>
      <c r="Z48" s="160"/>
    </row>
    <row r="49" spans="1:26" ht="29.45" customHeight="1" thickBot="1" x14ac:dyDescent="0.3">
      <c r="A49" s="528"/>
      <c r="B49" s="531"/>
      <c r="C49" s="534"/>
      <c r="D49" s="537"/>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548"/>
    </row>
    <row r="50" spans="1:26" ht="29.45" customHeight="1" x14ac:dyDescent="0.25">
      <c r="A50" s="526" t="str">
        <f>'2 CONTEXTO E IDENTIFICACIÓN'!A16</f>
        <v>R8</v>
      </c>
      <c r="B50" s="529" t="str">
        <f>+'2 CONTEXTO E IDENTIFICACIÓN'!J16</f>
        <v xml:space="preserve"> por a causa de </v>
      </c>
      <c r="C50" s="532" t="str">
        <f>+'3 PROBABIL E IMPACTO INHERENTE'!E16</f>
        <v/>
      </c>
      <c r="D50" s="535"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546"/>
      <c r="X50" s="152"/>
      <c r="Y50" s="160"/>
      <c r="Z50" s="160"/>
    </row>
    <row r="51" spans="1:26" ht="29.45" customHeight="1" x14ac:dyDescent="0.25">
      <c r="A51" s="527"/>
      <c r="B51" s="530"/>
      <c r="C51" s="533"/>
      <c r="D51" s="536"/>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547"/>
      <c r="X51" s="152"/>
      <c r="Y51" s="160"/>
      <c r="Z51" s="160"/>
    </row>
    <row r="52" spans="1:26" ht="29.45" customHeight="1" x14ac:dyDescent="0.25">
      <c r="A52" s="527"/>
      <c r="B52" s="530"/>
      <c r="C52" s="533"/>
      <c r="D52" s="536"/>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547"/>
      <c r="X52" s="152"/>
      <c r="Y52" s="160"/>
      <c r="Z52" s="160"/>
    </row>
    <row r="53" spans="1:26" ht="29.45" customHeight="1" x14ac:dyDescent="0.25">
      <c r="A53" s="527"/>
      <c r="B53" s="530"/>
      <c r="C53" s="533"/>
      <c r="D53" s="536"/>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547"/>
      <c r="X53" s="152"/>
      <c r="Y53" s="160"/>
      <c r="Z53" s="160"/>
    </row>
    <row r="54" spans="1:26" ht="29.45" customHeight="1" x14ac:dyDescent="0.25">
      <c r="A54" s="527"/>
      <c r="B54" s="530"/>
      <c r="C54" s="533"/>
      <c r="D54" s="536"/>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547"/>
      <c r="X54" s="152"/>
      <c r="Y54" s="160"/>
      <c r="Z54" s="160"/>
    </row>
    <row r="55" spans="1:26" ht="29.45" customHeight="1" thickBot="1" x14ac:dyDescent="0.3">
      <c r="A55" s="528"/>
      <c r="B55" s="531"/>
      <c r="C55" s="534"/>
      <c r="D55" s="537"/>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548"/>
    </row>
    <row r="56" spans="1:26" ht="29.45" customHeight="1" x14ac:dyDescent="0.25">
      <c r="A56" s="526" t="str">
        <f>'2 CONTEXTO E IDENTIFICACIÓN'!A17</f>
        <v>R9</v>
      </c>
      <c r="B56" s="529" t="str">
        <f>+'2 CONTEXTO E IDENTIFICACIÓN'!J17</f>
        <v xml:space="preserve"> por a causa de </v>
      </c>
      <c r="C56" s="532" t="str">
        <f>+'3 PROBABIL E IMPACTO INHERENTE'!E17</f>
        <v/>
      </c>
      <c r="D56" s="535"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546"/>
      <c r="X56" s="152"/>
      <c r="Y56" s="160"/>
      <c r="Z56" s="160"/>
    </row>
    <row r="57" spans="1:26" ht="29.45" customHeight="1" x14ac:dyDescent="0.25">
      <c r="A57" s="527"/>
      <c r="B57" s="530"/>
      <c r="C57" s="533"/>
      <c r="D57" s="536"/>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547"/>
      <c r="X57" s="152"/>
      <c r="Y57" s="160"/>
      <c r="Z57" s="160"/>
    </row>
    <row r="58" spans="1:26" ht="29.45" customHeight="1" x14ac:dyDescent="0.25">
      <c r="A58" s="527"/>
      <c r="B58" s="530"/>
      <c r="C58" s="533"/>
      <c r="D58" s="536"/>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547"/>
      <c r="X58" s="152"/>
      <c r="Y58" s="160"/>
      <c r="Z58" s="160"/>
    </row>
    <row r="59" spans="1:26" ht="29.45" customHeight="1" x14ac:dyDescent="0.25">
      <c r="A59" s="527"/>
      <c r="B59" s="530"/>
      <c r="C59" s="533"/>
      <c r="D59" s="536"/>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547"/>
      <c r="X59" s="152"/>
      <c r="Y59" s="160"/>
      <c r="Z59" s="160"/>
    </row>
    <row r="60" spans="1:26" ht="29.45" customHeight="1" x14ac:dyDescent="0.25">
      <c r="A60" s="527"/>
      <c r="B60" s="530"/>
      <c r="C60" s="533"/>
      <c r="D60" s="536"/>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547"/>
      <c r="X60" s="152"/>
      <c r="Y60" s="160"/>
      <c r="Z60" s="160"/>
    </row>
    <row r="61" spans="1:26" ht="29.45" customHeight="1" thickBot="1" x14ac:dyDescent="0.3">
      <c r="A61" s="528"/>
      <c r="B61" s="531"/>
      <c r="C61" s="534"/>
      <c r="D61" s="537"/>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548"/>
    </row>
    <row r="62" spans="1:26" ht="29.45" customHeight="1" x14ac:dyDescent="0.25">
      <c r="A62" s="526" t="str">
        <f>'2 CONTEXTO E IDENTIFICACIÓN'!A18</f>
        <v>R10</v>
      </c>
      <c r="B62" s="529" t="str">
        <f>+'2 CONTEXTO E IDENTIFICACIÓN'!J18</f>
        <v xml:space="preserve"> por a causa de </v>
      </c>
      <c r="C62" s="532" t="str">
        <f>+'3 PROBABIL E IMPACTO INHERENTE'!E18</f>
        <v/>
      </c>
      <c r="D62" s="535"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546"/>
      <c r="X62" s="152"/>
      <c r="Y62" s="160"/>
      <c r="Z62" s="160"/>
    </row>
    <row r="63" spans="1:26" ht="29.45" customHeight="1" x14ac:dyDescent="0.25">
      <c r="A63" s="527"/>
      <c r="B63" s="530"/>
      <c r="C63" s="533"/>
      <c r="D63" s="536"/>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547"/>
      <c r="X63" s="152"/>
      <c r="Y63" s="160"/>
      <c r="Z63" s="160"/>
    </row>
    <row r="64" spans="1:26" ht="29.45" customHeight="1" x14ac:dyDescent="0.25">
      <c r="A64" s="527"/>
      <c r="B64" s="530"/>
      <c r="C64" s="533"/>
      <c r="D64" s="536"/>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547"/>
      <c r="X64" s="152"/>
      <c r="Y64" s="160"/>
      <c r="Z64" s="160"/>
    </row>
    <row r="65" spans="1:26" ht="29.45" customHeight="1" x14ac:dyDescent="0.25">
      <c r="A65" s="527"/>
      <c r="B65" s="530"/>
      <c r="C65" s="533"/>
      <c r="D65" s="536"/>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547"/>
      <c r="X65" s="152"/>
      <c r="Y65" s="160"/>
      <c r="Z65" s="160"/>
    </row>
    <row r="66" spans="1:26" ht="29.45" customHeight="1" x14ac:dyDescent="0.25">
      <c r="A66" s="527"/>
      <c r="B66" s="530"/>
      <c r="C66" s="533"/>
      <c r="D66" s="536"/>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547"/>
      <c r="X66" s="152"/>
      <c r="Y66" s="160"/>
      <c r="Z66" s="160"/>
    </row>
    <row r="67" spans="1:26" ht="29.45" customHeight="1" thickBot="1" x14ac:dyDescent="0.3">
      <c r="A67" s="528"/>
      <c r="B67" s="531"/>
      <c r="C67" s="534"/>
      <c r="D67" s="537"/>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548"/>
    </row>
    <row r="68" spans="1:26" ht="29.45" customHeight="1" x14ac:dyDescent="0.25">
      <c r="A68" s="526" t="str">
        <f>'2 CONTEXTO E IDENTIFICACIÓN'!A19</f>
        <v>R11</v>
      </c>
      <c r="B68" s="529" t="str">
        <f>+'2 CONTEXTO E IDENTIFICACIÓN'!J19</f>
        <v xml:space="preserve"> por a causa de </v>
      </c>
      <c r="C68" s="532" t="str">
        <f>+'3 PROBABIL E IMPACTO INHERENTE'!E19</f>
        <v/>
      </c>
      <c r="D68" s="535"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546"/>
      <c r="X68" s="152"/>
      <c r="Y68" s="160"/>
      <c r="Z68" s="160"/>
    </row>
    <row r="69" spans="1:26" ht="29.45" customHeight="1" x14ac:dyDescent="0.25">
      <c r="A69" s="542"/>
      <c r="B69" s="543"/>
      <c r="C69" s="544"/>
      <c r="D69" s="545"/>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549"/>
      <c r="X69" s="152"/>
      <c r="Y69" s="160"/>
      <c r="Z69" s="160"/>
    </row>
    <row r="70" spans="1:26" ht="29.45" customHeight="1" x14ac:dyDescent="0.25">
      <c r="A70" s="542"/>
      <c r="B70" s="543"/>
      <c r="C70" s="544"/>
      <c r="D70" s="545"/>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549"/>
      <c r="X70" s="152"/>
      <c r="Y70" s="160"/>
      <c r="Z70" s="160"/>
    </row>
    <row r="71" spans="1:26" ht="29.45" customHeight="1" x14ac:dyDescent="0.25">
      <c r="A71" s="527"/>
      <c r="B71" s="530"/>
      <c r="C71" s="533"/>
      <c r="D71" s="536"/>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547"/>
      <c r="X71" s="152"/>
      <c r="Y71" s="160"/>
      <c r="Z71" s="160"/>
    </row>
    <row r="72" spans="1:26" ht="29.45" customHeight="1" x14ac:dyDescent="0.25">
      <c r="A72" s="527"/>
      <c r="B72" s="530"/>
      <c r="C72" s="533"/>
      <c r="D72" s="536"/>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547"/>
      <c r="X72" s="152"/>
      <c r="Y72" s="160"/>
      <c r="Z72" s="160"/>
    </row>
    <row r="73" spans="1:26" ht="29.45" customHeight="1" thickBot="1" x14ac:dyDescent="0.3">
      <c r="A73" s="528"/>
      <c r="B73" s="531"/>
      <c r="C73" s="534"/>
      <c r="D73" s="537"/>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548"/>
    </row>
    <row r="74" spans="1:26" ht="29.45" customHeight="1" x14ac:dyDescent="0.25">
      <c r="A74" s="526" t="str">
        <f>'2 CONTEXTO E IDENTIFICACIÓN'!A20</f>
        <v>R12</v>
      </c>
      <c r="B74" s="529" t="str">
        <f>+'2 CONTEXTO E IDENTIFICACIÓN'!J20</f>
        <v xml:space="preserve"> por a causa de </v>
      </c>
      <c r="C74" s="532" t="str">
        <f>+'3 PROBABIL E IMPACTO INHERENTE'!E20</f>
        <v/>
      </c>
      <c r="D74" s="535"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546"/>
      <c r="X74" s="152"/>
      <c r="Y74" s="160"/>
      <c r="Z74" s="160"/>
    </row>
    <row r="75" spans="1:26" ht="29.45" customHeight="1" x14ac:dyDescent="0.25">
      <c r="A75" s="527"/>
      <c r="B75" s="530"/>
      <c r="C75" s="533"/>
      <c r="D75" s="536"/>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547"/>
      <c r="X75" s="152"/>
      <c r="Y75" s="160"/>
      <c r="Z75" s="160"/>
    </row>
    <row r="76" spans="1:26" ht="29.45" customHeight="1" x14ac:dyDescent="0.25">
      <c r="A76" s="527"/>
      <c r="B76" s="530"/>
      <c r="C76" s="533"/>
      <c r="D76" s="536"/>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547"/>
      <c r="X76" s="152"/>
      <c r="Y76" s="160"/>
      <c r="Z76" s="160"/>
    </row>
    <row r="77" spans="1:26" ht="29.45" customHeight="1" x14ac:dyDescent="0.25">
      <c r="A77" s="527"/>
      <c r="B77" s="530"/>
      <c r="C77" s="533"/>
      <c r="D77" s="536"/>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547"/>
      <c r="X77" s="152"/>
      <c r="Y77" s="160"/>
      <c r="Z77" s="160"/>
    </row>
    <row r="78" spans="1:26" ht="29.45" customHeight="1" x14ac:dyDescent="0.25">
      <c r="A78" s="527"/>
      <c r="B78" s="530"/>
      <c r="C78" s="533"/>
      <c r="D78" s="536"/>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547"/>
      <c r="X78" s="152"/>
      <c r="Y78" s="160"/>
      <c r="Z78" s="160"/>
    </row>
    <row r="79" spans="1:26" ht="29.45" customHeight="1" thickBot="1" x14ac:dyDescent="0.3">
      <c r="A79" s="528"/>
      <c r="B79" s="531"/>
      <c r="C79" s="534"/>
      <c r="D79" s="537"/>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548"/>
    </row>
    <row r="80" spans="1:26" ht="29.45" customHeight="1" x14ac:dyDescent="0.25">
      <c r="A80" s="526" t="str">
        <f>'2 CONTEXTO E IDENTIFICACIÓN'!A21</f>
        <v>R13</v>
      </c>
      <c r="B80" s="529" t="str">
        <f>+'2 CONTEXTO E IDENTIFICACIÓN'!J21</f>
        <v xml:space="preserve"> por a causa de </v>
      </c>
      <c r="C80" s="532" t="str">
        <f>+'3 PROBABIL E IMPACTO INHERENTE'!E21</f>
        <v/>
      </c>
      <c r="D80" s="535"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546"/>
      <c r="X80" s="152"/>
      <c r="Y80" s="160"/>
      <c r="Z80" s="160"/>
    </row>
    <row r="81" spans="1:26" ht="29.45" customHeight="1" x14ac:dyDescent="0.25">
      <c r="A81" s="527"/>
      <c r="B81" s="530"/>
      <c r="C81" s="533"/>
      <c r="D81" s="536"/>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547"/>
      <c r="X81" s="152"/>
      <c r="Y81" s="160"/>
      <c r="Z81" s="160"/>
    </row>
    <row r="82" spans="1:26" ht="29.45" customHeight="1" x14ac:dyDescent="0.25">
      <c r="A82" s="527"/>
      <c r="B82" s="530"/>
      <c r="C82" s="533"/>
      <c r="D82" s="536"/>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547"/>
      <c r="X82" s="152"/>
      <c r="Y82" s="160"/>
      <c r="Z82" s="160"/>
    </row>
    <row r="83" spans="1:26" ht="29.45" customHeight="1" x14ac:dyDescent="0.25">
      <c r="A83" s="527"/>
      <c r="B83" s="530"/>
      <c r="C83" s="533"/>
      <c r="D83" s="536"/>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547"/>
      <c r="X83" s="152"/>
      <c r="Y83" s="160"/>
      <c r="Z83" s="160"/>
    </row>
    <row r="84" spans="1:26" ht="29.45" customHeight="1" x14ac:dyDescent="0.25">
      <c r="A84" s="527"/>
      <c r="B84" s="530"/>
      <c r="C84" s="533"/>
      <c r="D84" s="536"/>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547"/>
      <c r="X84" s="152"/>
      <c r="Y84" s="160"/>
      <c r="Z84" s="160"/>
    </row>
    <row r="85" spans="1:26" ht="29.45" customHeight="1" thickBot="1" x14ac:dyDescent="0.3">
      <c r="A85" s="528"/>
      <c r="B85" s="531"/>
      <c r="C85" s="534"/>
      <c r="D85" s="537"/>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548"/>
    </row>
    <row r="86" spans="1:26" ht="29.45" customHeight="1" x14ac:dyDescent="0.25">
      <c r="A86" s="526" t="str">
        <f>'2 CONTEXTO E IDENTIFICACIÓN'!A22</f>
        <v>R14</v>
      </c>
      <c r="B86" s="529" t="str">
        <f>+'2 CONTEXTO E IDENTIFICACIÓN'!J22</f>
        <v xml:space="preserve"> por a causa de </v>
      </c>
      <c r="C86" s="532" t="str">
        <f>+'3 PROBABIL E IMPACTO INHERENTE'!E22</f>
        <v/>
      </c>
      <c r="D86" s="535"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546"/>
      <c r="X86" s="152"/>
      <c r="Y86" s="160"/>
      <c r="Z86" s="160"/>
    </row>
    <row r="87" spans="1:26" ht="29.45" customHeight="1" x14ac:dyDescent="0.25">
      <c r="A87" s="527"/>
      <c r="B87" s="530"/>
      <c r="C87" s="533"/>
      <c r="D87" s="536"/>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547"/>
      <c r="X87" s="152"/>
      <c r="Y87" s="160"/>
      <c r="Z87" s="160"/>
    </row>
    <row r="88" spans="1:26" ht="29.45" customHeight="1" x14ac:dyDescent="0.25">
      <c r="A88" s="527"/>
      <c r="B88" s="530"/>
      <c r="C88" s="533"/>
      <c r="D88" s="536"/>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547"/>
      <c r="X88" s="152"/>
      <c r="Y88" s="160"/>
      <c r="Z88" s="160"/>
    </row>
    <row r="89" spans="1:26" ht="29.45" customHeight="1" x14ac:dyDescent="0.25">
      <c r="A89" s="527"/>
      <c r="B89" s="530"/>
      <c r="C89" s="533"/>
      <c r="D89" s="536"/>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547"/>
      <c r="X89" s="152"/>
      <c r="Y89" s="160"/>
      <c r="Z89" s="160"/>
    </row>
    <row r="90" spans="1:26" ht="29.45" customHeight="1" x14ac:dyDescent="0.25">
      <c r="A90" s="527"/>
      <c r="B90" s="530"/>
      <c r="C90" s="533"/>
      <c r="D90" s="536"/>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547"/>
      <c r="X90" s="152"/>
      <c r="Y90" s="160"/>
      <c r="Z90" s="160"/>
    </row>
    <row r="91" spans="1:26" ht="29.45" customHeight="1" thickBot="1" x14ac:dyDescent="0.3">
      <c r="A91" s="528"/>
      <c r="B91" s="531"/>
      <c r="C91" s="534"/>
      <c r="D91" s="537"/>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548"/>
    </row>
    <row r="92" spans="1:26" ht="29.45" customHeight="1" x14ac:dyDescent="0.25">
      <c r="A92" s="526" t="str">
        <f>'2 CONTEXTO E IDENTIFICACIÓN'!A23</f>
        <v>R15</v>
      </c>
      <c r="B92" s="529" t="str">
        <f>+'2 CONTEXTO E IDENTIFICACIÓN'!J23</f>
        <v xml:space="preserve"> por a causa de </v>
      </c>
      <c r="C92" s="532" t="str">
        <f>+'3 PROBABIL E IMPACTO INHERENTE'!E23</f>
        <v/>
      </c>
      <c r="D92" s="535"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546"/>
      <c r="X92" s="152"/>
      <c r="Y92" s="160"/>
      <c r="Z92" s="160"/>
    </row>
    <row r="93" spans="1:26" ht="29.45" customHeight="1" x14ac:dyDescent="0.25">
      <c r="A93" s="527"/>
      <c r="B93" s="530"/>
      <c r="C93" s="533"/>
      <c r="D93" s="536"/>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547"/>
      <c r="X93" s="152"/>
      <c r="Y93" s="160"/>
      <c r="Z93" s="160"/>
    </row>
    <row r="94" spans="1:26" ht="29.45" customHeight="1" x14ac:dyDescent="0.25">
      <c r="A94" s="527"/>
      <c r="B94" s="530"/>
      <c r="C94" s="533"/>
      <c r="D94" s="536"/>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547"/>
      <c r="X94" s="152"/>
      <c r="Y94" s="160"/>
      <c r="Z94" s="160"/>
    </row>
    <row r="95" spans="1:26" ht="29.45" customHeight="1" x14ac:dyDescent="0.25">
      <c r="A95" s="527"/>
      <c r="B95" s="530"/>
      <c r="C95" s="533"/>
      <c r="D95" s="536"/>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547"/>
      <c r="X95" s="152"/>
      <c r="Y95" s="160"/>
      <c r="Z95" s="160"/>
    </row>
    <row r="96" spans="1:26" ht="29.45" customHeight="1" x14ac:dyDescent="0.25">
      <c r="A96" s="527"/>
      <c r="B96" s="530"/>
      <c r="C96" s="533"/>
      <c r="D96" s="536"/>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547"/>
      <c r="X96" s="152"/>
      <c r="Y96" s="160"/>
      <c r="Z96" s="160"/>
    </row>
    <row r="97" spans="1:26" ht="29.45" customHeight="1" thickBot="1" x14ac:dyDescent="0.3">
      <c r="A97" s="528"/>
      <c r="B97" s="531"/>
      <c r="C97" s="534"/>
      <c r="D97" s="537"/>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548"/>
    </row>
    <row r="98" spans="1:26" ht="29.45" customHeight="1" x14ac:dyDescent="0.25">
      <c r="A98" s="526" t="str">
        <f>'2 CONTEXTO E IDENTIFICACIÓN'!A24</f>
        <v>R16</v>
      </c>
      <c r="B98" s="529" t="str">
        <f>+'2 CONTEXTO E IDENTIFICACIÓN'!J24</f>
        <v xml:space="preserve"> por a causa de </v>
      </c>
      <c r="C98" s="532" t="str">
        <f>+'3 PROBABIL E IMPACTO INHERENTE'!E24</f>
        <v/>
      </c>
      <c r="D98" s="535"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546"/>
      <c r="X98" s="152"/>
      <c r="Y98" s="160"/>
      <c r="Z98" s="160"/>
    </row>
    <row r="99" spans="1:26" ht="29.45" customHeight="1" x14ac:dyDescent="0.25">
      <c r="A99" s="527"/>
      <c r="B99" s="530"/>
      <c r="C99" s="533"/>
      <c r="D99" s="536"/>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547"/>
      <c r="X99" s="152"/>
      <c r="Y99" s="160"/>
      <c r="Z99" s="160"/>
    </row>
    <row r="100" spans="1:26" ht="29.45" customHeight="1" x14ac:dyDescent="0.25">
      <c r="A100" s="527"/>
      <c r="B100" s="530"/>
      <c r="C100" s="533"/>
      <c r="D100" s="536"/>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547"/>
      <c r="X100" s="152"/>
      <c r="Y100" s="160"/>
      <c r="Z100" s="160"/>
    </row>
    <row r="101" spans="1:26" ht="29.45" customHeight="1" x14ac:dyDescent="0.25">
      <c r="A101" s="527"/>
      <c r="B101" s="530"/>
      <c r="C101" s="533"/>
      <c r="D101" s="536"/>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547"/>
      <c r="X101" s="152"/>
      <c r="Y101" s="160"/>
      <c r="Z101" s="160"/>
    </row>
    <row r="102" spans="1:26" ht="29.45" customHeight="1" x14ac:dyDescent="0.25">
      <c r="A102" s="527"/>
      <c r="B102" s="530"/>
      <c r="C102" s="533"/>
      <c r="D102" s="536"/>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547"/>
      <c r="X102" s="152"/>
      <c r="Y102" s="160"/>
      <c r="Z102" s="160"/>
    </row>
    <row r="103" spans="1:26" ht="29.45" customHeight="1" thickBot="1" x14ac:dyDescent="0.3">
      <c r="A103" s="528"/>
      <c r="B103" s="531"/>
      <c r="C103" s="534"/>
      <c r="D103" s="537"/>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548"/>
    </row>
    <row r="104" spans="1:26" ht="29.45" customHeight="1" x14ac:dyDescent="0.25">
      <c r="A104" s="526" t="str">
        <f>'2 CONTEXTO E IDENTIFICACIÓN'!A25</f>
        <v>R17</v>
      </c>
      <c r="B104" s="529" t="str">
        <f>+'2 CONTEXTO E IDENTIFICACIÓN'!J25</f>
        <v xml:space="preserve"> por a causa de </v>
      </c>
      <c r="C104" s="532" t="str">
        <f>+'3 PROBABIL E IMPACTO INHERENTE'!E25</f>
        <v/>
      </c>
      <c r="D104" s="535"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546"/>
      <c r="X104" s="152"/>
      <c r="Y104" s="160"/>
      <c r="Z104" s="160"/>
    </row>
    <row r="105" spans="1:26" ht="29.45" customHeight="1" x14ac:dyDescent="0.25">
      <c r="A105" s="542"/>
      <c r="B105" s="543"/>
      <c r="C105" s="544"/>
      <c r="D105" s="545"/>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549"/>
      <c r="X105" s="152"/>
      <c r="Y105" s="160"/>
      <c r="Z105" s="160"/>
    </row>
    <row r="106" spans="1:26" ht="29.45" customHeight="1" x14ac:dyDescent="0.25">
      <c r="A106" s="542"/>
      <c r="B106" s="543"/>
      <c r="C106" s="544"/>
      <c r="D106" s="545"/>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549"/>
      <c r="X106" s="152"/>
      <c r="Y106" s="160"/>
      <c r="Z106" s="160"/>
    </row>
    <row r="107" spans="1:26" ht="29.45" customHeight="1" x14ac:dyDescent="0.25">
      <c r="A107" s="527"/>
      <c r="B107" s="530"/>
      <c r="C107" s="533"/>
      <c r="D107" s="536"/>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547"/>
      <c r="X107" s="152"/>
      <c r="Y107" s="160"/>
      <c r="Z107" s="160"/>
    </row>
    <row r="108" spans="1:26" ht="29.45" customHeight="1" x14ac:dyDescent="0.25">
      <c r="A108" s="527"/>
      <c r="B108" s="530"/>
      <c r="C108" s="533"/>
      <c r="D108" s="536"/>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547"/>
      <c r="X108" s="152"/>
      <c r="Y108" s="160"/>
      <c r="Z108" s="160"/>
    </row>
    <row r="109" spans="1:26" ht="29.45" customHeight="1" thickBot="1" x14ac:dyDescent="0.3">
      <c r="A109" s="528"/>
      <c r="B109" s="531"/>
      <c r="C109" s="534"/>
      <c r="D109" s="537"/>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548"/>
    </row>
    <row r="110" spans="1:26" ht="29.45" customHeight="1" x14ac:dyDescent="0.25">
      <c r="A110" s="526" t="str">
        <f>'2 CONTEXTO E IDENTIFICACIÓN'!A26</f>
        <v>R18</v>
      </c>
      <c r="B110" s="529" t="str">
        <f>+'2 CONTEXTO E IDENTIFICACIÓN'!J26</f>
        <v xml:space="preserve"> por a causa de </v>
      </c>
      <c r="C110" s="532" t="str">
        <f>+'3 PROBABIL E IMPACTO INHERENTE'!E26</f>
        <v/>
      </c>
      <c r="D110" s="535"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546"/>
      <c r="X110" s="152"/>
      <c r="Y110" s="160"/>
      <c r="Z110" s="160"/>
    </row>
    <row r="111" spans="1:26" ht="29.45" customHeight="1" x14ac:dyDescent="0.25">
      <c r="A111" s="542"/>
      <c r="B111" s="543"/>
      <c r="C111" s="544"/>
      <c r="D111" s="545"/>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549"/>
      <c r="X111" s="152"/>
      <c r="Y111" s="160"/>
      <c r="Z111" s="160"/>
    </row>
    <row r="112" spans="1:26" ht="29.45" customHeight="1" x14ac:dyDescent="0.25">
      <c r="A112" s="542"/>
      <c r="B112" s="543"/>
      <c r="C112" s="544"/>
      <c r="D112" s="545"/>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549"/>
      <c r="X112" s="152"/>
      <c r="Y112" s="160"/>
      <c r="Z112" s="160"/>
    </row>
    <row r="113" spans="1:26" ht="29.45" customHeight="1" x14ac:dyDescent="0.25">
      <c r="A113" s="527"/>
      <c r="B113" s="530"/>
      <c r="C113" s="533"/>
      <c r="D113" s="536"/>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547"/>
      <c r="X113" s="152"/>
      <c r="Y113" s="160"/>
      <c r="Z113" s="160"/>
    </row>
    <row r="114" spans="1:26" ht="29.45" customHeight="1" x14ac:dyDescent="0.25">
      <c r="A114" s="527"/>
      <c r="B114" s="530"/>
      <c r="C114" s="533"/>
      <c r="D114" s="536"/>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547"/>
      <c r="X114" s="152"/>
      <c r="Y114" s="160"/>
      <c r="Z114" s="160"/>
    </row>
    <row r="115" spans="1:26" ht="29.45" customHeight="1" thickBot="1" x14ac:dyDescent="0.3">
      <c r="A115" s="528"/>
      <c r="B115" s="531"/>
      <c r="C115" s="534"/>
      <c r="D115" s="537"/>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548"/>
    </row>
    <row r="116" spans="1:26" ht="29.45" customHeight="1" x14ac:dyDescent="0.25">
      <c r="A116" s="526" t="str">
        <f>'2 CONTEXTO E IDENTIFICACIÓN'!A27</f>
        <v>R19</v>
      </c>
      <c r="B116" s="529" t="str">
        <f>+'2 CONTEXTO E IDENTIFICACIÓN'!J27</f>
        <v xml:space="preserve"> por a causa de </v>
      </c>
      <c r="C116" s="532" t="str">
        <f>+'3 PROBABIL E IMPACTO INHERENTE'!E27</f>
        <v/>
      </c>
      <c r="D116" s="535"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546"/>
      <c r="X116" s="152"/>
      <c r="Y116" s="160"/>
      <c r="Z116" s="160"/>
    </row>
    <row r="117" spans="1:26" ht="29.45" customHeight="1" x14ac:dyDescent="0.25">
      <c r="A117" s="542"/>
      <c r="B117" s="543"/>
      <c r="C117" s="544"/>
      <c r="D117" s="545"/>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549"/>
      <c r="X117" s="152"/>
      <c r="Y117" s="160"/>
      <c r="Z117" s="160"/>
    </row>
    <row r="118" spans="1:26" ht="29.45" customHeight="1" x14ac:dyDescent="0.25">
      <c r="A118" s="542"/>
      <c r="B118" s="543"/>
      <c r="C118" s="544"/>
      <c r="D118" s="545"/>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549"/>
      <c r="X118" s="152"/>
      <c r="Y118" s="160"/>
      <c r="Z118" s="160"/>
    </row>
    <row r="119" spans="1:26" ht="29.45" customHeight="1" x14ac:dyDescent="0.25">
      <c r="A119" s="527"/>
      <c r="B119" s="530"/>
      <c r="C119" s="533"/>
      <c r="D119" s="536"/>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547"/>
      <c r="X119" s="152"/>
      <c r="Y119" s="160"/>
      <c r="Z119" s="160"/>
    </row>
    <row r="120" spans="1:26" ht="29.45" customHeight="1" x14ac:dyDescent="0.25">
      <c r="A120" s="527"/>
      <c r="B120" s="530"/>
      <c r="C120" s="533"/>
      <c r="D120" s="536"/>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547"/>
      <c r="X120" s="152"/>
      <c r="Y120" s="160"/>
      <c r="Z120" s="160"/>
    </row>
    <row r="121" spans="1:26" ht="29.45" customHeight="1" thickBot="1" x14ac:dyDescent="0.3">
      <c r="A121" s="528"/>
      <c r="B121" s="531"/>
      <c r="C121" s="534"/>
      <c r="D121" s="537"/>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548"/>
    </row>
    <row r="122" spans="1:26" ht="29.45" customHeight="1" x14ac:dyDescent="0.25">
      <c r="A122" s="526" t="str">
        <f>'2 CONTEXTO E IDENTIFICACIÓN'!A28</f>
        <v>R20</v>
      </c>
      <c r="B122" s="529" t="str">
        <f>+'2 CONTEXTO E IDENTIFICACIÓN'!J28</f>
        <v xml:space="preserve"> por a causa de </v>
      </c>
      <c r="C122" s="532" t="str">
        <f>+'3 PROBABIL E IMPACTO INHERENTE'!E28</f>
        <v/>
      </c>
      <c r="D122" s="535"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546"/>
      <c r="X122" s="152"/>
      <c r="Y122" s="160"/>
      <c r="Z122" s="160"/>
    </row>
    <row r="123" spans="1:26" ht="29.45" customHeight="1" x14ac:dyDescent="0.25">
      <c r="A123" s="542"/>
      <c r="B123" s="543"/>
      <c r="C123" s="544"/>
      <c r="D123" s="545"/>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549"/>
      <c r="X123" s="152"/>
      <c r="Y123" s="160"/>
      <c r="Z123" s="160"/>
    </row>
    <row r="124" spans="1:26" ht="29.45" customHeight="1" x14ac:dyDescent="0.25">
      <c r="A124" s="542"/>
      <c r="B124" s="543"/>
      <c r="C124" s="544"/>
      <c r="D124" s="545"/>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549"/>
      <c r="X124" s="152"/>
      <c r="Y124" s="160"/>
      <c r="Z124" s="160"/>
    </row>
    <row r="125" spans="1:26" ht="29.45" customHeight="1" x14ac:dyDescent="0.25">
      <c r="A125" s="527"/>
      <c r="B125" s="530"/>
      <c r="C125" s="533"/>
      <c r="D125" s="536"/>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547"/>
      <c r="X125" s="152"/>
      <c r="Y125" s="160"/>
      <c r="Z125" s="160"/>
    </row>
    <row r="126" spans="1:26" ht="29.45" customHeight="1" x14ac:dyDescent="0.25">
      <c r="A126" s="527"/>
      <c r="B126" s="530"/>
      <c r="C126" s="533"/>
      <c r="D126" s="536"/>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547"/>
      <c r="X126" s="152"/>
      <c r="Y126" s="160"/>
      <c r="Z126" s="160"/>
    </row>
    <row r="127" spans="1:26" ht="29.45" customHeight="1" thickBot="1" x14ac:dyDescent="0.3">
      <c r="A127" s="528"/>
      <c r="B127" s="531"/>
      <c r="C127" s="534"/>
      <c r="D127" s="537"/>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548"/>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1:V1"/>
    <mergeCell ref="A2:C2"/>
    <mergeCell ref="A6:A7"/>
    <mergeCell ref="B6:B7"/>
    <mergeCell ref="E6:E7"/>
    <mergeCell ref="O6:R6"/>
    <mergeCell ref="T4:U6"/>
    <mergeCell ref="S4:S6"/>
    <mergeCell ref="C6:C7"/>
    <mergeCell ref="D6:D7"/>
    <mergeCell ref="J4:R5"/>
    <mergeCell ref="A5:I5"/>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67" t="str">
        <f>+'2 CONTEXTO E IDENTIFICACIÓN'!A1</f>
        <v>FORMATO MAPA DE RIESGOS
PROCESO: DIRECCIONAMIENTO ESTRATÉGICO
Versión: 01 Fecha: 04/03/2026 Código:  DET-F-52</v>
      </c>
      <c r="B1" s="468"/>
      <c r="C1" s="468"/>
      <c r="D1" s="468"/>
      <c r="E1" s="468"/>
      <c r="F1" s="468"/>
      <c r="G1" s="468"/>
      <c r="H1" s="468"/>
      <c r="I1" s="468"/>
      <c r="J1" s="468"/>
      <c r="K1" s="468"/>
      <c r="L1" s="468"/>
      <c r="M1" s="468"/>
      <c r="N1" s="468"/>
      <c r="O1" s="468"/>
      <c r="P1" s="468"/>
      <c r="Q1" s="468"/>
      <c r="R1" s="468"/>
      <c r="S1" s="468"/>
      <c r="T1" s="468"/>
      <c r="U1" s="468"/>
      <c r="V1" s="468"/>
      <c r="W1" s="468"/>
      <c r="X1" s="468"/>
      <c r="Y1" s="468"/>
      <c r="Z1" s="468"/>
    </row>
    <row r="2" spans="1:26" s="108" customFormat="1" ht="45" customHeight="1" x14ac:dyDescent="0.2">
      <c r="A2" s="469" t="str">
        <f>+'2 CONTEXTO E IDENTIFICACIÓN'!A2</f>
        <v>VERSIÓN:</v>
      </c>
      <c r="B2" s="470"/>
      <c r="C2" s="471"/>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79" t="str">
        <f>'2 CONTEXTO E IDENTIFICACIÓN'!B4</f>
        <v>Ministerio de Vivienda, Ciudad y Territorio</v>
      </c>
      <c r="C3" s="479"/>
      <c r="D3" s="479"/>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50" t="str">
        <f>'2 CONTEXTO E IDENTIFICACIÓN'!F4</f>
        <v>Gestión a la política de agua potable y saneamiento básico</v>
      </c>
      <c r="C4" s="551"/>
      <c r="D4" s="551"/>
      <c r="E4" s="125" t="s">
        <v>263</v>
      </c>
      <c r="G4" s="127" t="str">
        <f>+'2 CONTEXTO E IDENTIFICACIÓN'!$E$5</f>
        <v xml:space="preserve">Vigencia: </v>
      </c>
      <c r="H4" s="128">
        <f>'2 CONTEXTO E IDENTIFICACIÓN'!G5</f>
        <v>46204</v>
      </c>
      <c r="I4" s="129" t="s">
        <v>52</v>
      </c>
      <c r="J4" s="517" t="s">
        <v>318</v>
      </c>
      <c r="K4" s="518"/>
      <c r="L4" s="518"/>
      <c r="M4" s="518"/>
      <c r="N4" s="518"/>
      <c r="O4" s="518"/>
      <c r="P4" s="518"/>
      <c r="Q4" s="518"/>
      <c r="R4" s="519"/>
      <c r="S4" s="556" t="s">
        <v>265</v>
      </c>
      <c r="T4" s="514" t="s">
        <v>302</v>
      </c>
      <c r="U4" s="556"/>
      <c r="V4" s="507" t="s">
        <v>314</v>
      </c>
      <c r="W4" s="114"/>
      <c r="X4" s="564" t="s">
        <v>266</v>
      </c>
      <c r="Y4" s="565"/>
      <c r="Z4" s="566"/>
    </row>
    <row r="5" spans="1:26" s="126" customFormat="1" ht="33" customHeight="1" x14ac:dyDescent="0.25">
      <c r="A5" s="523" t="s">
        <v>264</v>
      </c>
      <c r="B5" s="524"/>
      <c r="C5" s="524"/>
      <c r="D5" s="524"/>
      <c r="E5" s="524"/>
      <c r="F5" s="524"/>
      <c r="G5" s="524"/>
      <c r="H5" s="524"/>
      <c r="I5" s="525"/>
      <c r="J5" s="520"/>
      <c r="K5" s="521"/>
      <c r="L5" s="521"/>
      <c r="M5" s="521"/>
      <c r="N5" s="521"/>
      <c r="O5" s="521"/>
      <c r="P5" s="521"/>
      <c r="Q5" s="521"/>
      <c r="R5" s="522"/>
      <c r="S5" s="557"/>
      <c r="T5" s="515"/>
      <c r="U5" s="557"/>
      <c r="V5" s="559"/>
      <c r="W5" s="114"/>
      <c r="X5" s="131" t="s">
        <v>222</v>
      </c>
      <c r="Y5" s="132" t="s">
        <v>268</v>
      </c>
      <c r="Z5" s="133" t="s">
        <v>269</v>
      </c>
    </row>
    <row r="6" spans="1:26" ht="29.25" customHeight="1" x14ac:dyDescent="0.25">
      <c r="A6" s="506" t="s">
        <v>216</v>
      </c>
      <c r="B6" s="506" t="s">
        <v>217</v>
      </c>
      <c r="C6" s="506" t="s">
        <v>270</v>
      </c>
      <c r="D6" s="506" t="s">
        <v>271</v>
      </c>
      <c r="E6" s="508" t="s">
        <v>272</v>
      </c>
      <c r="F6" s="540" t="s">
        <v>30</v>
      </c>
      <c r="G6" s="541"/>
      <c r="H6" s="541"/>
      <c r="I6" s="508"/>
      <c r="J6" s="511" t="s">
        <v>315</v>
      </c>
      <c r="K6" s="511"/>
      <c r="L6" s="511"/>
      <c r="M6" s="511"/>
      <c r="N6" s="512"/>
      <c r="O6" s="510" t="s">
        <v>317</v>
      </c>
      <c r="P6" s="511"/>
      <c r="Q6" s="511"/>
      <c r="R6" s="512"/>
      <c r="S6" s="558"/>
      <c r="T6" s="516"/>
      <c r="U6" s="558"/>
      <c r="V6" s="560"/>
      <c r="X6" s="135" t="s">
        <v>231</v>
      </c>
      <c r="Y6" s="136">
        <v>0.01</v>
      </c>
      <c r="Z6" s="137">
        <v>0.2</v>
      </c>
    </row>
    <row r="7" spans="1:26" ht="72" thickBot="1" x14ac:dyDescent="0.3">
      <c r="A7" s="507"/>
      <c r="B7" s="507"/>
      <c r="C7" s="507"/>
      <c r="D7" s="507"/>
      <c r="E7" s="509"/>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526" t="str">
        <f>'2 CONTEXTO E IDENTIFICACIÓN'!A9</f>
        <v>GPA-4</v>
      </c>
      <c r="B8" s="529" t="str">
        <f>+'2 CONTEXTO E IDENTIFICACIÓN'!J9</f>
        <v>Posibilidad de afectación reputacional por brindar una inadecuada o inoportuna promoción y/o asistencia técnica a causa de que no sea pertinente con los objetivos propuestos.</v>
      </c>
      <c r="C8" s="532">
        <f>+'3 PROBABIL E IMPACTO INHERENTE'!E9</f>
        <v>0.8</v>
      </c>
      <c r="D8" s="535">
        <f>+'3 PROBABIL E IMPACTO INHERENTE'!M9</f>
        <v>0.8</v>
      </c>
      <c r="E8" s="360">
        <v>1</v>
      </c>
      <c r="F8" s="346" t="str">
        <f>+'5 VALORACIÓN CONTROL PROBAB.'!F8</f>
        <v>El profesional o contratista designado (por quien)</v>
      </c>
      <c r="G8" s="347" t="str">
        <f>+'5 VALORACIÓN CONTROL PROBAB.'!G8</f>
        <v>Revisa</v>
      </c>
      <c r="H8" s="348" t="str">
        <f>+'5 VALORACIÓN CONTROL PROBAB.'!H8</f>
        <v xml:space="preserve">Cada vez que se requiera la percepción por parte de los actores involucrados en las actividades de promoción o asistencia técnicas desarrolladas conforme a lo definido por el proceso Gestión a la política de APSB en sus procedimientos.
Aplica la evaluación de la percepción a los participantes de la actividad, quienes diligenciaran el formato GPA-F-01 Evaluación de la capacitación o taller APSB. Esta evaluación se aplicará únicamente en los espacios liderados por el MVCT- VASB: Foros, capacitaciones, seminarios o talleres. La aplicación de la evaluación se realizará como mínimo al 10 % de los participantes).
Como evidencia queda el formato Formato GPA-F-01 debidamente diligenciado.
En caso de desviación o dificultad (plan b)
</v>
      </c>
      <c r="I8" s="361" t="str">
        <f t="shared" ref="I8" si="0">+CONCATENATE(F8," ",G8," ",H8)</f>
        <v xml:space="preserve">El profesional o contratista designado (por quien) Revisa Cada vez que se requiera la percepción por parte de los actores involucrados en las actividades de promoción o asistencia técnicas desarrolladas conforme a lo definido por el proceso Gestión a la política de APSB en sus procedimientos.
Aplica la evaluación de la percepción a los participantes de la actividad, quienes diligenciaran el formato GPA-F-01 Evaluación de la capacitación o taller APSB. Esta evaluación se aplicará únicamente en los espacios liderados por el MVCT- VASB: Foros, capacitaciones, seminarios o talleres. La aplicación de la evaluación se realizará como mínimo al 10 % de los participantes).
Como evidencia queda el formato Formato GPA-F-01 debidamente diligenciado.
En caso de desviación o dificultad (plan b)
</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Siempre que se ejecuta la actividad</v>
      </c>
      <c r="Q8" s="364" t="str">
        <f>+'5 VALORACIÓN CONTROL PROBAB.'!Q8</f>
        <v>Con registro manual</v>
      </c>
      <c r="R8" s="364" t="str">
        <f>+'5 VALORACIÓN CONTROL PROBAB.'!R8</f>
        <v>Interna</v>
      </c>
      <c r="S8" s="362">
        <f>+'5 VALORACIÓN CONTROL PROBAB.'!S8</f>
        <v>0.4</v>
      </c>
      <c r="T8" s="362">
        <f>+'5 VALORACIÓN CONTROL PROBAB.'!T8</f>
        <v>0.32000000000000006</v>
      </c>
      <c r="U8" s="362">
        <f>+'5 VALORACIÓN CONTROL PROBAB.'!U8</f>
        <v>0.48</v>
      </c>
      <c r="V8" s="561">
        <f>100%-U8-U9-U10-U11-U12-U13</f>
        <v>5.9200000000000058E-2</v>
      </c>
      <c r="X8" s="147" t="s">
        <v>239</v>
      </c>
      <c r="Y8" s="136">
        <v>0.41</v>
      </c>
      <c r="Z8" s="137">
        <v>0.6</v>
      </c>
    </row>
    <row r="9" spans="1:26" ht="113.25" customHeight="1" thickBot="1" x14ac:dyDescent="0.3">
      <c r="A9" s="527"/>
      <c r="B9" s="530"/>
      <c r="C9" s="533"/>
      <c r="D9" s="536"/>
      <c r="E9" s="140">
        <v>2</v>
      </c>
      <c r="F9" s="346" t="str">
        <f>+'5 VALORACIÓN CONTROL PROBAB.'!F9</f>
        <v xml:space="preserve">El profesional o contratista designado </v>
      </c>
      <c r="G9" s="347" t="str">
        <f>+'5 VALORACIÓN CONTROL PROBAB.'!G9</f>
        <v>Valida</v>
      </c>
      <c r="H9" s="348" t="str">
        <f>+'5 VALORACIÓN CONTROL PROBAB.'!H9</f>
        <v>cada vez que se requiera que al menos el 25% de las respuestas en el formato GPA-F-01 Evaluación de la capacitación o taller APSB, sean regular y/o deficiente para proponer posibles acciones a implementar y evitar que se vuelva a materializar el riesgo a través  del análisis de la asistencia técnica brindada y propone posibles acciones a implementar e informa al Jefe inmediato.
Como evidencia queda el Informe de análisis del aplicación de la evaluación
En caso de desviación o dificultad (plan b)</v>
      </c>
      <c r="I9" s="143" t="str">
        <f t="shared" ref="I9" si="1">+CONCATENATE(F9," ",G9," ",H9)</f>
        <v>El profesional o contratista designado  Valida cada vez que se requiera que al menos el 25% de las respuestas en el formato GPA-F-01 Evaluación de la capacitación o taller APSB, sean regular y/o deficiente para proponer posibles acciones a implementar y evitar que se vuelva a materializar el riesgo a través  del análisis de la asistencia técnica brindada y propone posibles acciones a implementar e informa al Jefe inmediato.
Como evidencia queda el Informe de análisis del aplicación de la evaluación
En caso de desviación o dificultad (plan b)</v>
      </c>
      <c r="J9" s="162" t="str">
        <f>+'5 VALORACIÓN CONTROL PROBAB.'!J9</f>
        <v>Preventivo</v>
      </c>
      <c r="K9" s="144">
        <f>+IFERROR(VLOOKUP($J9,'11 FORMULAS'!$B$51:$C$53,2,0),"")</f>
        <v>0.25</v>
      </c>
      <c r="L9" s="144" t="str">
        <f>+'5 VALORACIÓN CONTROL PROBAB.'!L9</f>
        <v>Probabilidad</v>
      </c>
      <c r="M9" s="145" t="str">
        <f>+'5 VALORACIÓN CONTROL PROBAB.'!M9</f>
        <v>Manual</v>
      </c>
      <c r="N9" s="144">
        <f>+IFERROR(VLOOKUP($M9,'11 FORMULAS'!$B$54:$C$55,2,0),"")</f>
        <v>0.15</v>
      </c>
      <c r="O9" s="146" t="str">
        <f>+'5 VALORACIÓN CONTROL PROBAB.'!O9</f>
        <v>Procedimientos</v>
      </c>
      <c r="P9" s="146" t="str">
        <f>+'5 VALORACIÓN CONTROL PROBAB.'!P9</f>
        <v>Siempre que se ejecuta la actividad</v>
      </c>
      <c r="Q9" s="146" t="str">
        <f>+'5 VALORACIÓN CONTROL PROBAB.'!Q9</f>
        <v>Con registro manual</v>
      </c>
      <c r="R9" s="146" t="str">
        <f>+'5 VALORACIÓN CONTROL PROBAB.'!R9</f>
        <v>Interna</v>
      </c>
      <c r="S9" s="144">
        <f>+'5 VALORACIÓN CONTROL PROBAB.'!S9</f>
        <v>0.4</v>
      </c>
      <c r="T9" s="144">
        <f>+'5 VALORACIÓN CONTROL PROBAB.'!T9</f>
        <v>0.192</v>
      </c>
      <c r="U9" s="144">
        <f>+'5 VALORACIÓN CONTROL PROBAB.'!U9</f>
        <v>0.28799999999999998</v>
      </c>
      <c r="V9" s="562"/>
      <c r="X9" s="150" t="s">
        <v>244</v>
      </c>
      <c r="Y9" s="136">
        <v>0.61</v>
      </c>
      <c r="Z9" s="137">
        <v>0.8</v>
      </c>
    </row>
    <row r="10" spans="1:26" ht="24.6" customHeight="1" thickBot="1" x14ac:dyDescent="0.3">
      <c r="A10" s="527"/>
      <c r="B10" s="530"/>
      <c r="C10" s="533"/>
      <c r="D10" s="536"/>
      <c r="E10" s="140">
        <v>3</v>
      </c>
      <c r="F10" s="346" t="str">
        <f>+'5 VALORACIÓN CONTROL PROBAB.'!F10</f>
        <v>El jefe inmediato</v>
      </c>
      <c r="G10" s="347" t="str">
        <f>+'5 VALORACIÓN CONTROL PROBAB.'!G10</f>
        <v xml:space="preserve">verifica </v>
      </c>
      <c r="H10" s="348" t="str">
        <f>+'5 VALORACIÓN CONTROL PROBAB.'!H10</f>
        <v xml:space="preserve">cada vez que se requiera la pertinencia de la asistencia técnica y/o promoción presencial a realizar a través de la información registrada en la solicitud de comisión en el aplicativo ULISES, realizando la aprobación o rechazo, colocando el motivo ( cuando aplique).
Como evdidencia queda el Registro Ulises (complementar)
En caso de desviación o dificultad (plan b)
</v>
      </c>
      <c r="I10" s="143" t="str">
        <f t="shared" ref="I10:I13" si="2">+CONCATENATE(F10," ",G10," ",H10)</f>
        <v xml:space="preserve">El jefe inmediato verifica  cada vez que se requiera la pertinencia de la asistencia técnica y/o promoción presencial a realizar a través de la información registrada en la solicitud de comisión en el aplicativo ULISES, realizando la aprobación o rechazo, colocando el motivo ( cuando aplique).
Como evdidencia queda el Registro Ulises (complementar)
En caso de desviación o dificultad (plan b)
</v>
      </c>
      <c r="J10" s="162" t="str">
        <f>+'5 VALORACIÓN CONTROL PROBAB.'!J10</f>
        <v>Preventivo</v>
      </c>
      <c r="K10" s="144">
        <f>+IFERROR(VLOOKUP($J10,'11 FORMULAS'!$B$51:$C$53,2,0),"")</f>
        <v>0.25</v>
      </c>
      <c r="L10" s="144" t="str">
        <f>+'5 VALORACIÓN CONTROL PROBAB.'!L10</f>
        <v>Probabilidad</v>
      </c>
      <c r="M10" s="145" t="str">
        <f>+'5 VALORACIÓN CONTROL PROBAB.'!M10</f>
        <v>Manual</v>
      </c>
      <c r="N10" s="144">
        <f>+IFERROR(VLOOKUP($M10,'11 FORMULAS'!$B$54:$C$55,2,0),"")</f>
        <v>0.15</v>
      </c>
      <c r="O10" s="146" t="str">
        <f>+'5 VALORACIÓN CONTROL PROBAB.'!O10</f>
        <v>Procedimientos</v>
      </c>
      <c r="P10" s="146" t="str">
        <f>+'5 VALORACIÓN CONTROL PROBAB.'!P10</f>
        <v>Siempre que se ejecuta la actividad</v>
      </c>
      <c r="Q10" s="146" t="str">
        <f>+'5 VALORACIÓN CONTROL PROBAB.'!Q10</f>
        <v>Con registro manual</v>
      </c>
      <c r="R10" s="146" t="str">
        <f>+'5 VALORACIÓN CONTROL PROBAB.'!R10</f>
        <v>Interna</v>
      </c>
      <c r="S10" s="144">
        <f>+'5 VALORACIÓN CONTROL PROBAB.'!S10</f>
        <v>0.4</v>
      </c>
      <c r="T10" s="144">
        <f>+'5 VALORACIÓN CONTROL PROBAB.'!T10</f>
        <v>0.1152</v>
      </c>
      <c r="U10" s="144">
        <f>+'5 VALORACIÓN CONTROL PROBAB.'!U10</f>
        <v>0.17279999999999998</v>
      </c>
      <c r="V10" s="562"/>
      <c r="X10" s="151" t="s">
        <v>249</v>
      </c>
      <c r="Y10" s="136">
        <v>0.81</v>
      </c>
      <c r="Z10" s="137">
        <v>1</v>
      </c>
    </row>
    <row r="11" spans="1:26" ht="24.6" customHeight="1" thickBot="1" x14ac:dyDescent="0.3">
      <c r="A11" s="527"/>
      <c r="B11" s="530"/>
      <c r="C11" s="533"/>
      <c r="D11" s="536"/>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2"/>
      <c r="X11" s="152"/>
      <c r="Y11" s="152"/>
      <c r="Z11" s="152"/>
    </row>
    <row r="12" spans="1:26" ht="24.6" customHeight="1" thickBot="1" x14ac:dyDescent="0.3">
      <c r="A12" s="527"/>
      <c r="B12" s="530"/>
      <c r="C12" s="533"/>
      <c r="D12" s="536"/>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2"/>
      <c r="X12" s="152"/>
      <c r="Y12" s="152"/>
      <c r="Z12" s="152"/>
    </row>
    <row r="13" spans="1:26" ht="24.6" customHeight="1" thickBot="1" x14ac:dyDescent="0.3">
      <c r="A13" s="528"/>
      <c r="B13" s="531"/>
      <c r="C13" s="534"/>
      <c r="D13" s="537"/>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3"/>
      <c r="X13" s="152"/>
      <c r="Y13" s="152"/>
      <c r="Z13" s="152"/>
    </row>
    <row r="14" spans="1:26" ht="71.45" customHeight="1" thickBot="1" x14ac:dyDescent="0.3">
      <c r="A14" s="542" t="str">
        <f>'2 CONTEXTO E IDENTIFICACIÓN'!A10</f>
        <v>GPA-2</v>
      </c>
      <c r="B14" s="543" t="str">
        <f>+'2 CONTEXTO E IDENTIFICACIÓN'!J10</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C14" s="553">
        <f>+'3 PROBABIL E IMPACTO INHERENTE'!E10</f>
        <v>0.4</v>
      </c>
      <c r="D14" s="545">
        <f>+'3 PROBABIL E IMPACTO INHERENTE'!M10</f>
        <v>1</v>
      </c>
      <c r="E14" s="157">
        <v>1</v>
      </c>
      <c r="F14" s="353" t="str">
        <f>+'5 VALORACIÓN CONTROL PROBAB.'!F14</f>
        <v>El Viceministro y/o el Director de la DPR</v>
      </c>
      <c r="G14" s="354" t="str">
        <f>+'5 VALORACIÓN CONTROL PROBAB.'!G14</f>
        <v>identifica</v>
      </c>
      <c r="H14" s="355" t="str">
        <f>+'5 VALORACIÓN CONTROL PROBAB.'!H14</f>
        <v xml:space="preserve">cada vez que se requiera acciones sospechosas e informar a las areas de control interno, entes de control y/o instituciones correspondientes, sobre presuntas conductas inadecuadas por parte de los colaboradores participantes en el procedimiento de elaboración del instrumento normativo, mediante comunicación la presunta conducta irregular para la determinación de las acciones legales y/o correctivas pertinentes.
Como evidencia queda el Registro de comunicación.
En caso de desviación o dificultad (plan b)
</v>
      </c>
      <c r="I14" s="356" t="str">
        <f t="shared" ref="I14:I77" si="3">+CONCATENATE(F14," ",G14," ",H14)</f>
        <v xml:space="preserve">El Viceministro y/o el Director de la DPR identifica cada vez que se requiera acciones sospechosas e informar a las areas de control interno, entes de control y/o instituciones correspondientes, sobre presuntas conductas inadecuadas por parte de los colaboradores participantes en el procedimiento de elaboración del instrumento normativo, mediante comunicación la presunta conducta irregular para la determinación de las acciones legales y/o correctivas pertinentes.
Como evidencia queda el Registro de comunicación.
En caso de desviación o dificultad (plan b)
</v>
      </c>
      <c r="J14" s="170" t="str">
        <f>+'5 VALORACIÓN CONTROL PROBAB.'!J14</f>
        <v>Preventivo</v>
      </c>
      <c r="K14" s="357">
        <f>+IFERROR(VLOOKUP($J14,'11 FORMULAS'!$B$51:$C$53,2,0),"")</f>
        <v>0.25</v>
      </c>
      <c r="L14" s="357" t="str">
        <f>+'5 VALORACIÓN CONTROL PROBAB.'!L14</f>
        <v>Probabilidad</v>
      </c>
      <c r="M14" s="358" t="str">
        <f>+'5 VALORACIÓN CONTROL PROBAB.'!M14</f>
        <v>Manual</v>
      </c>
      <c r="N14" s="357">
        <f>+IFERROR(VLOOKUP($M14,'11 FORMULAS'!$B$54:$C$55,2,0),"")</f>
        <v>0.15</v>
      </c>
      <c r="O14" s="359" t="str">
        <f>+'5 VALORACIÓN CONTROL PROBAB.'!O14</f>
        <v>Procedimientos</v>
      </c>
      <c r="P14" s="359" t="str">
        <f>+'5 VALORACIÓN CONTROL PROBAB.'!P14</f>
        <v>Siempre que se ejecuta la actividad</v>
      </c>
      <c r="Q14" s="359" t="str">
        <f>+'5 VALORACIÓN CONTROL PROBAB.'!Q14</f>
        <v>Con registro manual</v>
      </c>
      <c r="R14" s="359" t="str">
        <f>+'5 VALORACIÓN CONTROL PROBAB.'!R14</f>
        <v>Interna</v>
      </c>
      <c r="S14" s="357">
        <f>+'5 VALORACIÓN CONTROL PROBAB.'!S14</f>
        <v>0.4</v>
      </c>
      <c r="T14" s="357">
        <f>+'5 VALORACIÓN CONTROL PROBAB.'!T14</f>
        <v>0.16000000000000003</v>
      </c>
      <c r="U14" s="357">
        <f>+'5 VALORACIÓN CONTROL PROBAB.'!U14</f>
        <v>0.24</v>
      </c>
      <c r="V14" s="567">
        <f>100%-U14-U15</f>
        <v>0.61599999999999999</v>
      </c>
      <c r="X14" s="152"/>
      <c r="Y14" s="160"/>
      <c r="Z14" s="160"/>
    </row>
    <row r="15" spans="1:26" ht="71.45" customHeight="1" thickBot="1" x14ac:dyDescent="0.3">
      <c r="A15" s="527"/>
      <c r="B15" s="530"/>
      <c r="C15" s="553"/>
      <c r="D15" s="536"/>
      <c r="E15" s="140">
        <v>2</v>
      </c>
      <c r="F15" s="346" t="str">
        <f>+'5 VALORACIÓN CONTROL PROBAB.'!F15</f>
        <v>El Viceministro y/o el Director de la DPR</v>
      </c>
      <c r="G15" s="347" t="str">
        <f>+'5 VALORACIÓN CONTROL PROBAB.'!G15</f>
        <v xml:space="preserve">Verifica </v>
      </c>
      <c r="H15" s="348" t="str">
        <f>+'5 VALORACIÓN CONTROL PROBAB.'!H15</f>
        <v xml:space="preserve">cada vez que se requiera el cumplimiento de requisitos técnicos y legales de los instrumentos normativos que se envían para la Oficina Asesora Jurídica mediante la validación realizada por el profesional designado que elaboró el instrumento normativo y envia con memorando a la Oficina Asesora Jurídica, para concepto.
como evidencia queda el Memorando (complementar).
En caso de desviación o dificultad (plan b)
</v>
      </c>
      <c r="I15" s="143" t="str">
        <f t="shared" si="3"/>
        <v xml:space="preserve">El Viceministro y/o el Director de la DPR Verifica  cada vez que se requiera el cumplimiento de requisitos técnicos y legales de los instrumentos normativos que se envían para la Oficina Asesora Jurídica mediante la validación realizada por el profesional designado que elaboró el instrumento normativo y envia con memorando a la Oficina Asesora Jurídica, para concepto.
como evidencia queda el Memorando (complementar).
En caso de desviación o dificultad (plan b)
</v>
      </c>
      <c r="J15" s="162" t="str">
        <f>+'5 VALORACIÓN CONTROL PROBAB.'!J15</f>
        <v>Preventivo</v>
      </c>
      <c r="K15" s="144">
        <f>+IFERROR(VLOOKUP($J15,'11 FORMULAS'!$B$51:$C$53,2,0),"")</f>
        <v>0.25</v>
      </c>
      <c r="L15" s="144" t="str">
        <f>+'5 VALORACIÓN CONTROL PROBAB.'!L15</f>
        <v>Probabilidad</v>
      </c>
      <c r="M15" s="145" t="str">
        <f>+'5 VALORACIÓN CONTROL PROBAB.'!M15</f>
        <v>Manual</v>
      </c>
      <c r="N15" s="144">
        <f>+IFERROR(VLOOKUP($M15,'11 FORMULAS'!$B$54:$C$55,2,0),"")</f>
        <v>0.15</v>
      </c>
      <c r="O15" s="146" t="str">
        <f>+'5 VALORACIÓN CONTROL PROBAB.'!O15</f>
        <v>Procedimientos</v>
      </c>
      <c r="P15" s="146" t="str">
        <f>+'5 VALORACIÓN CONTROL PROBAB.'!P15</f>
        <v>Siempre que se ejecuta la actividad</v>
      </c>
      <c r="Q15" s="146" t="str">
        <f>+'5 VALORACIÓN CONTROL PROBAB.'!Q15</f>
        <v>Con registro manual</v>
      </c>
      <c r="R15" s="146" t="str">
        <f>+'5 VALORACIÓN CONTROL PROBAB.'!R15</f>
        <v>Interna</v>
      </c>
      <c r="S15" s="144">
        <f>+'5 VALORACIÓN CONTROL PROBAB.'!S15</f>
        <v>0.4</v>
      </c>
      <c r="T15" s="144">
        <f>+'5 VALORACIÓN CONTROL PROBAB.'!T15</f>
        <v>9.6000000000000002E-2</v>
      </c>
      <c r="U15" s="144">
        <f>+'5 VALORACIÓN CONTROL PROBAB.'!U15</f>
        <v>0.14399999999999999</v>
      </c>
      <c r="V15" s="562"/>
      <c r="X15" s="152"/>
      <c r="Y15" s="160"/>
      <c r="Z15" s="160"/>
    </row>
    <row r="16" spans="1:26" ht="29.45" customHeight="1" thickBot="1" x14ac:dyDescent="0.3">
      <c r="A16" s="527"/>
      <c r="B16" s="530"/>
      <c r="C16" s="553"/>
      <c r="D16" s="536"/>
      <c r="E16" s="140">
        <v>3</v>
      </c>
      <c r="F16" s="346" t="str">
        <f>+'5 VALORACIÓN CONTROL PROBAB.'!F16</f>
        <v>Los responsables jurídicos y técnicos designados</v>
      </c>
      <c r="G16" s="347" t="str">
        <f>+'5 VALORACIÓN CONTROL PROBAB.'!G16</f>
        <v>valida</v>
      </c>
      <c r="H16" s="348" t="str">
        <f>+'5 VALORACIÓN CONTROL PROBAB.'!H16</f>
        <v xml:space="preserve">que en el instrumento normativo las observaciones de los grupos de valor y partes interesadas recibidas del ejercicio de participación ciudadana, fueron revisadas y se incluyeron, teniendo en cuenta las normas y/o competencias del Ministerio.
Como evidencia queda el analisis y la pertinencia de los comentarios recibidos y responden de manera consolidada en el formato GPA-F-29.
En caso de desviación o dificultad...
</v>
      </c>
      <c r="I16" s="143" t="str">
        <f t="shared" si="3"/>
        <v xml:space="preserve">Los responsables jurídicos y técnicos designados valida que en el instrumento normativo las observaciones de los grupos de valor y partes interesadas recibidas del ejercicio de participación ciudadana, fueron revisadas y se incluyeron, teniendo en cuenta las normas y/o competencias del Ministerio.
Como evidencia queda el analisis y la pertinencia de los comentarios recibidos y responden de manera consolidada en el formato GPA-F-29.
En caso de desviación o dificultad...
</v>
      </c>
      <c r="J16" s="162" t="str">
        <f>+'5 VALORACIÓN CONTROL PROBAB.'!J16</f>
        <v>Preventivo</v>
      </c>
      <c r="K16" s="144">
        <f>+IFERROR(VLOOKUP($J16,'11 FORMULAS'!$B$51:$C$53,2,0),"")</f>
        <v>0.25</v>
      </c>
      <c r="L16" s="144" t="str">
        <f>+'5 VALORACIÓN CONTROL PROBAB.'!L16</f>
        <v>Probabilidad</v>
      </c>
      <c r="M16" s="145" t="str">
        <f>+'5 VALORACIÓN CONTROL PROBAB.'!M16</f>
        <v>Manual</v>
      </c>
      <c r="N16" s="144">
        <f>+IFERROR(VLOOKUP($M16,'11 FORMULAS'!$B$54:$C$55,2,0),"")</f>
        <v>0.15</v>
      </c>
      <c r="O16" s="146" t="str">
        <f>+'5 VALORACIÓN CONTROL PROBAB.'!O16</f>
        <v>Procedimientos</v>
      </c>
      <c r="P16" s="146" t="str">
        <f>+'5 VALORACIÓN CONTROL PROBAB.'!P16</f>
        <v>Siempre que se ejecuta la actividad</v>
      </c>
      <c r="Q16" s="146" t="str">
        <f>+'5 VALORACIÓN CONTROL PROBAB.'!Q16</f>
        <v>Con registro manual</v>
      </c>
      <c r="R16" s="146" t="str">
        <f>+'5 VALORACIÓN CONTROL PROBAB.'!R16</f>
        <v>Interna</v>
      </c>
      <c r="S16" s="144">
        <f>+'5 VALORACIÓN CONTROL PROBAB.'!S16</f>
        <v>0.4</v>
      </c>
      <c r="T16" s="144">
        <f>+'5 VALORACIÓN CONTROL PROBAB.'!T16</f>
        <v>5.7599999999999998E-2</v>
      </c>
      <c r="U16" s="144">
        <f>+'5 VALORACIÓN CONTROL PROBAB.'!U16</f>
        <v>8.6399999999999991E-2</v>
      </c>
      <c r="V16" s="562"/>
      <c r="X16" s="152"/>
      <c r="Y16" s="160"/>
      <c r="Z16" s="160"/>
    </row>
    <row r="17" spans="1:26" ht="29.45" customHeight="1" thickBot="1" x14ac:dyDescent="0.3">
      <c r="A17" s="538"/>
      <c r="B17" s="539"/>
      <c r="C17" s="553"/>
      <c r="D17" s="555"/>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2"/>
      <c r="X17" s="152"/>
      <c r="Y17" s="160"/>
      <c r="Z17" s="160"/>
    </row>
    <row r="18" spans="1:26" ht="29.45" customHeight="1" thickBot="1" x14ac:dyDescent="0.3">
      <c r="A18" s="538"/>
      <c r="B18" s="539"/>
      <c r="C18" s="553"/>
      <c r="D18" s="555"/>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2"/>
      <c r="X18" s="152"/>
      <c r="Y18" s="160"/>
      <c r="Z18" s="160"/>
    </row>
    <row r="19" spans="1:26" ht="29.45" customHeight="1" thickBot="1" x14ac:dyDescent="0.3">
      <c r="A19" s="528"/>
      <c r="B19" s="531"/>
      <c r="C19" s="554"/>
      <c r="D19" s="537"/>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3"/>
    </row>
    <row r="20" spans="1:26" ht="29.45" customHeight="1" thickBot="1" x14ac:dyDescent="0.3">
      <c r="A20" s="526" t="str">
        <f>'2 CONTEXTO E IDENTIFICACIÓN'!A11</f>
        <v>GPA-3</v>
      </c>
      <c r="B20" s="529" t="str">
        <f>+'2 CONTEXTO E IDENTIFICACIÓN'!J11</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C20" s="532">
        <f>+'3 PROBABIL E IMPACTO INHERENTE'!E11</f>
        <v>0.6</v>
      </c>
      <c r="D20" s="535">
        <f>+'3 PROBABIL E IMPACTO INHERENTE'!M11</f>
        <v>1</v>
      </c>
      <c r="E20" s="157">
        <v>1</v>
      </c>
      <c r="F20" s="346" t="str">
        <f>+'5 VALORACIÓN CONTROL PROBAB.'!F20</f>
        <v>El profesional designado por el coodinador del grupo de evaluación</v>
      </c>
      <c r="G20" s="347" t="str">
        <f>+'5 VALORACIÓN CONTROL PROBAB.'!G20</f>
        <v>Verifica</v>
      </c>
      <c r="H20" s="348" t="str">
        <f>+'5 VALORACIÓN CONTROL PROBAB.'!H20</f>
        <v xml:space="preserve">Cuando se requiera </v>
      </c>
      <c r="I20" s="143" t="str">
        <f t="shared" si="3"/>
        <v xml:space="preserve">El profesional designado por el coodinador del grupo de evaluación Verifica Cuando se requiera </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1" t="e">
        <f>100%-U20-U21-U22-U23-U24-U25</f>
        <v>#VALUE!</v>
      </c>
      <c r="X20" s="152"/>
      <c r="Y20" s="160"/>
      <c r="Z20" s="160"/>
    </row>
    <row r="21" spans="1:26" ht="29.45" customHeight="1" thickBot="1" x14ac:dyDescent="0.3">
      <c r="A21" s="527"/>
      <c r="B21" s="530"/>
      <c r="C21" s="533"/>
      <c r="D21" s="536"/>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2"/>
      <c r="X21" s="152"/>
      <c r="Y21" s="160"/>
      <c r="Z21" s="160"/>
    </row>
    <row r="22" spans="1:26" ht="29.45" customHeight="1" thickBot="1" x14ac:dyDescent="0.3">
      <c r="A22" s="527"/>
      <c r="B22" s="530"/>
      <c r="C22" s="533"/>
      <c r="D22" s="536"/>
      <c r="E22" s="140">
        <v>3</v>
      </c>
      <c r="F22" s="346" t="str">
        <f>+'5 VALORACIÓN CONTROL PROBAB.'!F22</f>
        <v>El Director de la Dirección de Infraestructura y Desarrollo Empresarial</v>
      </c>
      <c r="G22" s="347" t="str">
        <f>+'5 VALORACIÓN CONTROL PROBAB.'!G22</f>
        <v>verifica</v>
      </c>
      <c r="H22" s="348" t="str">
        <f>+'5 VALORACIÓN CONTROL PROBAB.'!H22</f>
        <v>Cada vez se presente presuntas conductas inadecuadas por parte de los colaboradores participantes en el proceso de evaluación, seguimiento o supervisión a proyectos de agua y saneamiento básico con el fin de informar a las areas de control interno, entes de control y/o instituciones correspondientes, mediante comunicación la presunta conducta irregular, para la determinación de las acciones legales y/o correctivas pertinentes.
Como evidencia queda la comunicación realizada a la dependencia correspondiente.
En caso de deficiencia o desviación la persona encargada ejecuta el control.</v>
      </c>
      <c r="I22" s="143" t="str">
        <f t="shared" si="3"/>
        <v>El Director de la Dirección de Infraestructura y Desarrollo Empresarial verifica Cada vez se presente presuntas conductas inadecuadas por parte de los colaboradores participantes en el proceso de evaluación, seguimiento o supervisión a proyectos de agua y saneamiento básico con el fin de informar a las areas de control interno, entes de control y/o instituciones correspondientes, mediante comunicación la presunta conducta irregular, para la determinación de las acciones legales y/o correctivas pertinentes.
Como evidencia queda la comunicación realizada a la dependencia correspondiente.
En caso de deficiencia o desviación la persona encargada ejecuta el control.</v>
      </c>
      <c r="J22" s="162" t="str">
        <f>+'5 VALORACIÓN CONTROL PROBAB.'!J22</f>
        <v>Detectivo</v>
      </c>
      <c r="K22" s="144">
        <f>+IFERROR(VLOOKUP($J22,'11 FORMULAS'!$B$51:$C$53,2,0),"")</f>
        <v>0.15</v>
      </c>
      <c r="L22" s="144" t="str">
        <f>+'5 VALORACIÓN CONTROL PROBAB.'!L22</f>
        <v>Probabilidad</v>
      </c>
      <c r="M22" s="145" t="str">
        <f>+'5 VALORACIÓN CONTROL PROBAB.'!M22</f>
        <v>Manual</v>
      </c>
      <c r="N22" s="144">
        <f>+IFERROR(VLOOKUP($M22,'11 FORMULAS'!$B$54:$C$55,2,0),"")</f>
        <v>0.15</v>
      </c>
      <c r="O22" s="146" t="str">
        <f>+'5 VALORACIÓN CONTROL PROBAB.'!O22</f>
        <v>Procedimientos</v>
      </c>
      <c r="P22" s="146" t="str">
        <f>+'5 VALORACIÓN CONTROL PROBAB.'!P22</f>
        <v>Siempre que se ejecuta la actividad</v>
      </c>
      <c r="Q22" s="146" t="str">
        <f>+'5 VALORACIÓN CONTROL PROBAB.'!Q22</f>
        <v>Combinado (manual y electrónico)</v>
      </c>
      <c r="R22" s="146" t="str">
        <f>+'5 VALORACIÓN CONTROL PROBAB.'!R22</f>
        <v>Interna</v>
      </c>
      <c r="S22" s="144">
        <f>+'5 VALORACIÓN CONTROL PROBAB.'!S22</f>
        <v>0.3</v>
      </c>
      <c r="T22" s="144">
        <f>+'5 VALORACIÓN CONTROL PROBAB.'!T22</f>
        <v>0</v>
      </c>
      <c r="U22" s="144">
        <f>+'5 VALORACIÓN CONTROL PROBAB.'!U22</f>
        <v>0.3</v>
      </c>
      <c r="V22" s="562"/>
      <c r="X22" s="152"/>
      <c r="Y22" s="160"/>
      <c r="Z22" s="160"/>
    </row>
    <row r="23" spans="1:26" ht="29.45" customHeight="1" thickBot="1" x14ac:dyDescent="0.3">
      <c r="A23" s="527"/>
      <c r="B23" s="530"/>
      <c r="C23" s="533"/>
      <c r="D23" s="536"/>
      <c r="E23" s="140">
        <v>4</v>
      </c>
      <c r="F23" s="346">
        <f>+'5 VALORACIÓN CONTROL PROBAB.'!F23</f>
        <v>0</v>
      </c>
      <c r="G23" s="347">
        <f>+'5 VALORACIÓN CONTROL PROBAB.'!G23</f>
        <v>0</v>
      </c>
      <c r="H23" s="348" t="str">
        <f>+'5 VALORACIÓN CONTROL PROBAB.'!H23</f>
        <v xml:space="preserve">
En caso de deficiencia o desviación
EJEMPLOS:
 (plan b) (designación al profesional, se solicita mesa de trabajo con viceministerio)</v>
      </c>
      <c r="I23" s="143" t="str">
        <f t="shared" si="3"/>
        <v>0 0 
En caso de deficiencia o desviación
EJEMPLOS:
 (plan b) (designación al profesional, se solicita mesa de trabajo con viceministerio)</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2"/>
      <c r="X23" s="152"/>
      <c r="Y23" s="160"/>
      <c r="Z23" s="160"/>
    </row>
    <row r="24" spans="1:26" ht="29.45" customHeight="1" thickBot="1" x14ac:dyDescent="0.3">
      <c r="A24" s="527"/>
      <c r="B24" s="530"/>
      <c r="C24" s="533"/>
      <c r="D24" s="536"/>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2"/>
      <c r="X24" s="152"/>
      <c r="Y24" s="160"/>
      <c r="Z24" s="160"/>
    </row>
    <row r="25" spans="1:26" ht="29.45" customHeight="1" thickBot="1" x14ac:dyDescent="0.3">
      <c r="A25" s="528"/>
      <c r="B25" s="531"/>
      <c r="C25" s="534"/>
      <c r="D25" s="537"/>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3"/>
    </row>
    <row r="26" spans="1:26" ht="29.45" customHeight="1" thickBot="1" x14ac:dyDescent="0.3">
      <c r="A26" s="526" t="str">
        <f>'2 CONTEXTO E IDENTIFICACIÓN'!A12</f>
        <v>R4</v>
      </c>
      <c r="B26" s="529" t="str">
        <f>+'2 CONTEXTO E IDENTIFICACIÓN'!J12</f>
        <v xml:space="preserve"> por a causa de </v>
      </c>
      <c r="C26" s="532" t="str">
        <f>+'3 PROBABIL E IMPACTO INHERENTE'!E12</f>
        <v/>
      </c>
      <c r="D26" s="535"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1" t="e">
        <f>100%-U26-U27-U28-U29-U30-U31</f>
        <v>#VALUE!</v>
      </c>
      <c r="X26" s="152"/>
      <c r="Y26" s="160"/>
      <c r="Z26" s="160"/>
    </row>
    <row r="27" spans="1:26" ht="29.45" customHeight="1" thickBot="1" x14ac:dyDescent="0.3">
      <c r="A27" s="527"/>
      <c r="B27" s="530"/>
      <c r="C27" s="533"/>
      <c r="D27" s="536"/>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2"/>
      <c r="X27" s="152"/>
      <c r="Y27" s="160"/>
      <c r="Z27" s="160"/>
    </row>
    <row r="28" spans="1:26" ht="29.45" customHeight="1" thickBot="1" x14ac:dyDescent="0.3">
      <c r="A28" s="527"/>
      <c r="B28" s="530"/>
      <c r="C28" s="533"/>
      <c r="D28" s="536"/>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2"/>
      <c r="X28" s="152"/>
      <c r="Y28" s="160"/>
      <c r="Z28" s="160"/>
    </row>
    <row r="29" spans="1:26" ht="29.45" customHeight="1" thickBot="1" x14ac:dyDescent="0.3">
      <c r="A29" s="527"/>
      <c r="B29" s="530"/>
      <c r="C29" s="533"/>
      <c r="D29" s="536"/>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2"/>
      <c r="X29" s="152"/>
      <c r="Y29" s="160"/>
      <c r="Z29" s="160"/>
    </row>
    <row r="30" spans="1:26" ht="29.45" customHeight="1" thickBot="1" x14ac:dyDescent="0.3">
      <c r="A30" s="527"/>
      <c r="B30" s="530"/>
      <c r="C30" s="533"/>
      <c r="D30" s="536"/>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2"/>
      <c r="X30" s="152"/>
      <c r="Y30" s="160"/>
      <c r="Z30" s="160"/>
    </row>
    <row r="31" spans="1:26" ht="29.45" customHeight="1" thickBot="1" x14ac:dyDescent="0.3">
      <c r="A31" s="528"/>
      <c r="B31" s="531"/>
      <c r="C31" s="534"/>
      <c r="D31" s="537"/>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3"/>
    </row>
    <row r="32" spans="1:26" ht="29.45" customHeight="1" thickBot="1" x14ac:dyDescent="0.3">
      <c r="A32" s="526" t="str">
        <f>'2 CONTEXTO E IDENTIFICACIÓN'!A13</f>
        <v>R5</v>
      </c>
      <c r="B32" s="529" t="str">
        <f>+'2 CONTEXTO E IDENTIFICACIÓN'!J13</f>
        <v xml:space="preserve"> por a causa de </v>
      </c>
      <c r="C32" s="532" t="str">
        <f>+'3 PROBABIL E IMPACTO INHERENTE'!E13</f>
        <v/>
      </c>
      <c r="D32" s="535"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1" t="e">
        <f>100%-U32-U33-U34-U35-U36-U37</f>
        <v>#VALUE!</v>
      </c>
      <c r="X32" s="152"/>
      <c r="Y32" s="160"/>
      <c r="Z32" s="160"/>
    </row>
    <row r="33" spans="1:26" ht="29.45" customHeight="1" thickBot="1" x14ac:dyDescent="0.3">
      <c r="A33" s="542"/>
      <c r="B33" s="543"/>
      <c r="C33" s="544"/>
      <c r="D33" s="545"/>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2"/>
      <c r="X33" s="152"/>
      <c r="Y33" s="160"/>
      <c r="Z33" s="160"/>
    </row>
    <row r="34" spans="1:26" ht="29.45" customHeight="1" thickBot="1" x14ac:dyDescent="0.3">
      <c r="A34" s="542"/>
      <c r="B34" s="543"/>
      <c r="C34" s="544"/>
      <c r="D34" s="545"/>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2"/>
      <c r="X34" s="152"/>
      <c r="Y34" s="160"/>
      <c r="Z34" s="160"/>
    </row>
    <row r="35" spans="1:26" ht="29.45" customHeight="1" thickBot="1" x14ac:dyDescent="0.3">
      <c r="A35" s="527"/>
      <c r="B35" s="530"/>
      <c r="C35" s="533"/>
      <c r="D35" s="536"/>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2"/>
      <c r="X35" s="152"/>
      <c r="Y35" s="160"/>
      <c r="Z35" s="160"/>
    </row>
    <row r="36" spans="1:26" ht="29.45" customHeight="1" thickBot="1" x14ac:dyDescent="0.3">
      <c r="A36" s="527"/>
      <c r="B36" s="530"/>
      <c r="C36" s="533"/>
      <c r="D36" s="536"/>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2"/>
      <c r="X36" s="152"/>
      <c r="Y36" s="160"/>
      <c r="Z36" s="160"/>
    </row>
    <row r="37" spans="1:26" ht="29.45" customHeight="1" thickBot="1" x14ac:dyDescent="0.3">
      <c r="A37" s="528"/>
      <c r="B37" s="531"/>
      <c r="C37" s="534"/>
      <c r="D37" s="537"/>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3"/>
    </row>
    <row r="38" spans="1:26" ht="29.45" customHeight="1" thickBot="1" x14ac:dyDescent="0.3">
      <c r="A38" s="526" t="str">
        <f>'2 CONTEXTO E IDENTIFICACIÓN'!A14</f>
        <v>R6</v>
      </c>
      <c r="B38" s="529" t="str">
        <f>+'2 CONTEXTO E IDENTIFICACIÓN'!J14</f>
        <v xml:space="preserve"> por a causa de </v>
      </c>
      <c r="C38" s="532" t="str">
        <f>+'3 PROBABIL E IMPACTO INHERENTE'!E14</f>
        <v/>
      </c>
      <c r="D38" s="535"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1" t="e">
        <f>100%-U38-U39-U40-U41-U42-U43</f>
        <v>#VALUE!</v>
      </c>
      <c r="X38" s="152"/>
      <c r="Y38" s="160"/>
      <c r="Z38" s="160"/>
    </row>
    <row r="39" spans="1:26" ht="29.45" customHeight="1" thickBot="1" x14ac:dyDescent="0.3">
      <c r="A39" s="542"/>
      <c r="B39" s="543"/>
      <c r="C39" s="544"/>
      <c r="D39" s="545"/>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2"/>
      <c r="X39" s="152"/>
      <c r="Y39" s="160"/>
      <c r="Z39" s="160"/>
    </row>
    <row r="40" spans="1:26" ht="29.45" customHeight="1" thickBot="1" x14ac:dyDescent="0.3">
      <c r="A40" s="542"/>
      <c r="B40" s="543"/>
      <c r="C40" s="544"/>
      <c r="D40" s="545"/>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2"/>
      <c r="X40" s="152"/>
      <c r="Y40" s="160"/>
      <c r="Z40" s="160"/>
    </row>
    <row r="41" spans="1:26" ht="29.45" customHeight="1" thickBot="1" x14ac:dyDescent="0.3">
      <c r="A41" s="527"/>
      <c r="B41" s="530"/>
      <c r="C41" s="533"/>
      <c r="D41" s="536"/>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2"/>
      <c r="X41" s="152"/>
      <c r="Y41" s="160"/>
      <c r="Z41" s="160"/>
    </row>
    <row r="42" spans="1:26" ht="29.45" customHeight="1" thickBot="1" x14ac:dyDescent="0.3">
      <c r="A42" s="527"/>
      <c r="B42" s="530"/>
      <c r="C42" s="533"/>
      <c r="D42" s="536"/>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2"/>
      <c r="X42" s="152"/>
      <c r="Y42" s="160"/>
      <c r="Z42" s="160"/>
    </row>
    <row r="43" spans="1:26" ht="29.45" customHeight="1" thickBot="1" x14ac:dyDescent="0.3">
      <c r="A43" s="528"/>
      <c r="B43" s="531"/>
      <c r="C43" s="534"/>
      <c r="D43" s="537"/>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3"/>
    </row>
    <row r="44" spans="1:26" ht="29.45" customHeight="1" thickBot="1" x14ac:dyDescent="0.3">
      <c r="A44" s="526" t="str">
        <f>'2 CONTEXTO E IDENTIFICACIÓN'!A15</f>
        <v>R7</v>
      </c>
      <c r="B44" s="529" t="str">
        <f>+'2 CONTEXTO E IDENTIFICACIÓN'!J15</f>
        <v xml:space="preserve"> por a causa de </v>
      </c>
      <c r="C44" s="532" t="str">
        <f>+'3 PROBABIL E IMPACTO INHERENTE'!E15</f>
        <v/>
      </c>
      <c r="D44" s="535"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1" t="e">
        <f>100%-U44-U45-U46-U47-U48-U49</f>
        <v>#VALUE!</v>
      </c>
      <c r="X44" s="152"/>
      <c r="Y44" s="160"/>
      <c r="Z44" s="160"/>
    </row>
    <row r="45" spans="1:26" ht="29.45" customHeight="1" thickBot="1" x14ac:dyDescent="0.3">
      <c r="A45" s="527"/>
      <c r="B45" s="530"/>
      <c r="C45" s="533"/>
      <c r="D45" s="536"/>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2"/>
      <c r="X45" s="152"/>
      <c r="Y45" s="160"/>
      <c r="Z45" s="160"/>
    </row>
    <row r="46" spans="1:26" ht="29.45" customHeight="1" thickBot="1" x14ac:dyDescent="0.3">
      <c r="A46" s="527"/>
      <c r="B46" s="530"/>
      <c r="C46" s="533"/>
      <c r="D46" s="536"/>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2"/>
      <c r="X46" s="152"/>
      <c r="Y46" s="160"/>
      <c r="Z46" s="160"/>
    </row>
    <row r="47" spans="1:26" ht="29.45" customHeight="1" thickBot="1" x14ac:dyDescent="0.3">
      <c r="A47" s="527"/>
      <c r="B47" s="530"/>
      <c r="C47" s="533"/>
      <c r="D47" s="536"/>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2"/>
      <c r="X47" s="152"/>
      <c r="Y47" s="160"/>
      <c r="Z47" s="160"/>
    </row>
    <row r="48" spans="1:26" ht="29.45" customHeight="1" thickBot="1" x14ac:dyDescent="0.3">
      <c r="A48" s="527"/>
      <c r="B48" s="530"/>
      <c r="C48" s="533"/>
      <c r="D48" s="536"/>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2"/>
      <c r="X48" s="152"/>
      <c r="Y48" s="160"/>
      <c r="Z48" s="160"/>
    </row>
    <row r="49" spans="1:26" ht="29.45" customHeight="1" thickBot="1" x14ac:dyDescent="0.3">
      <c r="A49" s="528"/>
      <c r="B49" s="531"/>
      <c r="C49" s="534"/>
      <c r="D49" s="537"/>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3"/>
    </row>
    <row r="50" spans="1:26" ht="29.45" customHeight="1" thickBot="1" x14ac:dyDescent="0.3">
      <c r="A50" s="526" t="str">
        <f>'2 CONTEXTO E IDENTIFICACIÓN'!A16</f>
        <v>R8</v>
      </c>
      <c r="B50" s="529" t="str">
        <f>+'2 CONTEXTO E IDENTIFICACIÓN'!J16</f>
        <v xml:space="preserve"> por a causa de </v>
      </c>
      <c r="C50" s="532" t="str">
        <f>+'3 PROBABIL E IMPACTO INHERENTE'!E16</f>
        <v/>
      </c>
      <c r="D50" s="535"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1" t="e">
        <f>100%-U50-U51-U52-U53-U54-U55</f>
        <v>#VALUE!</v>
      </c>
      <c r="X50" s="152"/>
      <c r="Y50" s="160"/>
      <c r="Z50" s="160"/>
    </row>
    <row r="51" spans="1:26" ht="29.45" customHeight="1" thickBot="1" x14ac:dyDescent="0.3">
      <c r="A51" s="527"/>
      <c r="B51" s="530"/>
      <c r="C51" s="533"/>
      <c r="D51" s="536"/>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2"/>
      <c r="X51" s="152"/>
      <c r="Y51" s="160"/>
      <c r="Z51" s="160"/>
    </row>
    <row r="52" spans="1:26" ht="29.45" customHeight="1" thickBot="1" x14ac:dyDescent="0.3">
      <c r="A52" s="527"/>
      <c r="B52" s="530"/>
      <c r="C52" s="533"/>
      <c r="D52" s="536"/>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2"/>
      <c r="X52" s="152"/>
      <c r="Y52" s="160"/>
      <c r="Z52" s="160"/>
    </row>
    <row r="53" spans="1:26" ht="29.45" customHeight="1" thickBot="1" x14ac:dyDescent="0.3">
      <c r="A53" s="527"/>
      <c r="B53" s="530"/>
      <c r="C53" s="533"/>
      <c r="D53" s="536"/>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2"/>
      <c r="X53" s="152"/>
      <c r="Y53" s="160"/>
      <c r="Z53" s="160"/>
    </row>
    <row r="54" spans="1:26" ht="29.45" customHeight="1" thickBot="1" x14ac:dyDescent="0.3">
      <c r="A54" s="527"/>
      <c r="B54" s="530"/>
      <c r="C54" s="533"/>
      <c r="D54" s="536"/>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2"/>
      <c r="X54" s="152"/>
      <c r="Y54" s="160"/>
      <c r="Z54" s="160"/>
    </row>
    <row r="55" spans="1:26" ht="29.45" customHeight="1" thickBot="1" x14ac:dyDescent="0.3">
      <c r="A55" s="528"/>
      <c r="B55" s="531"/>
      <c r="C55" s="534"/>
      <c r="D55" s="537"/>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3"/>
    </row>
    <row r="56" spans="1:26" ht="29.45" customHeight="1" thickBot="1" x14ac:dyDescent="0.3">
      <c r="A56" s="526" t="str">
        <f>'2 CONTEXTO E IDENTIFICACIÓN'!A17</f>
        <v>R9</v>
      </c>
      <c r="B56" s="529" t="str">
        <f>+'2 CONTEXTO E IDENTIFICACIÓN'!J17</f>
        <v xml:space="preserve"> por a causa de </v>
      </c>
      <c r="C56" s="532" t="str">
        <f>+'3 PROBABIL E IMPACTO INHERENTE'!E17</f>
        <v/>
      </c>
      <c r="D56" s="535"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1" t="e">
        <f>100%-U56-U57-U58-U59-U60-U61</f>
        <v>#VALUE!</v>
      </c>
      <c r="X56" s="152"/>
      <c r="Y56" s="160"/>
      <c r="Z56" s="160"/>
    </row>
    <row r="57" spans="1:26" ht="29.45" customHeight="1" thickBot="1" x14ac:dyDescent="0.3">
      <c r="A57" s="527"/>
      <c r="B57" s="530"/>
      <c r="C57" s="533"/>
      <c r="D57" s="536"/>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2"/>
      <c r="X57" s="152"/>
      <c r="Y57" s="160"/>
      <c r="Z57" s="160"/>
    </row>
    <row r="58" spans="1:26" ht="29.45" customHeight="1" thickBot="1" x14ac:dyDescent="0.3">
      <c r="A58" s="527"/>
      <c r="B58" s="530"/>
      <c r="C58" s="533"/>
      <c r="D58" s="536"/>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2"/>
      <c r="X58" s="152"/>
      <c r="Y58" s="160"/>
      <c r="Z58" s="160"/>
    </row>
    <row r="59" spans="1:26" ht="29.45" customHeight="1" thickBot="1" x14ac:dyDescent="0.3">
      <c r="A59" s="527"/>
      <c r="B59" s="530"/>
      <c r="C59" s="533"/>
      <c r="D59" s="536"/>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2"/>
      <c r="X59" s="152"/>
      <c r="Y59" s="160"/>
      <c r="Z59" s="160"/>
    </row>
    <row r="60" spans="1:26" ht="29.45" customHeight="1" thickBot="1" x14ac:dyDescent="0.3">
      <c r="A60" s="527"/>
      <c r="B60" s="530"/>
      <c r="C60" s="533"/>
      <c r="D60" s="536"/>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2"/>
      <c r="X60" s="152"/>
      <c r="Y60" s="160"/>
      <c r="Z60" s="160"/>
    </row>
    <row r="61" spans="1:26" ht="29.45" customHeight="1" thickBot="1" x14ac:dyDescent="0.3">
      <c r="A61" s="528"/>
      <c r="B61" s="531"/>
      <c r="C61" s="534"/>
      <c r="D61" s="537"/>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3"/>
    </row>
    <row r="62" spans="1:26" ht="29.45" customHeight="1" thickBot="1" x14ac:dyDescent="0.3">
      <c r="A62" s="526" t="str">
        <f>'2 CONTEXTO E IDENTIFICACIÓN'!A18</f>
        <v>R10</v>
      </c>
      <c r="B62" s="529" t="str">
        <f>+'2 CONTEXTO E IDENTIFICACIÓN'!J18</f>
        <v xml:space="preserve"> por a causa de </v>
      </c>
      <c r="C62" s="532" t="str">
        <f>+'3 PROBABIL E IMPACTO INHERENTE'!E18</f>
        <v/>
      </c>
      <c r="D62" s="535"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1" t="e">
        <f>100%-U62-U63-U64-U65-U66-U67</f>
        <v>#VALUE!</v>
      </c>
      <c r="X62" s="152"/>
      <c r="Y62" s="160"/>
      <c r="Z62" s="160"/>
    </row>
    <row r="63" spans="1:26" ht="29.45" customHeight="1" thickBot="1" x14ac:dyDescent="0.3">
      <c r="A63" s="527"/>
      <c r="B63" s="530"/>
      <c r="C63" s="533"/>
      <c r="D63" s="536"/>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2"/>
      <c r="X63" s="152"/>
      <c r="Y63" s="160"/>
      <c r="Z63" s="160"/>
    </row>
    <row r="64" spans="1:26" ht="29.45" customHeight="1" thickBot="1" x14ac:dyDescent="0.3">
      <c r="A64" s="527"/>
      <c r="B64" s="530"/>
      <c r="C64" s="533"/>
      <c r="D64" s="536"/>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2"/>
      <c r="X64" s="152"/>
      <c r="Y64" s="160"/>
      <c r="Z64" s="160"/>
    </row>
    <row r="65" spans="1:26" ht="29.45" customHeight="1" thickBot="1" x14ac:dyDescent="0.3">
      <c r="A65" s="527"/>
      <c r="B65" s="530"/>
      <c r="C65" s="533"/>
      <c r="D65" s="536"/>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2"/>
      <c r="X65" s="152"/>
      <c r="Y65" s="160"/>
      <c r="Z65" s="160"/>
    </row>
    <row r="66" spans="1:26" ht="29.45" customHeight="1" thickBot="1" x14ac:dyDescent="0.3">
      <c r="A66" s="527"/>
      <c r="B66" s="530"/>
      <c r="C66" s="533"/>
      <c r="D66" s="536"/>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2"/>
      <c r="X66" s="152"/>
      <c r="Y66" s="160"/>
      <c r="Z66" s="160"/>
    </row>
    <row r="67" spans="1:26" ht="29.45" customHeight="1" thickBot="1" x14ac:dyDescent="0.3">
      <c r="A67" s="528"/>
      <c r="B67" s="531"/>
      <c r="C67" s="534"/>
      <c r="D67" s="537"/>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3"/>
    </row>
    <row r="68" spans="1:26" ht="29.45" customHeight="1" thickBot="1" x14ac:dyDescent="0.3">
      <c r="A68" s="526" t="str">
        <f>'2 CONTEXTO E IDENTIFICACIÓN'!A19</f>
        <v>R11</v>
      </c>
      <c r="B68" s="529" t="str">
        <f>+'2 CONTEXTO E IDENTIFICACIÓN'!J19</f>
        <v xml:space="preserve"> por a causa de </v>
      </c>
      <c r="C68" s="532" t="str">
        <f>+'3 PROBABIL E IMPACTO INHERENTE'!E19</f>
        <v/>
      </c>
      <c r="D68" s="535"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1" t="e">
        <f>100%-U68-U69-U70-U71-U72-U73</f>
        <v>#VALUE!</v>
      </c>
      <c r="X68" s="152"/>
      <c r="Y68" s="160"/>
      <c r="Z68" s="160"/>
    </row>
    <row r="69" spans="1:26" ht="29.45" customHeight="1" thickBot="1" x14ac:dyDescent="0.3">
      <c r="A69" s="542"/>
      <c r="B69" s="543"/>
      <c r="C69" s="544"/>
      <c r="D69" s="545"/>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2"/>
      <c r="X69" s="152"/>
      <c r="Y69" s="160"/>
      <c r="Z69" s="160"/>
    </row>
    <row r="70" spans="1:26" ht="29.45" customHeight="1" thickBot="1" x14ac:dyDescent="0.3">
      <c r="A70" s="542"/>
      <c r="B70" s="543"/>
      <c r="C70" s="544"/>
      <c r="D70" s="545"/>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2"/>
      <c r="X70" s="152"/>
      <c r="Y70" s="160"/>
      <c r="Z70" s="160"/>
    </row>
    <row r="71" spans="1:26" ht="29.45" customHeight="1" thickBot="1" x14ac:dyDescent="0.3">
      <c r="A71" s="527"/>
      <c r="B71" s="530"/>
      <c r="C71" s="533"/>
      <c r="D71" s="536"/>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2"/>
      <c r="X71" s="152"/>
      <c r="Y71" s="160"/>
      <c r="Z71" s="160"/>
    </row>
    <row r="72" spans="1:26" ht="29.45" customHeight="1" thickBot="1" x14ac:dyDescent="0.3">
      <c r="A72" s="527"/>
      <c r="B72" s="530"/>
      <c r="C72" s="533"/>
      <c r="D72" s="536"/>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2"/>
      <c r="X72" s="152"/>
      <c r="Y72" s="160"/>
      <c r="Z72" s="160"/>
    </row>
    <row r="73" spans="1:26" ht="29.45" customHeight="1" thickBot="1" x14ac:dyDescent="0.3">
      <c r="A73" s="528"/>
      <c r="B73" s="531"/>
      <c r="C73" s="534"/>
      <c r="D73" s="537"/>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3"/>
    </row>
    <row r="74" spans="1:26" ht="29.45" customHeight="1" thickBot="1" x14ac:dyDescent="0.3">
      <c r="A74" s="526" t="str">
        <f>'2 CONTEXTO E IDENTIFICACIÓN'!A20</f>
        <v>R12</v>
      </c>
      <c r="B74" s="529" t="str">
        <f>+'2 CONTEXTO E IDENTIFICACIÓN'!J20</f>
        <v xml:space="preserve"> por a causa de </v>
      </c>
      <c r="C74" s="532" t="str">
        <f>+'3 PROBABIL E IMPACTO INHERENTE'!E20</f>
        <v/>
      </c>
      <c r="D74" s="535"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1" t="e">
        <f>100%-U74-U75-U76-U77-U78-U79</f>
        <v>#VALUE!</v>
      </c>
      <c r="X74" s="152"/>
      <c r="Y74" s="160"/>
      <c r="Z74" s="160"/>
    </row>
    <row r="75" spans="1:26" ht="29.45" customHeight="1" thickBot="1" x14ac:dyDescent="0.3">
      <c r="A75" s="527"/>
      <c r="B75" s="530"/>
      <c r="C75" s="533"/>
      <c r="D75" s="536"/>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2"/>
      <c r="X75" s="152"/>
      <c r="Y75" s="160"/>
      <c r="Z75" s="160"/>
    </row>
    <row r="76" spans="1:26" ht="29.45" customHeight="1" thickBot="1" x14ac:dyDescent="0.3">
      <c r="A76" s="527"/>
      <c r="B76" s="530"/>
      <c r="C76" s="533"/>
      <c r="D76" s="536"/>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2"/>
      <c r="X76" s="152"/>
      <c r="Y76" s="160"/>
      <c r="Z76" s="160"/>
    </row>
    <row r="77" spans="1:26" ht="29.45" customHeight="1" thickBot="1" x14ac:dyDescent="0.3">
      <c r="A77" s="527"/>
      <c r="B77" s="530"/>
      <c r="C77" s="533"/>
      <c r="D77" s="536"/>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2"/>
      <c r="X77" s="152"/>
      <c r="Y77" s="160"/>
      <c r="Z77" s="160"/>
    </row>
    <row r="78" spans="1:26" ht="29.45" customHeight="1" thickBot="1" x14ac:dyDescent="0.3">
      <c r="A78" s="527"/>
      <c r="B78" s="530"/>
      <c r="C78" s="533"/>
      <c r="D78" s="536"/>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2"/>
      <c r="X78" s="152"/>
      <c r="Y78" s="160"/>
      <c r="Z78" s="160"/>
    </row>
    <row r="79" spans="1:26" ht="29.45" customHeight="1" thickBot="1" x14ac:dyDescent="0.3">
      <c r="A79" s="528"/>
      <c r="B79" s="531"/>
      <c r="C79" s="534"/>
      <c r="D79" s="537"/>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3"/>
    </row>
    <row r="80" spans="1:26" ht="29.45" customHeight="1" thickBot="1" x14ac:dyDescent="0.3">
      <c r="A80" s="526" t="str">
        <f>'2 CONTEXTO E IDENTIFICACIÓN'!A21</f>
        <v>R13</v>
      </c>
      <c r="B80" s="529" t="str">
        <f>+'2 CONTEXTO E IDENTIFICACIÓN'!J21</f>
        <v xml:space="preserve"> por a causa de </v>
      </c>
      <c r="C80" s="532" t="str">
        <f>+'3 PROBABIL E IMPACTO INHERENTE'!E21</f>
        <v/>
      </c>
      <c r="D80" s="535"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1" t="e">
        <f>100%-U80-U81-U82-U83-U84-U85</f>
        <v>#VALUE!</v>
      </c>
      <c r="X80" s="152"/>
      <c r="Y80" s="160"/>
      <c r="Z80" s="160"/>
    </row>
    <row r="81" spans="1:26" ht="29.45" customHeight="1" thickBot="1" x14ac:dyDescent="0.3">
      <c r="A81" s="527"/>
      <c r="B81" s="530"/>
      <c r="C81" s="533"/>
      <c r="D81" s="536"/>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2"/>
      <c r="X81" s="152"/>
      <c r="Y81" s="160"/>
      <c r="Z81" s="160"/>
    </row>
    <row r="82" spans="1:26" ht="29.45" customHeight="1" thickBot="1" x14ac:dyDescent="0.3">
      <c r="A82" s="527"/>
      <c r="B82" s="530"/>
      <c r="C82" s="533"/>
      <c r="D82" s="536"/>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2"/>
      <c r="X82" s="152"/>
      <c r="Y82" s="160"/>
      <c r="Z82" s="160"/>
    </row>
    <row r="83" spans="1:26" ht="29.45" customHeight="1" thickBot="1" x14ac:dyDescent="0.3">
      <c r="A83" s="527"/>
      <c r="B83" s="530"/>
      <c r="C83" s="533"/>
      <c r="D83" s="536"/>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2"/>
      <c r="X83" s="152"/>
      <c r="Y83" s="160"/>
      <c r="Z83" s="160"/>
    </row>
    <row r="84" spans="1:26" ht="29.45" customHeight="1" thickBot="1" x14ac:dyDescent="0.3">
      <c r="A84" s="527"/>
      <c r="B84" s="530"/>
      <c r="C84" s="533"/>
      <c r="D84" s="536"/>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2"/>
      <c r="X84" s="152"/>
      <c r="Y84" s="160"/>
      <c r="Z84" s="160"/>
    </row>
    <row r="85" spans="1:26" ht="29.45" customHeight="1" thickBot="1" x14ac:dyDescent="0.3">
      <c r="A85" s="528"/>
      <c r="B85" s="531"/>
      <c r="C85" s="534"/>
      <c r="D85" s="537"/>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3"/>
    </row>
    <row r="86" spans="1:26" ht="29.45" customHeight="1" thickBot="1" x14ac:dyDescent="0.3">
      <c r="A86" s="526" t="str">
        <f>'2 CONTEXTO E IDENTIFICACIÓN'!A22</f>
        <v>R14</v>
      </c>
      <c r="B86" s="529" t="str">
        <f>+'2 CONTEXTO E IDENTIFICACIÓN'!J22</f>
        <v xml:space="preserve"> por a causa de </v>
      </c>
      <c r="C86" s="532" t="str">
        <f>+'3 PROBABIL E IMPACTO INHERENTE'!E22</f>
        <v/>
      </c>
      <c r="D86" s="535"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1" t="e">
        <f>100%-U86-U87-U88-U89-U90-U91</f>
        <v>#VALUE!</v>
      </c>
      <c r="X86" s="152"/>
      <c r="Y86" s="160"/>
      <c r="Z86" s="160"/>
    </row>
    <row r="87" spans="1:26" ht="29.45" customHeight="1" thickBot="1" x14ac:dyDescent="0.3">
      <c r="A87" s="527"/>
      <c r="B87" s="530"/>
      <c r="C87" s="533"/>
      <c r="D87" s="536"/>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2"/>
      <c r="X87" s="152"/>
      <c r="Y87" s="160"/>
      <c r="Z87" s="160"/>
    </row>
    <row r="88" spans="1:26" ht="29.45" customHeight="1" thickBot="1" x14ac:dyDescent="0.3">
      <c r="A88" s="527"/>
      <c r="B88" s="530"/>
      <c r="C88" s="533"/>
      <c r="D88" s="536"/>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2"/>
      <c r="X88" s="152"/>
      <c r="Y88" s="160"/>
      <c r="Z88" s="160"/>
    </row>
    <row r="89" spans="1:26" ht="29.45" customHeight="1" thickBot="1" x14ac:dyDescent="0.3">
      <c r="A89" s="527"/>
      <c r="B89" s="530"/>
      <c r="C89" s="533"/>
      <c r="D89" s="536"/>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2"/>
      <c r="X89" s="152"/>
      <c r="Y89" s="160"/>
      <c r="Z89" s="160"/>
    </row>
    <row r="90" spans="1:26" ht="29.45" customHeight="1" thickBot="1" x14ac:dyDescent="0.3">
      <c r="A90" s="527"/>
      <c r="B90" s="530"/>
      <c r="C90" s="533"/>
      <c r="D90" s="536"/>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2"/>
      <c r="X90" s="152"/>
      <c r="Y90" s="160"/>
      <c r="Z90" s="160"/>
    </row>
    <row r="91" spans="1:26" ht="29.45" customHeight="1" thickBot="1" x14ac:dyDescent="0.3">
      <c r="A91" s="528"/>
      <c r="B91" s="531"/>
      <c r="C91" s="534"/>
      <c r="D91" s="537"/>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3"/>
    </row>
    <row r="92" spans="1:26" ht="29.45" customHeight="1" thickBot="1" x14ac:dyDescent="0.3">
      <c r="A92" s="526" t="str">
        <f>'2 CONTEXTO E IDENTIFICACIÓN'!A23</f>
        <v>R15</v>
      </c>
      <c r="B92" s="529" t="str">
        <f>+'2 CONTEXTO E IDENTIFICACIÓN'!J23</f>
        <v xml:space="preserve"> por a causa de </v>
      </c>
      <c r="C92" s="532" t="str">
        <f>+'3 PROBABIL E IMPACTO INHERENTE'!E23</f>
        <v/>
      </c>
      <c r="D92" s="535"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1" t="e">
        <f>100%-U92-U93-U94-U95-U96-U97</f>
        <v>#VALUE!</v>
      </c>
      <c r="X92" s="152"/>
      <c r="Y92" s="160"/>
      <c r="Z92" s="160"/>
    </row>
    <row r="93" spans="1:26" ht="29.45" customHeight="1" thickBot="1" x14ac:dyDescent="0.3">
      <c r="A93" s="527"/>
      <c r="B93" s="530"/>
      <c r="C93" s="533"/>
      <c r="D93" s="536"/>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2"/>
      <c r="X93" s="152"/>
      <c r="Y93" s="160"/>
      <c r="Z93" s="160"/>
    </row>
    <row r="94" spans="1:26" ht="29.45" customHeight="1" thickBot="1" x14ac:dyDescent="0.3">
      <c r="A94" s="527"/>
      <c r="B94" s="530"/>
      <c r="C94" s="533"/>
      <c r="D94" s="536"/>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2"/>
      <c r="X94" s="152"/>
      <c r="Y94" s="160"/>
      <c r="Z94" s="160"/>
    </row>
    <row r="95" spans="1:26" ht="29.45" customHeight="1" thickBot="1" x14ac:dyDescent="0.3">
      <c r="A95" s="527"/>
      <c r="B95" s="530"/>
      <c r="C95" s="533"/>
      <c r="D95" s="536"/>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2"/>
      <c r="X95" s="152"/>
      <c r="Y95" s="160"/>
      <c r="Z95" s="160"/>
    </row>
    <row r="96" spans="1:26" ht="29.45" customHeight="1" thickBot="1" x14ac:dyDescent="0.3">
      <c r="A96" s="527"/>
      <c r="B96" s="530"/>
      <c r="C96" s="533"/>
      <c r="D96" s="536"/>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2"/>
      <c r="X96" s="152"/>
      <c r="Y96" s="160"/>
      <c r="Z96" s="160"/>
    </row>
    <row r="97" spans="1:26" ht="29.45" customHeight="1" thickBot="1" x14ac:dyDescent="0.3">
      <c r="A97" s="528"/>
      <c r="B97" s="531"/>
      <c r="C97" s="534"/>
      <c r="D97" s="537"/>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3"/>
    </row>
    <row r="98" spans="1:26" ht="29.45" customHeight="1" thickBot="1" x14ac:dyDescent="0.3">
      <c r="A98" s="526" t="str">
        <f>'2 CONTEXTO E IDENTIFICACIÓN'!A24</f>
        <v>R16</v>
      </c>
      <c r="B98" s="529" t="str">
        <f>+'2 CONTEXTO E IDENTIFICACIÓN'!J24</f>
        <v xml:space="preserve"> por a causa de </v>
      </c>
      <c r="C98" s="532" t="str">
        <f>+'3 PROBABIL E IMPACTO INHERENTE'!E24</f>
        <v/>
      </c>
      <c r="D98" s="535"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1" t="e">
        <f>100%-U98-U99-U100-U101-U102-U103</f>
        <v>#VALUE!</v>
      </c>
      <c r="X98" s="152"/>
      <c r="Y98" s="160"/>
      <c r="Z98" s="160"/>
    </row>
    <row r="99" spans="1:26" ht="29.45" customHeight="1" thickBot="1" x14ac:dyDescent="0.3">
      <c r="A99" s="527"/>
      <c r="B99" s="530"/>
      <c r="C99" s="533"/>
      <c r="D99" s="536"/>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2"/>
      <c r="X99" s="152"/>
      <c r="Y99" s="160"/>
      <c r="Z99" s="160"/>
    </row>
    <row r="100" spans="1:26" ht="29.45" customHeight="1" thickBot="1" x14ac:dyDescent="0.3">
      <c r="A100" s="527"/>
      <c r="B100" s="530"/>
      <c r="C100" s="533"/>
      <c r="D100" s="536"/>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2"/>
      <c r="X100" s="152"/>
      <c r="Y100" s="160"/>
      <c r="Z100" s="160"/>
    </row>
    <row r="101" spans="1:26" ht="29.45" customHeight="1" thickBot="1" x14ac:dyDescent="0.3">
      <c r="A101" s="527"/>
      <c r="B101" s="530"/>
      <c r="C101" s="533"/>
      <c r="D101" s="536"/>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2"/>
      <c r="X101" s="152"/>
      <c r="Y101" s="160"/>
      <c r="Z101" s="160"/>
    </row>
    <row r="102" spans="1:26" ht="29.45" customHeight="1" thickBot="1" x14ac:dyDescent="0.3">
      <c r="A102" s="527"/>
      <c r="B102" s="530"/>
      <c r="C102" s="533"/>
      <c r="D102" s="536"/>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2"/>
      <c r="X102" s="152"/>
      <c r="Y102" s="160"/>
      <c r="Z102" s="160"/>
    </row>
    <row r="103" spans="1:26" ht="29.45" customHeight="1" thickBot="1" x14ac:dyDescent="0.3">
      <c r="A103" s="528"/>
      <c r="B103" s="531"/>
      <c r="C103" s="534"/>
      <c r="D103" s="537"/>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3"/>
    </row>
    <row r="104" spans="1:26" ht="29.45" customHeight="1" thickBot="1" x14ac:dyDescent="0.3">
      <c r="A104" s="526" t="str">
        <f>'2 CONTEXTO E IDENTIFICACIÓN'!A25</f>
        <v>R17</v>
      </c>
      <c r="B104" s="529" t="str">
        <f>+'2 CONTEXTO E IDENTIFICACIÓN'!J25</f>
        <v xml:space="preserve"> por a causa de </v>
      </c>
      <c r="C104" s="532" t="str">
        <f>+'3 PROBABIL E IMPACTO INHERENTE'!E25</f>
        <v/>
      </c>
      <c r="D104" s="535"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1" t="e">
        <f>100%-U104-U105-U106-U107-U108-U109</f>
        <v>#VALUE!</v>
      </c>
      <c r="X104" s="152"/>
      <c r="Y104" s="160"/>
      <c r="Z104" s="160"/>
    </row>
    <row r="105" spans="1:26" ht="29.45" customHeight="1" thickBot="1" x14ac:dyDescent="0.3">
      <c r="A105" s="542"/>
      <c r="B105" s="543"/>
      <c r="C105" s="544"/>
      <c r="D105" s="545"/>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2"/>
      <c r="X105" s="152"/>
      <c r="Y105" s="160"/>
      <c r="Z105" s="160"/>
    </row>
    <row r="106" spans="1:26" ht="29.45" customHeight="1" thickBot="1" x14ac:dyDescent="0.3">
      <c r="A106" s="542"/>
      <c r="B106" s="543"/>
      <c r="C106" s="544"/>
      <c r="D106" s="545"/>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2"/>
      <c r="X106" s="152"/>
      <c r="Y106" s="160"/>
      <c r="Z106" s="160"/>
    </row>
    <row r="107" spans="1:26" ht="29.45" customHeight="1" thickBot="1" x14ac:dyDescent="0.3">
      <c r="A107" s="527"/>
      <c r="B107" s="530"/>
      <c r="C107" s="533"/>
      <c r="D107" s="536"/>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2"/>
      <c r="X107" s="152"/>
      <c r="Y107" s="160"/>
      <c r="Z107" s="160"/>
    </row>
    <row r="108" spans="1:26" ht="29.45" customHeight="1" thickBot="1" x14ac:dyDescent="0.3">
      <c r="A108" s="527"/>
      <c r="B108" s="530"/>
      <c r="C108" s="533"/>
      <c r="D108" s="536"/>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2"/>
      <c r="X108" s="152"/>
      <c r="Y108" s="160"/>
      <c r="Z108" s="160"/>
    </row>
    <row r="109" spans="1:26" ht="29.45" customHeight="1" thickBot="1" x14ac:dyDescent="0.3">
      <c r="A109" s="528"/>
      <c r="B109" s="531"/>
      <c r="C109" s="534"/>
      <c r="D109" s="537"/>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3"/>
    </row>
    <row r="110" spans="1:26" ht="29.45" customHeight="1" thickBot="1" x14ac:dyDescent="0.3">
      <c r="A110" s="526" t="str">
        <f>'2 CONTEXTO E IDENTIFICACIÓN'!A26</f>
        <v>R18</v>
      </c>
      <c r="B110" s="529" t="str">
        <f>+'2 CONTEXTO E IDENTIFICACIÓN'!J26</f>
        <v xml:space="preserve"> por a causa de </v>
      </c>
      <c r="C110" s="532" t="str">
        <f>+'3 PROBABIL E IMPACTO INHERENTE'!E26</f>
        <v/>
      </c>
      <c r="D110" s="535"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1" t="e">
        <f>100%-U110-U111-U112-U113-U114-U115</f>
        <v>#VALUE!</v>
      </c>
      <c r="X110" s="152"/>
      <c r="Y110" s="160"/>
      <c r="Z110" s="160"/>
    </row>
    <row r="111" spans="1:26" ht="29.45" customHeight="1" thickBot="1" x14ac:dyDescent="0.3">
      <c r="A111" s="542"/>
      <c r="B111" s="543"/>
      <c r="C111" s="544"/>
      <c r="D111" s="545"/>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2"/>
      <c r="X111" s="152"/>
      <c r="Y111" s="160"/>
      <c r="Z111" s="160"/>
    </row>
    <row r="112" spans="1:26" ht="29.45" customHeight="1" thickBot="1" x14ac:dyDescent="0.3">
      <c r="A112" s="542"/>
      <c r="B112" s="543"/>
      <c r="C112" s="544"/>
      <c r="D112" s="545"/>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2"/>
      <c r="X112" s="152"/>
      <c r="Y112" s="160"/>
      <c r="Z112" s="160"/>
    </row>
    <row r="113" spans="1:26" ht="29.45" customHeight="1" thickBot="1" x14ac:dyDescent="0.3">
      <c r="A113" s="527"/>
      <c r="B113" s="530"/>
      <c r="C113" s="533"/>
      <c r="D113" s="536"/>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2"/>
      <c r="X113" s="152"/>
      <c r="Y113" s="160"/>
      <c r="Z113" s="160"/>
    </row>
    <row r="114" spans="1:26" ht="29.45" customHeight="1" thickBot="1" x14ac:dyDescent="0.3">
      <c r="A114" s="527"/>
      <c r="B114" s="530"/>
      <c r="C114" s="533"/>
      <c r="D114" s="536"/>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2"/>
      <c r="X114" s="152"/>
      <c r="Y114" s="160"/>
      <c r="Z114" s="160"/>
    </row>
    <row r="115" spans="1:26" ht="29.45" customHeight="1" thickBot="1" x14ac:dyDescent="0.3">
      <c r="A115" s="528"/>
      <c r="B115" s="531"/>
      <c r="C115" s="534"/>
      <c r="D115" s="537"/>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3"/>
    </row>
    <row r="116" spans="1:26" ht="29.45" customHeight="1" thickBot="1" x14ac:dyDescent="0.3">
      <c r="A116" s="526" t="str">
        <f>'2 CONTEXTO E IDENTIFICACIÓN'!A27</f>
        <v>R19</v>
      </c>
      <c r="B116" s="529" t="str">
        <f>+'2 CONTEXTO E IDENTIFICACIÓN'!J27</f>
        <v xml:space="preserve"> por a causa de </v>
      </c>
      <c r="C116" s="532" t="str">
        <f>+'3 PROBABIL E IMPACTO INHERENTE'!E27</f>
        <v/>
      </c>
      <c r="D116" s="535"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1" t="e">
        <f>100%-U116-U117-U118-U119-U120-U121</f>
        <v>#VALUE!</v>
      </c>
      <c r="X116" s="152"/>
      <c r="Y116" s="160"/>
      <c r="Z116" s="160"/>
    </row>
    <row r="117" spans="1:26" ht="29.45" customHeight="1" thickBot="1" x14ac:dyDescent="0.3">
      <c r="A117" s="542"/>
      <c r="B117" s="543"/>
      <c r="C117" s="544"/>
      <c r="D117" s="545"/>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2"/>
      <c r="X117" s="152"/>
      <c r="Y117" s="160"/>
      <c r="Z117" s="160"/>
    </row>
    <row r="118" spans="1:26" ht="29.45" customHeight="1" thickBot="1" x14ac:dyDescent="0.3">
      <c r="A118" s="542"/>
      <c r="B118" s="543"/>
      <c r="C118" s="544"/>
      <c r="D118" s="545"/>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2"/>
      <c r="X118" s="152"/>
      <c r="Y118" s="160"/>
      <c r="Z118" s="160"/>
    </row>
    <row r="119" spans="1:26" ht="29.45" customHeight="1" thickBot="1" x14ac:dyDescent="0.3">
      <c r="A119" s="527"/>
      <c r="B119" s="530"/>
      <c r="C119" s="533"/>
      <c r="D119" s="536"/>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2"/>
      <c r="X119" s="152"/>
      <c r="Y119" s="160"/>
      <c r="Z119" s="160"/>
    </row>
    <row r="120" spans="1:26" ht="29.45" customHeight="1" thickBot="1" x14ac:dyDescent="0.3">
      <c r="A120" s="527"/>
      <c r="B120" s="530"/>
      <c r="C120" s="533"/>
      <c r="D120" s="536"/>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2"/>
      <c r="X120" s="152"/>
      <c r="Y120" s="160"/>
      <c r="Z120" s="160"/>
    </row>
    <row r="121" spans="1:26" ht="29.45" customHeight="1" thickBot="1" x14ac:dyDescent="0.3">
      <c r="A121" s="528"/>
      <c r="B121" s="531"/>
      <c r="C121" s="534"/>
      <c r="D121" s="537"/>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3"/>
    </row>
    <row r="122" spans="1:26" ht="29.45" customHeight="1" thickBot="1" x14ac:dyDescent="0.3">
      <c r="A122" s="526" t="str">
        <f>'2 CONTEXTO E IDENTIFICACIÓN'!A28</f>
        <v>R20</v>
      </c>
      <c r="B122" s="529" t="str">
        <f>+'2 CONTEXTO E IDENTIFICACIÓN'!J28</f>
        <v xml:space="preserve"> por a causa de </v>
      </c>
      <c r="C122" s="532" t="str">
        <f>+'3 PROBABIL E IMPACTO INHERENTE'!E28</f>
        <v/>
      </c>
      <c r="D122" s="535"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1" t="e">
        <f>100%-U122-U123-U124-U125-U126-U127</f>
        <v>#VALUE!</v>
      </c>
      <c r="X122" s="152"/>
      <c r="Y122" s="160"/>
      <c r="Z122" s="160"/>
    </row>
    <row r="123" spans="1:26" ht="29.45" customHeight="1" thickBot="1" x14ac:dyDescent="0.3">
      <c r="A123" s="542"/>
      <c r="B123" s="543"/>
      <c r="C123" s="544"/>
      <c r="D123" s="545"/>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2"/>
      <c r="X123" s="152"/>
      <c r="Y123" s="160"/>
      <c r="Z123" s="160"/>
    </row>
    <row r="124" spans="1:26" ht="29.45" customHeight="1" thickBot="1" x14ac:dyDescent="0.3">
      <c r="A124" s="542"/>
      <c r="B124" s="543"/>
      <c r="C124" s="544"/>
      <c r="D124" s="545"/>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2"/>
      <c r="X124" s="152"/>
      <c r="Y124" s="160"/>
      <c r="Z124" s="160"/>
    </row>
    <row r="125" spans="1:26" ht="29.45" customHeight="1" thickBot="1" x14ac:dyDescent="0.3">
      <c r="A125" s="527"/>
      <c r="B125" s="530"/>
      <c r="C125" s="533"/>
      <c r="D125" s="536"/>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2"/>
      <c r="X125" s="152"/>
      <c r="Y125" s="160"/>
      <c r="Z125" s="160"/>
    </row>
    <row r="126" spans="1:26" ht="29.45" customHeight="1" thickBot="1" x14ac:dyDescent="0.3">
      <c r="A126" s="527"/>
      <c r="B126" s="530"/>
      <c r="C126" s="533"/>
      <c r="D126" s="536"/>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2"/>
      <c r="X126" s="152"/>
      <c r="Y126" s="160"/>
      <c r="Z126" s="160"/>
    </row>
    <row r="127" spans="1:26" ht="29.45" customHeight="1" thickBot="1" x14ac:dyDescent="0.3">
      <c r="A127" s="528"/>
      <c r="B127" s="531"/>
      <c r="C127" s="534"/>
      <c r="D127" s="537"/>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3"/>
    </row>
  </sheetData>
  <sheetProtection formatCells="0" formatColumns="0" formatRows="0" sort="0" autoFilter="0" pivotTables="0"/>
  <autoFilter ref="A7:W127" xr:uid="{00000000-0009-0000-0000-000005000000}"/>
  <dataConsolidate/>
  <mergeCells count="118">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 ref="A122:A127"/>
    <mergeCell ref="B122:B127"/>
    <mergeCell ref="C122:C127"/>
    <mergeCell ref="D122:D127"/>
    <mergeCell ref="V122:V127"/>
    <mergeCell ref="A116:A121"/>
    <mergeCell ref="B116:B121"/>
    <mergeCell ref="C116:C121"/>
    <mergeCell ref="D116:D121"/>
    <mergeCell ref="V116:V121"/>
    <mergeCell ref="C86:C91"/>
    <mergeCell ref="D86:D91"/>
    <mergeCell ref="V86:V91"/>
    <mergeCell ref="A80:A85"/>
    <mergeCell ref="B80:B85"/>
    <mergeCell ref="C80:C85"/>
    <mergeCell ref="D80:D85"/>
    <mergeCell ref="V80:V85"/>
    <mergeCell ref="A74:A79"/>
    <mergeCell ref="B74:B79"/>
    <mergeCell ref="C74:C79"/>
    <mergeCell ref="D74:D79"/>
    <mergeCell ref="V74:V79"/>
    <mergeCell ref="A68:A73"/>
    <mergeCell ref="B68:B73"/>
    <mergeCell ref="C68:C73"/>
    <mergeCell ref="D68:D73"/>
    <mergeCell ref="V68:V73"/>
    <mergeCell ref="A62:A67"/>
    <mergeCell ref="B62:B67"/>
    <mergeCell ref="C62:C67"/>
    <mergeCell ref="D62:D67"/>
    <mergeCell ref="V62:V67"/>
    <mergeCell ref="A56:A61"/>
    <mergeCell ref="B56:B61"/>
    <mergeCell ref="C56:C61"/>
    <mergeCell ref="D56:D61"/>
    <mergeCell ref="V56:V61"/>
    <mergeCell ref="A50:A55"/>
    <mergeCell ref="B50:B55"/>
    <mergeCell ref="C50:C55"/>
    <mergeCell ref="D50:D55"/>
    <mergeCell ref="V50:V55"/>
    <mergeCell ref="A44:A49"/>
    <mergeCell ref="B44:B49"/>
    <mergeCell ref="C44:C49"/>
    <mergeCell ref="D44:D49"/>
    <mergeCell ref="V44:V49"/>
    <mergeCell ref="A38:A43"/>
    <mergeCell ref="B38:B43"/>
    <mergeCell ref="C38:C43"/>
    <mergeCell ref="D38:D43"/>
    <mergeCell ref="V38:V43"/>
    <mergeCell ref="A32:A37"/>
    <mergeCell ref="B32:B37"/>
    <mergeCell ref="C32:C37"/>
    <mergeCell ref="D32:D37"/>
    <mergeCell ref="V32:V37"/>
    <mergeCell ref="A26:A31"/>
    <mergeCell ref="B26:B31"/>
    <mergeCell ref="C26:C31"/>
    <mergeCell ref="D26:D31"/>
    <mergeCell ref="V26:V31"/>
    <mergeCell ref="A20:A25"/>
    <mergeCell ref="B20:B25"/>
    <mergeCell ref="C20:C25"/>
    <mergeCell ref="D20:D25"/>
    <mergeCell ref="V20:V25"/>
    <mergeCell ref="A14:A19"/>
    <mergeCell ref="B14:B19"/>
    <mergeCell ref="C14:C19"/>
    <mergeCell ref="D14:D19"/>
    <mergeCell ref="V14:V19"/>
    <mergeCell ref="A8:A13"/>
    <mergeCell ref="B8:B13"/>
    <mergeCell ref="C8:C13"/>
    <mergeCell ref="D8:D13"/>
    <mergeCell ref="V8:V13"/>
    <mergeCell ref="T4:U6"/>
    <mergeCell ref="X4:Z4"/>
    <mergeCell ref="A6:A7"/>
    <mergeCell ref="B6:B7"/>
    <mergeCell ref="C6:C7"/>
    <mergeCell ref="D6:D7"/>
    <mergeCell ref="E6:E7"/>
    <mergeCell ref="B3:D3"/>
    <mergeCell ref="B4:D4"/>
    <mergeCell ref="J6:N6"/>
    <mergeCell ref="O6:R6"/>
    <mergeCell ref="S4:S6"/>
    <mergeCell ref="V4:V6"/>
    <mergeCell ref="F6:I6"/>
    <mergeCell ref="J4:R5"/>
    <mergeCell ref="A5:I5"/>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9" t="str">
        <f>+'2 CONTEXTO E IDENTIFICACIÓN'!A1</f>
        <v>FORMATO MAPA DE RIESGOS
PROCESO: DIRECCIONAMIENTO ESTRATÉGICO
Versión: 01 Fecha: 04/03/2026 Código:  DET-F-52</v>
      </c>
      <c r="B1" s="500"/>
      <c r="C1" s="500"/>
      <c r="D1" s="500"/>
      <c r="E1" s="500"/>
      <c r="F1" s="500"/>
      <c r="G1" s="500"/>
      <c r="H1" s="500"/>
      <c r="I1" s="500"/>
      <c r="J1" s="500"/>
      <c r="K1" s="500"/>
      <c r="L1" s="500"/>
      <c r="M1" s="500"/>
      <c r="N1" s="500"/>
      <c r="O1" s="500"/>
      <c r="AF1" s="180"/>
      <c r="AG1" s="180"/>
      <c r="AH1" s="180"/>
      <c r="AI1" s="180"/>
      <c r="AJ1" s="180"/>
    </row>
    <row r="2" spans="1:38" s="115" customFormat="1" ht="36" customHeight="1" x14ac:dyDescent="0.2">
      <c r="A2" s="469" t="str">
        <f>+'2 CONTEXTO E IDENTIFICACIÓN'!A2</f>
        <v>VERSIÓN:</v>
      </c>
      <c r="B2" s="470"/>
      <c r="C2" s="471"/>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479" t="str">
        <f>'2 CONTEXTO E IDENTIFICACIÓN'!B4</f>
        <v>Ministerio de Vivienda, Ciudad y Territorio</v>
      </c>
      <c r="C4" s="479"/>
      <c r="D4" s="479"/>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0" thickBot="1" x14ac:dyDescent="0.4">
      <c r="A5" s="116" t="s">
        <v>48</v>
      </c>
      <c r="B5" s="479" t="str">
        <f>'2 CONTEXTO E IDENTIFICACIÓN'!F4</f>
        <v>Gestión a la política de agua potable y saneamiento básico</v>
      </c>
      <c r="C5" s="480"/>
      <c r="D5" s="480"/>
      <c r="E5" s="327"/>
      <c r="F5" s="328"/>
      <c r="G5" s="174" t="str">
        <f>+'2 CONTEXTO E IDENTIFICACIÓN'!$E$5</f>
        <v xml:space="preserve">Vigencia: </v>
      </c>
      <c r="H5" s="175">
        <f>'2 CONTEXTO E IDENTIFICACIÓN'!G5</f>
        <v>46204</v>
      </c>
      <c r="I5" s="172" t="s">
        <v>52</v>
      </c>
      <c r="J5" s="173">
        <f>'2 CONTEXTO E IDENTIFICACIÓN'!J5</f>
        <v>46387</v>
      </c>
      <c r="K5" s="574"/>
      <c r="L5" s="574"/>
      <c r="M5" s="574"/>
      <c r="N5" s="574"/>
      <c r="O5" s="574"/>
      <c r="P5" s="574"/>
      <c r="Q5" s="574"/>
      <c r="R5" s="574"/>
      <c r="S5" s="574"/>
      <c r="T5" s="574"/>
      <c r="U5" s="574"/>
      <c r="V5" s="574"/>
      <c r="AF5" s="180"/>
      <c r="AG5" s="180"/>
      <c r="AH5" s="180"/>
      <c r="AI5" s="180"/>
      <c r="AJ5" s="180"/>
    </row>
    <row r="6" spans="1:38" s="115" customFormat="1" ht="13.5" hidden="1" thickBot="1" x14ac:dyDescent="0.25">
      <c r="D6" s="182"/>
      <c r="E6" s="185"/>
      <c r="F6" s="328"/>
      <c r="I6" s="571" t="s">
        <v>281</v>
      </c>
      <c r="J6" s="572"/>
      <c r="K6" s="572"/>
      <c r="L6" s="572"/>
      <c r="M6" s="572"/>
      <c r="N6" s="572"/>
      <c r="O6" s="573"/>
      <c r="R6" s="197"/>
      <c r="S6" s="198"/>
      <c r="T6" s="575" t="s">
        <v>122</v>
      </c>
      <c r="U6" s="576"/>
      <c r="V6" s="576"/>
      <c r="W6" s="576"/>
      <c r="X6" s="577"/>
      <c r="AF6" s="180"/>
      <c r="AG6" s="180"/>
      <c r="AH6" s="180"/>
      <c r="AI6" s="180"/>
      <c r="AJ6" s="180"/>
    </row>
    <row r="7" spans="1:38" x14ac:dyDescent="0.25">
      <c r="A7" s="338"/>
      <c r="B7" s="338"/>
      <c r="C7" s="339"/>
      <c r="D7" s="338"/>
      <c r="E7" s="505" t="s">
        <v>282</v>
      </c>
      <c r="F7" s="505"/>
      <c r="G7" s="505"/>
      <c r="H7" s="179"/>
      <c r="I7" s="200"/>
      <c r="J7" s="201"/>
      <c r="K7" s="492" t="s">
        <v>122</v>
      </c>
      <c r="L7" s="492"/>
      <c r="M7" s="492"/>
      <c r="N7" s="492"/>
      <c r="O7" s="493"/>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GPA-4</v>
      </c>
      <c r="B9" s="217" t="str">
        <f>+'2 CONTEXTO E IDENTIFICACIÓN'!J9</f>
        <v>Posibilidad de afectación reputacional por brindar una inadecuada o inoportuna promoción y/o asistencia técnica a causa de que no sea pertinente con los objetivos propuestos.</v>
      </c>
      <c r="C9" s="335">
        <f>+'5 VALORACIÓN CONTROL PROBAB.'!V8</f>
        <v>5.9200000000000058E-2</v>
      </c>
      <c r="D9" s="168">
        <f>+'5 VALORACIÓN CONTROL IMPACTO'!V8</f>
        <v>5.9200000000000058E-2</v>
      </c>
      <c r="E9" s="336" t="str">
        <f t="shared" ref="E9:E28" si="0">+IF(C9=0,"",IF(C9&lt;=$R$13,$S$13,IF(C9&lt;=$R$12,$S$12,IF(C9&lt;=$R$11,$S$11,IF(C9&lt;=$R$10,$S$10,IF(C9&lt;=$R$9,$S$9,""))))))</f>
        <v>Muy Baja</v>
      </c>
      <c r="F9" s="336" t="str">
        <f t="shared" ref="F9:F28" si="1">+IF(D9=0,"",IF(D9&lt;=$T$7,$T$8,IF(D9&lt;=$U$7,$U$8,IF(D9&lt;=$V$7,$V$8,IF(D9&lt;=$W$7,$W$8,IF(D9&lt;=$X$7,$X$8,""))))))</f>
        <v>Leve</v>
      </c>
      <c r="G9" s="217" t="str">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Bajo</v>
      </c>
      <c r="H9" s="218"/>
      <c r="I9" s="578" t="s">
        <v>103</v>
      </c>
      <c r="J9" s="210" t="s">
        <v>249</v>
      </c>
      <c r="K9" s="220" t="str">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 xml:space="preserve">                   </v>
      </c>
      <c r="L9" s="220" t="str">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 xml:space="preserve">                   </v>
      </c>
      <c r="M9" s="220" t="str">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 xml:space="preserve">                   </v>
      </c>
      <c r="N9" s="220" t="str">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 xml:space="preserve">                   </v>
      </c>
      <c r="O9" s="221" t="str">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 xml:space="preserve">                   </v>
      </c>
      <c r="P9" s="218"/>
      <c r="Q9" s="568"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t="str">
        <f>'2 CONTEXTO E IDENTIFICACIÓN'!A10</f>
        <v>GPA-2</v>
      </c>
      <c r="B10" s="217" t="str">
        <f>+'2 CONTEXTO E IDENTIFICACIÓN'!J10</f>
        <v>Posibilidad de afectación económica y reputacional por formular instrumentos normativos en favor propio o de un tercero, por parte de los colaboradores participantes en el procedimiento de elaboración de instrumentos normativos a causa de incumplimiento de los requisitos legales y/o procedimentales vigentes.</v>
      </c>
      <c r="C10" s="335">
        <f>'5 VALORACIÓN CONTROL PROBAB.'!C14</f>
        <v>0.4</v>
      </c>
      <c r="D10" s="168">
        <f>'5 VALORACIÓN CONTROL PROBAB.'!V14</f>
        <v>0.61599999999999999</v>
      </c>
      <c r="E10" s="336" t="str">
        <f t="shared" si="0"/>
        <v>Baja</v>
      </c>
      <c r="F10" s="336" t="str">
        <f t="shared" si="1"/>
        <v>Mayor</v>
      </c>
      <c r="G10" s="217" t="str">
        <f t="shared" si="2"/>
        <v>Alto</v>
      </c>
      <c r="H10" s="218"/>
      <c r="I10" s="578"/>
      <c r="J10" s="210" t="s">
        <v>244</v>
      </c>
      <c r="K10" s="224" t="str">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 xml:space="preserve">                   </v>
      </c>
      <c r="L10" s="224" t="str">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 xml:space="preserve">                   </v>
      </c>
      <c r="M10" s="220" t="str">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 xml:space="preserve">                   </v>
      </c>
      <c r="N10" s="220" t="str">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 xml:space="preserve">                   </v>
      </c>
      <c r="O10" s="221" t="str">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 xml:space="preserve">                   </v>
      </c>
      <c r="P10" s="218"/>
      <c r="Q10" s="569"/>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t="str">
        <f>'2 CONTEXTO E IDENTIFICACIÓN'!A11</f>
        <v>GPA-3</v>
      </c>
      <c r="B11" s="217" t="str">
        <f>+'2 CONTEXTO E IDENTIFICACIÓN'!J11</f>
        <v>Posibilidad de afectación económica y reputacional por posibilidad de que se entregue un concepto técnico de evaluación o informe de seguimiento y/o supervisión a proyectos del sector de agua y saneamiento básico, para favorecimiento propio o de un tercero, por parte de los colaboradores participantes a causa de del proceso de evaluación, seguimiento ó supervisión sin el cumplimiento de los requisitos legales y/o procedimentales.</v>
      </c>
      <c r="C11" s="335">
        <f>'5 VALORACIÓN CONTROL PROBAB.'!C20</f>
        <v>0.6</v>
      </c>
      <c r="D11" s="168">
        <f>'5 VALORACIÓN CONTROL PROBAB.'!V20</f>
        <v>0</v>
      </c>
      <c r="E11" s="336" t="str">
        <f t="shared" si="0"/>
        <v>Media</v>
      </c>
      <c r="F11" s="336" t="str">
        <f t="shared" si="1"/>
        <v/>
      </c>
      <c r="G11" s="217" t="b">
        <f t="shared" si="2"/>
        <v>0</v>
      </c>
      <c r="H11" s="218"/>
      <c r="I11" s="578"/>
      <c r="J11" s="210" t="s">
        <v>239</v>
      </c>
      <c r="K11" s="224" t="str">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 xml:space="preserve">                   </v>
      </c>
      <c r="L11" s="224" t="str">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 xml:space="preserve">                   </v>
      </c>
      <c r="M11" s="224" t="str">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 xml:space="preserve">                   </v>
      </c>
      <c r="N11" s="220" t="str">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 xml:space="preserve">                   </v>
      </c>
      <c r="O11" s="221" t="str">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 xml:space="preserve">                   </v>
      </c>
      <c r="P11" s="218"/>
      <c r="Q11" s="569"/>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78"/>
      <c r="J12" s="210" t="s">
        <v>235</v>
      </c>
      <c r="K12" s="228" t="str">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 xml:space="preserve">                   </v>
      </c>
      <c r="L12" s="224" t="str">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 xml:space="preserve">                   </v>
      </c>
      <c r="M12" s="224" t="str">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 xml:space="preserve">                   </v>
      </c>
      <c r="N12" s="220" t="str">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 xml:space="preserve"> GPA-2                  </v>
      </c>
      <c r="O12" s="221" t="str">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 xml:space="preserve">                   </v>
      </c>
      <c r="P12" s="218"/>
      <c r="Q12" s="569"/>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79"/>
      <c r="J13" s="340" t="s">
        <v>231</v>
      </c>
      <c r="K13" s="230" t="str">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 xml:space="preserve">GPA-4                   </v>
      </c>
      <c r="L13" s="230" t="str">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 xml:space="preserve">                   </v>
      </c>
      <c r="M13" s="231" t="str">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 xml:space="preserve">                   </v>
      </c>
      <c r="N13" s="232" t="str">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 xml:space="preserve">                   </v>
      </c>
      <c r="O13" s="233" t="str">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 xml:space="preserve">                   </v>
      </c>
      <c r="P13" s="218"/>
      <c r="Q13" s="570"/>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A1:O1"/>
    <mergeCell ref="A2:C2"/>
    <mergeCell ref="E7:G7"/>
    <mergeCell ref="K7:O7"/>
    <mergeCell ref="I9:I13"/>
    <mergeCell ref="Q9:Q13"/>
    <mergeCell ref="I6:O6"/>
    <mergeCell ref="B4:D4"/>
    <mergeCell ref="B5:D5"/>
    <mergeCell ref="K5:V5"/>
    <mergeCell ref="T6:X6"/>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5"/>
      <c r="B1" s="584" t="str">
        <f>+'2 CONTEXTO E IDENTIFICACIÓN'!A1</f>
        <v>FORMATO MAPA DE RIESGOS
PROCESO: DIRECCIONAMIENTO ESTRATÉGICO
Versión: 01 Fecha: 04/03/2026 Código:  DET-F-52</v>
      </c>
      <c r="C1" s="584"/>
      <c r="D1" s="584"/>
      <c r="E1" s="586"/>
      <c r="F1" s="587"/>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2">
      <c r="A2" s="585"/>
      <c r="B2" s="584"/>
      <c r="C2" s="584"/>
      <c r="D2" s="584"/>
      <c r="E2" s="109" t="str">
        <f>+'2 CONTEXTO E IDENTIFICACIÓN'!A2</f>
        <v>VERSIÓN:</v>
      </c>
      <c r="F2" s="324">
        <f>'2 CONTEXTO E IDENTIFICACIÓN'!B2</f>
        <v>1</v>
      </c>
      <c r="G2" s="182"/>
      <c r="H2" s="182"/>
      <c r="J2" s="330" t="str">
        <f>+'2 CONTEXTO E IDENTIFICACIÓN'!$E$5</f>
        <v xml:space="preserve">Vigencia: </v>
      </c>
      <c r="K2" s="175">
        <f>'2 CONTEXTO E IDENTIFICACIÓN'!G5</f>
        <v>46204</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479" t="str">
        <f>'2 CONTEXTO E IDENTIFICACIÓN'!B4</f>
        <v>Ministerio de Vivienda, Ciudad y Territorio</v>
      </c>
      <c r="C4" s="479"/>
      <c r="D4" s="479"/>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479" t="str">
        <f>'2 CONTEXTO E IDENTIFICACIÓN'!F4</f>
        <v>Gestión a la política de agua potable y saneamiento básico</v>
      </c>
      <c r="C5" s="480"/>
      <c r="D5" s="480"/>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81" t="s">
        <v>255</v>
      </c>
      <c r="B7" s="582"/>
      <c r="C7" s="582"/>
      <c r="D7" s="582"/>
      <c r="E7" s="582"/>
      <c r="F7" s="582"/>
      <c r="G7" s="583"/>
      <c r="I7" s="581" t="s">
        <v>281</v>
      </c>
      <c r="J7" s="582"/>
      <c r="K7" s="582"/>
      <c r="L7" s="582"/>
      <c r="M7" s="582"/>
      <c r="N7" s="582"/>
      <c r="O7" s="583"/>
      <c r="R7" s="197"/>
      <c r="S7" s="198"/>
      <c r="T7" s="503" t="s">
        <v>122</v>
      </c>
      <c r="U7" s="503"/>
      <c r="V7" s="503"/>
      <c r="W7" s="503"/>
      <c r="X7" s="504"/>
      <c r="AF7" s="180"/>
      <c r="AG7" s="180"/>
      <c r="AH7" s="180"/>
      <c r="AI7" s="180"/>
      <c r="AJ7" s="180"/>
    </row>
    <row r="8" spans="1:38" x14ac:dyDescent="0.25">
      <c r="A8" s="331"/>
      <c r="B8" s="332"/>
      <c r="C8" s="503" t="s">
        <v>122</v>
      </c>
      <c r="D8" s="503"/>
      <c r="E8" s="503"/>
      <c r="F8" s="503"/>
      <c r="G8" s="504"/>
      <c r="H8" s="179"/>
      <c r="I8" s="331"/>
      <c r="J8" s="332"/>
      <c r="K8" s="503" t="s">
        <v>122</v>
      </c>
      <c r="L8" s="503"/>
      <c r="M8" s="503"/>
      <c r="N8" s="503"/>
      <c r="O8" s="504"/>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494"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494" t="s">
        <v>103</v>
      </c>
      <c r="J10" s="219" t="s">
        <v>249</v>
      </c>
      <c r="K10" s="220" t="str">
        <f>+'6 MAPA CALOR RESIDUAL'!K9</f>
        <v xml:space="preserve">                   </v>
      </c>
      <c r="L10" s="220" t="str">
        <f>+'6 MAPA CALOR RESIDUAL'!L9</f>
        <v xml:space="preserve">                   </v>
      </c>
      <c r="M10" s="220" t="str">
        <f>+'6 MAPA CALOR RESIDUAL'!M9</f>
        <v xml:space="preserve">                   </v>
      </c>
      <c r="N10" s="220" t="str">
        <f>+'6 MAPA CALOR RESIDUAL'!N9</f>
        <v xml:space="preserve">                   </v>
      </c>
      <c r="O10" s="221" t="str">
        <f>+'6 MAPA CALOR RESIDUAL'!O9</f>
        <v xml:space="preserve">                   </v>
      </c>
      <c r="P10" s="218"/>
      <c r="Q10" s="580"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494"/>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GPA-4                   </v>
      </c>
      <c r="G11" s="221" t="str">
        <f>+'4 MAPA CALOR INHERENTE'!M11</f>
        <v xml:space="preserve">                   </v>
      </c>
      <c r="H11" s="218"/>
      <c r="I11" s="494"/>
      <c r="J11" s="219" t="s">
        <v>244</v>
      </c>
      <c r="K11" s="224" t="str">
        <f>+'6 MAPA CALOR RESIDUAL'!K10</f>
        <v xml:space="preserve">                   </v>
      </c>
      <c r="L11" s="224" t="str">
        <f>+'6 MAPA CALOR RESIDUAL'!L10</f>
        <v xml:space="preserve">                   </v>
      </c>
      <c r="M11" s="220" t="str">
        <f>+'6 MAPA CALOR RESIDUAL'!M10</f>
        <v xml:space="preserve">                   </v>
      </c>
      <c r="N11" s="220" t="str">
        <f>+'6 MAPA CALOR RESIDUAL'!N10</f>
        <v xml:space="preserve">                   </v>
      </c>
      <c r="O11" s="221" t="str">
        <f>+'6 MAPA CALOR RESIDUAL'!O10</f>
        <v xml:space="preserve">                   </v>
      </c>
      <c r="P11" s="218"/>
      <c r="Q11" s="580"/>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494"/>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GPA-3                 </v>
      </c>
      <c r="H12" s="218"/>
      <c r="I12" s="494"/>
      <c r="J12" s="219" t="s">
        <v>239</v>
      </c>
      <c r="K12" s="224" t="str">
        <f>+'6 MAPA CALOR RESIDUAL'!K11</f>
        <v xml:space="preserve">                   </v>
      </c>
      <c r="L12" s="224" t="str">
        <f>+'6 MAPA CALOR RESIDUAL'!L11</f>
        <v xml:space="preserve">                   </v>
      </c>
      <c r="M12" s="224" t="str">
        <f>+'6 MAPA CALOR RESIDUAL'!M11</f>
        <v xml:space="preserve">                   </v>
      </c>
      <c r="N12" s="220" t="str">
        <f>+'6 MAPA CALOR RESIDUAL'!N11</f>
        <v xml:space="preserve">                   </v>
      </c>
      <c r="O12" s="221" t="str">
        <f>+'6 MAPA CALOR RESIDUAL'!O11</f>
        <v xml:space="preserve">                   </v>
      </c>
      <c r="P12" s="218"/>
      <c r="Q12" s="580"/>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494"/>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GPA-2                  </v>
      </c>
      <c r="H13" s="218"/>
      <c r="I13" s="494"/>
      <c r="J13" s="219" t="s">
        <v>235</v>
      </c>
      <c r="K13" s="228" t="str">
        <f>+'6 MAPA CALOR RESIDUAL'!K12</f>
        <v xml:space="preserve">                   </v>
      </c>
      <c r="L13" s="224" t="str">
        <f>+'6 MAPA CALOR RESIDUAL'!L12</f>
        <v xml:space="preserve">                   </v>
      </c>
      <c r="M13" s="224" t="str">
        <f>+'6 MAPA CALOR RESIDUAL'!M12</f>
        <v xml:space="preserve">                   </v>
      </c>
      <c r="N13" s="220" t="str">
        <f>+'6 MAPA CALOR RESIDUAL'!N12</f>
        <v xml:space="preserve"> GPA-2                  </v>
      </c>
      <c r="O13" s="221" t="str">
        <f>+'6 MAPA CALOR RESIDUAL'!O12</f>
        <v xml:space="preserve">                   </v>
      </c>
      <c r="P13" s="218"/>
      <c r="Q13" s="580"/>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495"/>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495"/>
      <c r="J14" s="229" t="s">
        <v>231</v>
      </c>
      <c r="K14" s="230" t="str">
        <f>+'6 MAPA CALOR RESIDUAL'!K13</f>
        <v xml:space="preserve">GPA-4                   </v>
      </c>
      <c r="L14" s="230" t="str">
        <f>+'6 MAPA CALOR RESIDUAL'!L13</f>
        <v xml:space="preserve">                   </v>
      </c>
      <c r="M14" s="231" t="str">
        <f>+'6 MAPA CALOR RESIDUAL'!M13</f>
        <v xml:space="preserve">                   </v>
      </c>
      <c r="N14" s="232" t="str">
        <f>+'6 MAPA CALOR RESIDUAL'!N13</f>
        <v xml:space="preserve">                   </v>
      </c>
      <c r="O14" s="233" t="str">
        <f>+'6 MAPA CALOR RESIDUAL'!O13</f>
        <v xml:space="preserve">                   </v>
      </c>
      <c r="P14" s="218"/>
      <c r="Q14" s="580"/>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B1:D2"/>
    <mergeCell ref="A1:A2"/>
    <mergeCell ref="I7:O7"/>
    <mergeCell ref="T7:X7"/>
    <mergeCell ref="K8:O8"/>
    <mergeCell ref="B4:D4"/>
    <mergeCell ref="B5:D5"/>
    <mergeCell ref="E1:F1"/>
    <mergeCell ref="I10:I14"/>
    <mergeCell ref="Q10:Q14"/>
    <mergeCell ref="A7:G7"/>
    <mergeCell ref="C8:G8"/>
    <mergeCell ref="A10:A14"/>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2026-05-22T15:26:51Z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